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\Downloads\"/>
    </mc:Choice>
  </mc:AlternateContent>
  <xr:revisionPtr revIDLastSave="0" documentId="13_ncr:1_{42FD93B9-72C2-46C2-A0F1-889AEC2A5EDC}" xr6:coauthVersionLast="47" xr6:coauthVersionMax="47" xr10:uidLastSave="{00000000-0000-0000-0000-000000000000}"/>
  <bookViews>
    <workbookView xWindow="20370" yWindow="-120" windowWidth="20730" windowHeight="11040" activeTab="1" xr2:uid="{69AAD36E-CAFA-43EB-832F-400E58192986}"/>
  </bookViews>
  <sheets>
    <sheet name="LIQ. PRETENSIONES DEMANDA" sheetId="12" r:id="rId1"/>
    <sheet name="PML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1" l="1"/>
  <c r="E24" i="11"/>
  <c r="F24" i="11" s="1"/>
  <c r="F25" i="11" s="1"/>
  <c r="F47" i="12"/>
  <c r="E40" i="12"/>
  <c r="F40" i="12"/>
  <c r="E20" i="11"/>
  <c r="E16" i="11"/>
  <c r="F16" i="11" s="1"/>
  <c r="E12" i="11"/>
  <c r="F12" i="11" s="1"/>
  <c r="E8" i="11"/>
  <c r="F8" i="11" s="1"/>
  <c r="B45" i="12"/>
  <c r="F45" i="12" s="1"/>
  <c r="E35" i="12"/>
  <c r="E34" i="12"/>
  <c r="E33" i="12"/>
  <c r="E32" i="12"/>
  <c r="E27" i="12"/>
  <c r="F27" i="12" s="1"/>
  <c r="D35" i="12" s="1"/>
  <c r="E26" i="12"/>
  <c r="F26" i="12" s="1"/>
  <c r="D34" i="12" s="1"/>
  <c r="E25" i="12"/>
  <c r="F25" i="12" s="1"/>
  <c r="D33" i="12" s="1"/>
  <c r="F33" i="12" s="1"/>
  <c r="E24" i="12"/>
  <c r="F24" i="12" s="1"/>
  <c r="D32" i="12" s="1"/>
  <c r="E20" i="12"/>
  <c r="F20" i="12" s="1"/>
  <c r="E19" i="12"/>
  <c r="F19" i="12" s="1"/>
  <c r="E18" i="12"/>
  <c r="F18" i="12" s="1"/>
  <c r="E17" i="12"/>
  <c r="F17" i="12" s="1"/>
  <c r="E16" i="12"/>
  <c r="F16" i="12" s="1"/>
  <c r="E12" i="12"/>
  <c r="F12" i="12" s="1"/>
  <c r="E11" i="12"/>
  <c r="F11" i="12" s="1"/>
  <c r="E10" i="12"/>
  <c r="F10" i="12" s="1"/>
  <c r="E9" i="12"/>
  <c r="F9" i="12" s="1"/>
  <c r="D20" i="11" l="1"/>
  <c r="F20" i="11" s="1"/>
  <c r="F17" i="11"/>
  <c r="F13" i="11"/>
  <c r="F9" i="11"/>
  <c r="F32" i="12"/>
  <c r="F34" i="12"/>
  <c r="F35" i="12"/>
  <c r="E8" i="12"/>
  <c r="F8" i="12" s="1"/>
  <c r="F13" i="12" s="1"/>
  <c r="F41" i="12"/>
  <c r="E36" i="12"/>
  <c r="E28" i="12"/>
  <c r="F28" i="12" s="1"/>
  <c r="F29" i="12" s="1"/>
  <c r="F21" i="12"/>
  <c r="F21" i="11" l="1"/>
  <c r="D36" i="12"/>
  <c r="F36" i="12" s="1"/>
  <c r="F37" i="12" s="1"/>
</calcChain>
</file>

<file path=xl/sharedStrings.xml><?xml version="1.0" encoding="utf-8"?>
<sst xmlns="http://schemas.openxmlformats.org/spreadsheetml/2006/main" count="73" uniqueCount="22">
  <si>
    <t>LIQUIDACIÓN DE LAS PRETENSIONES DE LA DEMANDA</t>
  </si>
  <si>
    <t xml:space="preserve">*Nota: En la liquidación de cesantías y prima se tiene en cuenta el auxilio de transporte en atención a que el demandante devengaba un SMMLV, conforme al escrito de demanda. </t>
  </si>
  <si>
    <t>DESDE</t>
  </si>
  <si>
    <t>HASTA</t>
  </si>
  <si>
    <t>SALARIO</t>
  </si>
  <si>
    <t>DÍAS</t>
  </si>
  <si>
    <t>SALARIOS</t>
  </si>
  <si>
    <t>*Nota: Se liquidan las prestaciones sociales sobre el salario indicado en la demanda, es decir, se liquida sobre el SMLMV que devengaba el demandante.</t>
  </si>
  <si>
    <t>TOTAL ADEUDADO</t>
  </si>
  <si>
    <t>PRIMAS</t>
  </si>
  <si>
    <t xml:space="preserve">*Nota: En atención a que las pretensiones de la demanda están orientadas a solicitar el pago de salarios, prestaciones sociales e indemnizaciones causadas desde la terminación del contrato hasta la fecha del eventual reintegro, procedemos a liquidar dichos rubros desde el 28/05/2019 (Día siguiente a la terminación del contrato) hasta el 15/10/20/23 (Fecha en la que se efectua la liquidación) </t>
  </si>
  <si>
    <t>CESANTÍAS</t>
  </si>
  <si>
    <t>INTERESES</t>
  </si>
  <si>
    <t>VACACIONES</t>
  </si>
  <si>
    <t>INDEMNIZACIÓN DEL ARTÍCULO 26 DE LA LEY 361 DE 1997. (180 DÍAS DE SALARIO)</t>
  </si>
  <si>
    <t>Salario diario</t>
  </si>
  <si>
    <t>x 180 DÍAS</t>
  </si>
  <si>
    <t>Total</t>
  </si>
  <si>
    <t>Total Liquidación:</t>
  </si>
  <si>
    <t>LIQUIDACIÓN PARA FACTURACIÓN (CONFORME A LOS AMPAROS DE LA PÓLIZA)</t>
  </si>
  <si>
    <t>*Nota: Conforme al clausulado que nos envió la compañía, las pólizas amparan el pago de salarios, prestaciones sociales e indemnizacíon del art 64 C.S.T. Sin embargo, por instrucción de la cía se incluyen las vacaciones para el calculo del PML</t>
  </si>
  <si>
    <t xml:space="preserve">*Nota: La vigencia de la póliza No. 01CU057559 inicia el 24/04/2012 y fenece el 31/10/2016, la vigencia de la póliza No. 01CU066118 inicia el 01/11/2013 y fenece el 31/05/2017, la vigencia de la póliza No. 24CU044860 inicia el 29/01/2015 y fenece el 29/01/2019 y la vigencia de la póliza No. 24CU048170 inicia el 02/03/2016 y fenece el 01/09/2022 teniendo en cuenta el término de prescripción trienal. Las prestaciones e indemnizaciones que solicita la parte demandante, se encuentran dentro de la vigencia de la póliza No. 24CU048170 para un interregno especifico ya que solicita salarios y prestaciones sociales dejados de percibir desde el día siguiente al supuesto despido ilegal (28/05/2019) hasta la fecha de hoy, no obstante, el contrato afianzado feneció el 01/09/2019, ultima data hasta la cual se efectuará el calculo.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</si>
</sst>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4" fontId="6" fillId="4" borderId="1" xfId="0" applyNumberFormat="1" applyFont="1" applyFill="1" applyBorder="1"/>
    <xf numFmtId="165" fontId="3" fillId="3" borderId="1" xfId="0" applyNumberFormat="1" applyFont="1" applyFill="1" applyBorder="1"/>
    <xf numFmtId="165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164" fontId="3" fillId="2" borderId="1" xfId="7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7" applyNumberFormat="1" applyFont="1" applyBorder="1"/>
    <xf numFmtId="164" fontId="3" fillId="3" borderId="1" xfId="7" applyNumberFormat="1" applyFont="1" applyFill="1" applyBorder="1"/>
    <xf numFmtId="0" fontId="6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</cellXfs>
  <cellStyles count="17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5370E-E5B7-4543-B955-A66C3626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K47"/>
  <sheetViews>
    <sheetView topLeftCell="A34" zoomScaleNormal="100" workbookViewId="0">
      <selection activeCell="B47" sqref="B47:E47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  <col min="8" max="8" width="12.28515625" bestFit="1" customWidth="1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11" s="6" customFormat="1" ht="15" customHeight="1" x14ac:dyDescent="0.2">
      <c r="B5" s="28" t="s">
        <v>0</v>
      </c>
      <c r="C5" s="28"/>
      <c r="D5" s="28"/>
      <c r="E5" s="28"/>
      <c r="F5" s="28"/>
      <c r="H5" s="18" t="s">
        <v>1</v>
      </c>
      <c r="I5" s="18"/>
      <c r="J5" s="18"/>
      <c r="K5" s="18"/>
    </row>
    <row r="6" spans="2:11" x14ac:dyDescent="0.25">
      <c r="H6" s="18"/>
      <c r="I6" s="18"/>
      <c r="J6" s="18"/>
      <c r="K6" s="18"/>
    </row>
    <row r="7" spans="2:11" x14ac:dyDescent="0.25">
      <c r="B7" s="1" t="s">
        <v>2</v>
      </c>
      <c r="C7" s="1" t="s">
        <v>3</v>
      </c>
      <c r="D7" s="1" t="s">
        <v>4</v>
      </c>
      <c r="E7" s="1" t="s">
        <v>5</v>
      </c>
      <c r="F7" s="12" t="s">
        <v>6</v>
      </c>
      <c r="H7" s="18"/>
      <c r="I7" s="18"/>
      <c r="J7" s="18"/>
      <c r="K7" s="18"/>
    </row>
    <row r="8" spans="2:11" x14ac:dyDescent="0.25">
      <c r="B8" s="13">
        <v>43613</v>
      </c>
      <c r="C8" s="13">
        <v>43830</v>
      </c>
      <c r="D8" s="14">
        <v>828116</v>
      </c>
      <c r="E8" s="3">
        <f>DAYS360(B8,C8)+1</f>
        <v>214</v>
      </c>
      <c r="F8" s="4">
        <f>(D8/30)*E8</f>
        <v>5907227.4666666659</v>
      </c>
      <c r="H8" s="18"/>
      <c r="I8" s="18"/>
      <c r="J8" s="18"/>
      <c r="K8" s="18"/>
    </row>
    <row r="9" spans="2:11" x14ac:dyDescent="0.25">
      <c r="B9" s="13">
        <v>43831</v>
      </c>
      <c r="C9" s="13">
        <v>44196</v>
      </c>
      <c r="D9" s="14">
        <v>877803</v>
      </c>
      <c r="E9" s="3">
        <f t="shared" ref="E9:E12" si="0">DAYS360(B9,C9)+1</f>
        <v>361</v>
      </c>
      <c r="F9" s="4">
        <f t="shared" ref="F9:F12" si="1">(D9/30)*E9</f>
        <v>10562896.1</v>
      </c>
    </row>
    <row r="10" spans="2:11" x14ac:dyDescent="0.25">
      <c r="B10" s="13">
        <v>44197</v>
      </c>
      <c r="C10" s="13">
        <v>44561</v>
      </c>
      <c r="D10" s="14">
        <v>908526</v>
      </c>
      <c r="E10" s="3">
        <f t="shared" si="0"/>
        <v>361</v>
      </c>
      <c r="F10" s="4">
        <f t="shared" si="1"/>
        <v>10932596.200000001</v>
      </c>
      <c r="H10" s="18" t="s">
        <v>7</v>
      </c>
      <c r="I10" s="18"/>
      <c r="J10" s="18"/>
      <c r="K10" s="18"/>
    </row>
    <row r="11" spans="2:11" x14ac:dyDescent="0.25">
      <c r="B11" s="13">
        <v>44562</v>
      </c>
      <c r="C11" s="13">
        <v>44926</v>
      </c>
      <c r="D11" s="14">
        <v>1000000</v>
      </c>
      <c r="E11" s="3">
        <f t="shared" si="0"/>
        <v>361</v>
      </c>
      <c r="F11" s="4">
        <f t="shared" si="1"/>
        <v>12033333.333333334</v>
      </c>
      <c r="H11" s="18"/>
      <c r="I11" s="18"/>
      <c r="J11" s="18"/>
      <c r="K11" s="18"/>
    </row>
    <row r="12" spans="2:11" x14ac:dyDescent="0.25">
      <c r="B12" s="13">
        <v>44927</v>
      </c>
      <c r="C12" s="13">
        <v>45214</v>
      </c>
      <c r="D12" s="14">
        <v>1160000</v>
      </c>
      <c r="E12" s="3">
        <f t="shared" si="0"/>
        <v>285</v>
      </c>
      <c r="F12" s="4">
        <f t="shared" si="1"/>
        <v>11020000</v>
      </c>
      <c r="H12" s="18"/>
      <c r="I12" s="18"/>
      <c r="J12" s="18"/>
      <c r="K12" s="18"/>
    </row>
    <row r="13" spans="2:11" x14ac:dyDescent="0.25">
      <c r="B13" s="17" t="s">
        <v>8</v>
      </c>
      <c r="C13" s="17"/>
      <c r="D13" s="17"/>
      <c r="E13" s="17"/>
      <c r="F13" s="15">
        <f>SUM(F8:F12)</f>
        <v>50456053.100000001</v>
      </c>
      <c r="H13" s="18"/>
      <c r="I13" s="18"/>
      <c r="J13" s="18"/>
      <c r="K13" s="18"/>
    </row>
    <row r="15" spans="2:11" s="6" customFormat="1" ht="12" x14ac:dyDescent="0.2">
      <c r="B15" s="1" t="s">
        <v>2</v>
      </c>
      <c r="C15" s="1" t="s">
        <v>3</v>
      </c>
      <c r="D15" s="1" t="s">
        <v>4</v>
      </c>
      <c r="E15" s="1" t="s">
        <v>5</v>
      </c>
      <c r="F15" s="2" t="s">
        <v>9</v>
      </c>
      <c r="H15" s="18" t="s">
        <v>10</v>
      </c>
      <c r="I15" s="18"/>
      <c r="J15" s="18"/>
      <c r="K15" s="18"/>
    </row>
    <row r="16" spans="2:11" s="6" customFormat="1" ht="12" x14ac:dyDescent="0.2">
      <c r="B16" s="13">
        <v>43613</v>
      </c>
      <c r="C16" s="13">
        <v>43830</v>
      </c>
      <c r="D16" s="14">
        <v>925148</v>
      </c>
      <c r="E16" s="3">
        <f>DAYS360(B16,C16)+1</f>
        <v>214</v>
      </c>
      <c r="F16" s="4">
        <f t="shared" ref="F16:F20" si="2">(D16*E16)/360</f>
        <v>549949.08888888895</v>
      </c>
      <c r="H16" s="18"/>
      <c r="I16" s="18"/>
      <c r="J16" s="18"/>
      <c r="K16" s="18"/>
    </row>
    <row r="17" spans="2:11" s="6" customFormat="1" ht="12" x14ac:dyDescent="0.2">
      <c r="B17" s="13">
        <v>43831</v>
      </c>
      <c r="C17" s="13">
        <v>44196</v>
      </c>
      <c r="D17" s="14">
        <v>980657</v>
      </c>
      <c r="E17" s="3">
        <f t="shared" ref="E17:E20" si="3">DAYS360(B17,C17)+1</f>
        <v>361</v>
      </c>
      <c r="F17" s="4">
        <f t="shared" si="2"/>
        <v>983381.0472222222</v>
      </c>
      <c r="H17" s="18"/>
      <c r="I17" s="18"/>
      <c r="J17" s="18"/>
      <c r="K17" s="18"/>
    </row>
    <row r="18" spans="2:11" s="6" customFormat="1" ht="12" x14ac:dyDescent="0.2">
      <c r="B18" s="13">
        <v>44197</v>
      </c>
      <c r="C18" s="13">
        <v>44561</v>
      </c>
      <c r="D18" s="14">
        <v>1014980</v>
      </c>
      <c r="E18" s="3">
        <f t="shared" si="3"/>
        <v>361</v>
      </c>
      <c r="F18" s="4">
        <f t="shared" si="2"/>
        <v>1017799.3888888889</v>
      </c>
      <c r="H18" s="18"/>
      <c r="I18" s="18"/>
      <c r="J18" s="18"/>
      <c r="K18" s="18"/>
    </row>
    <row r="19" spans="2:11" s="6" customFormat="1" x14ac:dyDescent="0.25">
      <c r="B19" s="13">
        <v>44562</v>
      </c>
      <c r="C19" s="13">
        <v>44926</v>
      </c>
      <c r="D19" s="14">
        <v>1117172</v>
      </c>
      <c r="E19" s="3">
        <f t="shared" si="3"/>
        <v>361</v>
      </c>
      <c r="F19" s="4">
        <f t="shared" si="2"/>
        <v>1120275.2555555555</v>
      </c>
      <c r="H19"/>
      <c r="I19"/>
    </row>
    <row r="20" spans="2:11" s="6" customFormat="1" x14ac:dyDescent="0.25">
      <c r="B20" s="13">
        <v>44927</v>
      </c>
      <c r="C20" s="13">
        <v>45214</v>
      </c>
      <c r="D20" s="14">
        <v>1300606</v>
      </c>
      <c r="E20" s="3">
        <f t="shared" si="3"/>
        <v>285</v>
      </c>
      <c r="F20" s="4">
        <f t="shared" si="2"/>
        <v>1029646.4166666666</v>
      </c>
      <c r="H20"/>
      <c r="I20"/>
    </row>
    <row r="21" spans="2:11" s="6" customFormat="1" x14ac:dyDescent="0.25">
      <c r="B21" s="17" t="s">
        <v>8</v>
      </c>
      <c r="C21" s="17"/>
      <c r="D21" s="17"/>
      <c r="E21" s="17"/>
      <c r="F21" s="5">
        <f>SUM(F16:F20)</f>
        <v>4701051.1972222226</v>
      </c>
      <c r="H21"/>
      <c r="I21"/>
    </row>
    <row r="23" spans="2:11" s="6" customFormat="1" x14ac:dyDescent="0.25">
      <c r="B23" s="1" t="s">
        <v>2</v>
      </c>
      <c r="C23" s="1" t="s">
        <v>3</v>
      </c>
      <c r="D23" s="1" t="s">
        <v>4</v>
      </c>
      <c r="E23" s="1" t="s">
        <v>5</v>
      </c>
      <c r="F23" s="2" t="s">
        <v>11</v>
      </c>
      <c r="H23"/>
      <c r="I23"/>
    </row>
    <row r="24" spans="2:11" s="6" customFormat="1" x14ac:dyDescent="0.25">
      <c r="B24" s="13">
        <v>43613</v>
      </c>
      <c r="C24" s="13">
        <v>43830</v>
      </c>
      <c r="D24" s="14">
        <v>925148</v>
      </c>
      <c r="E24" s="3">
        <f t="shared" ref="E24:E27" si="4">DAYS360(B24,C24)+1</f>
        <v>214</v>
      </c>
      <c r="F24" s="4">
        <f t="shared" ref="F24:F27" si="5">(D24*E24)/360</f>
        <v>549949.08888888895</v>
      </c>
      <c r="H24"/>
      <c r="I24"/>
    </row>
    <row r="25" spans="2:11" s="6" customFormat="1" x14ac:dyDescent="0.25">
      <c r="B25" s="13">
        <v>43831</v>
      </c>
      <c r="C25" s="13">
        <v>44196</v>
      </c>
      <c r="D25" s="14">
        <v>980657</v>
      </c>
      <c r="E25" s="3">
        <f t="shared" si="4"/>
        <v>361</v>
      </c>
      <c r="F25" s="4">
        <f t="shared" si="5"/>
        <v>983381.0472222222</v>
      </c>
      <c r="H25"/>
      <c r="I25"/>
    </row>
    <row r="26" spans="2:11" s="6" customFormat="1" x14ac:dyDescent="0.25">
      <c r="B26" s="13">
        <v>44197</v>
      </c>
      <c r="C26" s="13">
        <v>44561</v>
      </c>
      <c r="D26" s="14">
        <v>1014980</v>
      </c>
      <c r="E26" s="3">
        <f t="shared" si="4"/>
        <v>361</v>
      </c>
      <c r="F26" s="4">
        <f t="shared" si="5"/>
        <v>1017799.3888888889</v>
      </c>
      <c r="H26"/>
      <c r="I26"/>
    </row>
    <row r="27" spans="2:11" s="6" customFormat="1" x14ac:dyDescent="0.25">
      <c r="B27" s="13">
        <v>44562</v>
      </c>
      <c r="C27" s="13">
        <v>44926</v>
      </c>
      <c r="D27" s="14">
        <v>1117172</v>
      </c>
      <c r="E27" s="3">
        <f t="shared" si="4"/>
        <v>361</v>
      </c>
      <c r="F27" s="4">
        <f t="shared" si="5"/>
        <v>1120275.2555555555</v>
      </c>
      <c r="H27"/>
      <c r="I27"/>
    </row>
    <row r="28" spans="2:11" s="6" customFormat="1" x14ac:dyDescent="0.25">
      <c r="B28" s="13">
        <v>44927</v>
      </c>
      <c r="C28" s="13">
        <v>45214</v>
      </c>
      <c r="D28" s="14">
        <v>1300606</v>
      </c>
      <c r="E28" s="3">
        <f>DAYS360(B28,C28)+1</f>
        <v>285</v>
      </c>
      <c r="F28" s="4">
        <f>(D28*E28)/360</f>
        <v>1029646.4166666666</v>
      </c>
      <c r="H28"/>
      <c r="I28"/>
    </row>
    <row r="29" spans="2:11" s="6" customFormat="1" x14ac:dyDescent="0.25">
      <c r="B29" s="17" t="s">
        <v>8</v>
      </c>
      <c r="C29" s="17"/>
      <c r="D29" s="17"/>
      <c r="E29" s="17"/>
      <c r="F29" s="5">
        <f>SUM(F24:F28)</f>
        <v>4701051.1972222226</v>
      </c>
      <c r="H29"/>
      <c r="I29"/>
    </row>
    <row r="31" spans="2:11" s="6" customFormat="1" x14ac:dyDescent="0.25">
      <c r="B31" s="1" t="s">
        <v>2</v>
      </c>
      <c r="C31" s="1" t="s">
        <v>3</v>
      </c>
      <c r="D31" s="1" t="s">
        <v>11</v>
      </c>
      <c r="E31" s="1" t="s">
        <v>5</v>
      </c>
      <c r="F31" s="2" t="s">
        <v>12</v>
      </c>
      <c r="H31"/>
      <c r="I31"/>
    </row>
    <row r="32" spans="2:11" s="6" customFormat="1" x14ac:dyDescent="0.25">
      <c r="B32" s="13">
        <v>43613</v>
      </c>
      <c r="C32" s="13">
        <v>43830</v>
      </c>
      <c r="D32" s="11">
        <f>F24</f>
        <v>549949.08888888895</v>
      </c>
      <c r="E32" s="3">
        <f t="shared" ref="E32:E35" si="6">DAYS360(B32,C32)+1</f>
        <v>214</v>
      </c>
      <c r="F32" s="3">
        <f t="shared" ref="F32:F35" si="7">(D32*E32*0.12)/360</f>
        <v>39229.70167407408</v>
      </c>
      <c r="H32"/>
      <c r="I32"/>
    </row>
    <row r="33" spans="2:9" s="6" customFormat="1" x14ac:dyDescent="0.25">
      <c r="B33" s="13">
        <v>43831</v>
      </c>
      <c r="C33" s="13">
        <v>44196</v>
      </c>
      <c r="D33" s="11">
        <f>F25</f>
        <v>983381.0472222222</v>
      </c>
      <c r="E33" s="3">
        <f t="shared" si="6"/>
        <v>361</v>
      </c>
      <c r="F33" s="3">
        <f t="shared" si="7"/>
        <v>118333.51934907405</v>
      </c>
      <c r="H33"/>
      <c r="I33"/>
    </row>
    <row r="34" spans="2:9" s="6" customFormat="1" x14ac:dyDescent="0.25">
      <c r="B34" s="13">
        <v>44197</v>
      </c>
      <c r="C34" s="13">
        <v>44561</v>
      </c>
      <c r="D34" s="11">
        <f>F26</f>
        <v>1017799.3888888889</v>
      </c>
      <c r="E34" s="3">
        <f t="shared" si="6"/>
        <v>361</v>
      </c>
      <c r="F34" s="3">
        <f t="shared" si="7"/>
        <v>122475.19312962962</v>
      </c>
      <c r="H34"/>
      <c r="I34"/>
    </row>
    <row r="35" spans="2:9" s="6" customFormat="1" x14ac:dyDescent="0.25">
      <c r="B35" s="13">
        <v>44562</v>
      </c>
      <c r="C35" s="13">
        <v>44926</v>
      </c>
      <c r="D35" s="11">
        <f>F27</f>
        <v>1120275.2555555555</v>
      </c>
      <c r="E35" s="3">
        <f t="shared" si="6"/>
        <v>361</v>
      </c>
      <c r="F35" s="3">
        <f t="shared" si="7"/>
        <v>134806.45575185181</v>
      </c>
      <c r="H35"/>
      <c r="I35"/>
    </row>
    <row r="36" spans="2:9" s="6" customFormat="1" x14ac:dyDescent="0.25">
      <c r="B36" s="13">
        <v>44927</v>
      </c>
      <c r="C36" s="13">
        <v>45214</v>
      </c>
      <c r="D36" s="3">
        <f>F28</f>
        <v>1029646.4166666666</v>
      </c>
      <c r="E36" s="3">
        <f>DAYS360(B36,C36)+1</f>
        <v>285</v>
      </c>
      <c r="F36" s="3">
        <f>(D36*E36*0.12)/360</f>
        <v>97816.409583333327</v>
      </c>
      <c r="H36"/>
      <c r="I36"/>
    </row>
    <row r="37" spans="2:9" x14ac:dyDescent="0.25">
      <c r="B37" s="17" t="s">
        <v>8</v>
      </c>
      <c r="C37" s="17"/>
      <c r="D37" s="17"/>
      <c r="E37" s="17"/>
      <c r="F37" s="5">
        <f>SUM(F32:F36)</f>
        <v>512661.27948796283</v>
      </c>
    </row>
    <row r="39" spans="2:9" x14ac:dyDescent="0.25">
      <c r="B39" s="1" t="s">
        <v>2</v>
      </c>
      <c r="C39" s="1" t="s">
        <v>3</v>
      </c>
      <c r="D39" s="1" t="s">
        <v>4</v>
      </c>
      <c r="E39" s="1" t="s">
        <v>5</v>
      </c>
      <c r="F39" s="2" t="s">
        <v>13</v>
      </c>
    </row>
    <row r="40" spans="2:9" x14ac:dyDescent="0.25">
      <c r="B40" s="13">
        <v>43613</v>
      </c>
      <c r="C40" s="13">
        <v>45214</v>
      </c>
      <c r="D40" s="14">
        <v>1160000</v>
      </c>
      <c r="E40" s="3">
        <f>DAYS360(B40,C40)+1</f>
        <v>1578</v>
      </c>
      <c r="F40" s="3">
        <f>(D40*E40)/720</f>
        <v>2542333.3333333335</v>
      </c>
    </row>
    <row r="41" spans="2:9" x14ac:dyDescent="0.25">
      <c r="B41" s="17" t="s">
        <v>8</v>
      </c>
      <c r="C41" s="17"/>
      <c r="D41" s="17"/>
      <c r="E41" s="17"/>
      <c r="F41" s="5">
        <f>SUM(F40:F40)</f>
        <v>2542333.3333333335</v>
      </c>
    </row>
    <row r="43" spans="2:9" x14ac:dyDescent="0.25">
      <c r="B43" s="19" t="s">
        <v>14</v>
      </c>
      <c r="C43" s="20"/>
      <c r="D43" s="20"/>
      <c r="E43" s="20"/>
      <c r="F43" s="21"/>
    </row>
    <row r="44" spans="2:9" x14ac:dyDescent="0.25">
      <c r="B44" s="22" t="s">
        <v>15</v>
      </c>
      <c r="C44" s="23"/>
      <c r="D44" s="22" t="s">
        <v>16</v>
      </c>
      <c r="E44" s="23"/>
      <c r="F44" s="7" t="s">
        <v>17</v>
      </c>
    </row>
    <row r="45" spans="2:9" x14ac:dyDescent="0.25">
      <c r="B45" s="24">
        <f>(828116/30)</f>
        <v>27603.866666666665</v>
      </c>
      <c r="C45" s="25"/>
      <c r="D45" s="26">
        <v>180</v>
      </c>
      <c r="E45" s="27"/>
      <c r="F45" s="9">
        <f>B45*D45</f>
        <v>4968696</v>
      </c>
      <c r="G45" s="10"/>
    </row>
    <row r="47" spans="2:9" x14ac:dyDescent="0.25">
      <c r="B47" s="16" t="s">
        <v>18</v>
      </c>
      <c r="C47" s="16"/>
      <c r="D47" s="16"/>
      <c r="E47" s="16"/>
      <c r="F47" s="8">
        <f>SUM(F13+F21+F29+F37+F41+F45)</f>
        <v>67881846.107265741</v>
      </c>
    </row>
  </sheetData>
  <mergeCells count="15">
    <mergeCell ref="B47:E47"/>
    <mergeCell ref="B13:E13"/>
    <mergeCell ref="H5:K8"/>
    <mergeCell ref="H10:K13"/>
    <mergeCell ref="B43:F43"/>
    <mergeCell ref="B44:C44"/>
    <mergeCell ref="D44:E44"/>
    <mergeCell ref="B45:C45"/>
    <mergeCell ref="D45:E45"/>
    <mergeCell ref="B5:F5"/>
    <mergeCell ref="B21:E21"/>
    <mergeCell ref="B29:E29"/>
    <mergeCell ref="B37:E37"/>
    <mergeCell ref="B41:E41"/>
    <mergeCell ref="H15:K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3FD3-8855-44BC-B455-39A85235DB09}">
  <dimension ref="A5:P27"/>
  <sheetViews>
    <sheetView tabSelected="1" topLeftCell="A16" zoomScale="115" zoomScaleNormal="115" workbookViewId="0">
      <selection activeCell="D30" sqref="D30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11" x14ac:dyDescent="0.25">
      <c r="B5" s="28" t="s">
        <v>19</v>
      </c>
      <c r="C5" s="28"/>
      <c r="D5" s="28"/>
      <c r="E5" s="28"/>
      <c r="F5" s="28"/>
    </row>
    <row r="7" spans="2:11" ht="15" customHeight="1" x14ac:dyDescent="0.25">
      <c r="B7" s="1" t="s">
        <v>2</v>
      </c>
      <c r="C7" s="1" t="s">
        <v>3</v>
      </c>
      <c r="D7" s="1" t="s">
        <v>4</v>
      </c>
      <c r="E7" s="1" t="s">
        <v>5</v>
      </c>
      <c r="F7" s="12" t="s">
        <v>6</v>
      </c>
      <c r="H7" s="29" t="s">
        <v>20</v>
      </c>
      <c r="I7" s="29"/>
      <c r="J7" s="29"/>
      <c r="K7" s="29"/>
    </row>
    <row r="8" spans="2:11" x14ac:dyDescent="0.25">
      <c r="B8" s="13">
        <v>43613</v>
      </c>
      <c r="C8" s="13">
        <v>43709</v>
      </c>
      <c r="D8" s="14">
        <v>828116</v>
      </c>
      <c r="E8" s="3">
        <f>DAYS360(B8,C8)+1</f>
        <v>94</v>
      </c>
      <c r="F8" s="4">
        <f>(D8/30)*E8</f>
        <v>2594763.4666666663</v>
      </c>
      <c r="H8" s="29"/>
      <c r="I8" s="29"/>
      <c r="J8" s="29"/>
      <c r="K8" s="29"/>
    </row>
    <row r="9" spans="2:11" x14ac:dyDescent="0.25">
      <c r="B9" s="17" t="s">
        <v>8</v>
      </c>
      <c r="C9" s="17"/>
      <c r="D9" s="17"/>
      <c r="E9" s="17"/>
      <c r="F9" s="15">
        <f>SUM(F8:F8)</f>
        <v>2594763.4666666663</v>
      </c>
      <c r="H9" s="29"/>
      <c r="I9" s="29"/>
      <c r="J9" s="29"/>
      <c r="K9" s="29"/>
    </row>
    <row r="10" spans="2:11" x14ac:dyDescent="0.25">
      <c r="H10" s="29"/>
      <c r="I10" s="29"/>
      <c r="J10" s="29"/>
      <c r="K10" s="29"/>
    </row>
    <row r="11" spans="2:11" x14ac:dyDescent="0.25">
      <c r="B11" s="1" t="s">
        <v>2</v>
      </c>
      <c r="C11" s="1" t="s">
        <v>3</v>
      </c>
      <c r="D11" s="1" t="s">
        <v>4</v>
      </c>
      <c r="E11" s="1" t="s">
        <v>5</v>
      </c>
      <c r="F11" s="2" t="s">
        <v>9</v>
      </c>
    </row>
    <row r="12" spans="2:11" ht="15" customHeight="1" x14ac:dyDescent="0.25">
      <c r="B12" s="13">
        <v>43613</v>
      </c>
      <c r="C12" s="13">
        <v>43709</v>
      </c>
      <c r="D12" s="14">
        <v>925148</v>
      </c>
      <c r="E12" s="3">
        <f>DAYS360(B12,C12)+1</f>
        <v>94</v>
      </c>
      <c r="F12" s="4">
        <f t="shared" ref="F12" si="0">(D12*E12)/360</f>
        <v>241566.42222222223</v>
      </c>
      <c r="H12" s="29" t="s">
        <v>21</v>
      </c>
      <c r="I12" s="29"/>
      <c r="J12" s="29"/>
      <c r="K12" s="29"/>
    </row>
    <row r="13" spans="2:11" x14ac:dyDescent="0.25">
      <c r="B13" s="17" t="s">
        <v>8</v>
      </c>
      <c r="C13" s="17"/>
      <c r="D13" s="17"/>
      <c r="E13" s="17"/>
      <c r="F13" s="5">
        <f>SUM(F12:F12)</f>
        <v>241566.42222222223</v>
      </c>
      <c r="H13" s="29"/>
      <c r="I13" s="29"/>
      <c r="J13" s="29"/>
      <c r="K13" s="29"/>
    </row>
    <row r="14" spans="2:11" x14ac:dyDescent="0.25">
      <c r="H14" s="29"/>
      <c r="I14" s="29"/>
      <c r="J14" s="29"/>
      <c r="K14" s="29"/>
    </row>
    <row r="15" spans="2:11" x14ac:dyDescent="0.25">
      <c r="B15" s="1" t="s">
        <v>2</v>
      </c>
      <c r="C15" s="1" t="s">
        <v>3</v>
      </c>
      <c r="D15" s="1" t="s">
        <v>4</v>
      </c>
      <c r="E15" s="1" t="s">
        <v>5</v>
      </c>
      <c r="F15" s="2" t="s">
        <v>11</v>
      </c>
      <c r="H15" s="29"/>
      <c r="I15" s="29"/>
      <c r="J15" s="29"/>
      <c r="K15" s="29"/>
    </row>
    <row r="16" spans="2:11" x14ac:dyDescent="0.25">
      <c r="B16" s="13">
        <v>43613</v>
      </c>
      <c r="C16" s="13">
        <v>43709</v>
      </c>
      <c r="D16" s="14">
        <v>925148</v>
      </c>
      <c r="E16" s="3">
        <f t="shared" ref="E16" si="1">DAYS360(B16,C16)+1</f>
        <v>94</v>
      </c>
      <c r="F16" s="4">
        <f t="shared" ref="F16" si="2">(D16*E16)/360</f>
        <v>241566.42222222223</v>
      </c>
      <c r="H16" s="29"/>
      <c r="I16" s="29"/>
      <c r="J16" s="29"/>
      <c r="K16" s="29"/>
    </row>
    <row r="17" spans="1:16" x14ac:dyDescent="0.25">
      <c r="B17" s="17" t="s">
        <v>8</v>
      </c>
      <c r="C17" s="17"/>
      <c r="D17" s="17"/>
      <c r="E17" s="17"/>
      <c r="F17" s="5">
        <f>SUM(F16:F16)</f>
        <v>241566.42222222223</v>
      </c>
      <c r="H17" s="29"/>
      <c r="I17" s="29"/>
      <c r="J17" s="29"/>
      <c r="K17" s="29"/>
    </row>
    <row r="18" spans="1:16" x14ac:dyDescent="0.25">
      <c r="H18" s="29"/>
      <c r="I18" s="29"/>
      <c r="J18" s="29"/>
      <c r="K18" s="29"/>
    </row>
    <row r="19" spans="1:16" x14ac:dyDescent="0.25">
      <c r="B19" s="1" t="s">
        <v>2</v>
      </c>
      <c r="C19" s="1" t="s">
        <v>3</v>
      </c>
      <c r="D19" s="1" t="s">
        <v>11</v>
      </c>
      <c r="E19" s="1" t="s">
        <v>5</v>
      </c>
      <c r="F19" s="2" t="s">
        <v>12</v>
      </c>
      <c r="H19" s="29"/>
      <c r="I19" s="29"/>
      <c r="J19" s="29"/>
      <c r="K19" s="29"/>
    </row>
    <row r="20" spans="1:16" x14ac:dyDescent="0.25">
      <c r="B20" s="13">
        <v>43613</v>
      </c>
      <c r="C20" s="13">
        <v>43709</v>
      </c>
      <c r="D20" s="11">
        <f>F16</f>
        <v>241566.42222222223</v>
      </c>
      <c r="E20" s="3">
        <f t="shared" ref="E20" si="3">DAYS360(B20,C20)+1</f>
        <v>94</v>
      </c>
      <c r="F20" s="3">
        <f t="shared" ref="F20" si="4">(D20*E20*0.12)/360</f>
        <v>7569.081229629629</v>
      </c>
      <c r="H20" s="29"/>
      <c r="I20" s="29"/>
      <c r="J20" s="29"/>
      <c r="K20" s="29"/>
    </row>
    <row r="21" spans="1:16" s="6" customFormat="1" x14ac:dyDescent="0.25">
      <c r="A21"/>
      <c r="B21" s="17" t="s">
        <v>8</v>
      </c>
      <c r="C21" s="17"/>
      <c r="D21" s="17"/>
      <c r="E21" s="17"/>
      <c r="F21" s="5">
        <f>SUM(F20:F20)</f>
        <v>7569.081229629629</v>
      </c>
      <c r="H21" s="29"/>
      <c r="I21" s="29"/>
      <c r="J21" s="29"/>
      <c r="K21" s="29"/>
      <c r="L21"/>
      <c r="M21"/>
      <c r="N21"/>
      <c r="O21"/>
      <c r="P21"/>
    </row>
    <row r="22" spans="1:16" s="6" customFormat="1" x14ac:dyDescent="0.25">
      <c r="A22"/>
      <c r="H22" s="29"/>
      <c r="I22" s="29"/>
      <c r="J22" s="29"/>
      <c r="K22" s="29"/>
      <c r="L22"/>
      <c r="M22"/>
      <c r="N22"/>
      <c r="O22"/>
      <c r="P22"/>
    </row>
    <row r="23" spans="1:16" x14ac:dyDescent="0.25">
      <c r="B23" s="1" t="s">
        <v>2</v>
      </c>
      <c r="C23" s="1" t="s">
        <v>3</v>
      </c>
      <c r="D23" s="1" t="s">
        <v>4</v>
      </c>
      <c r="E23" s="1" t="s">
        <v>5</v>
      </c>
      <c r="F23" s="2" t="s">
        <v>13</v>
      </c>
    </row>
    <row r="24" spans="1:16" x14ac:dyDescent="0.25">
      <c r="B24" s="13">
        <v>43613</v>
      </c>
      <c r="C24" s="13">
        <v>45214</v>
      </c>
      <c r="D24" s="14">
        <v>1160000</v>
      </c>
      <c r="E24" s="3">
        <f>DAYS360(B24,C24)+1</f>
        <v>1578</v>
      </c>
      <c r="F24" s="3">
        <f>(D24*E24)/720</f>
        <v>2542333.3333333335</v>
      </c>
    </row>
    <row r="25" spans="1:16" x14ac:dyDescent="0.25">
      <c r="B25" s="17" t="s">
        <v>8</v>
      </c>
      <c r="C25" s="17"/>
      <c r="D25" s="17"/>
      <c r="E25" s="17"/>
      <c r="F25" s="5">
        <f>SUM(F24:F24)</f>
        <v>2542333.3333333335</v>
      </c>
    </row>
    <row r="27" spans="1:16" x14ac:dyDescent="0.25">
      <c r="B27" s="16" t="s">
        <v>18</v>
      </c>
      <c r="C27" s="16"/>
      <c r="D27" s="16"/>
      <c r="E27" s="16"/>
      <c r="F27" s="8">
        <f>SUM(F9+F13+F17+F21+F25)</f>
        <v>5627798.7256740741</v>
      </c>
    </row>
  </sheetData>
  <mergeCells count="9">
    <mergeCell ref="B21:E21"/>
    <mergeCell ref="H7:K10"/>
    <mergeCell ref="H12:K22"/>
    <mergeCell ref="B5:F5"/>
    <mergeCell ref="B17:E17"/>
    <mergeCell ref="B25:E25"/>
    <mergeCell ref="B27:E27"/>
    <mergeCell ref="B9:E9"/>
    <mergeCell ref="B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Natalia Esquivel Vega</cp:lastModifiedBy>
  <cp:revision/>
  <dcterms:created xsi:type="dcterms:W3CDTF">2023-05-23T18:21:31Z</dcterms:created>
  <dcterms:modified xsi:type="dcterms:W3CDTF">2023-10-17T22:19:52Z</dcterms:modified>
  <cp:category/>
  <cp:contentStatus/>
</cp:coreProperties>
</file>