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DIEGO PUERTAS ATEHORTUA/"/>
    </mc:Choice>
  </mc:AlternateContent>
  <xr:revisionPtr revIDLastSave="5" documentId="13_ncr:1_{416B81C8-22DB-472D-B9FD-62C34000B97F}" xr6:coauthVersionLast="47" xr6:coauthVersionMax="47" xr10:uidLastSave="{4D5A53EE-C194-4CD1-93B3-8372931DD449}"/>
  <bookViews>
    <workbookView xWindow="20370" yWindow="-120" windowWidth="20730" windowHeight="11040" xr2:uid="{69AAD36E-CAFA-43EB-832F-400E58192986}"/>
  </bookViews>
  <sheets>
    <sheet name="LIQ. PRETENSIONES DEMANDA" sheetId="12" r:id="rId1"/>
    <sheet name="PML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2" l="1"/>
  <c r="E34" i="12"/>
  <c r="E33" i="12"/>
  <c r="E27" i="12"/>
  <c r="E26" i="12"/>
  <c r="E25" i="12"/>
  <c r="E19" i="12"/>
  <c r="E18" i="12"/>
  <c r="E17" i="12"/>
  <c r="F17" i="12" s="1"/>
  <c r="E11" i="12"/>
  <c r="F11" i="12" s="1"/>
  <c r="E10" i="12"/>
  <c r="E9" i="12"/>
  <c r="F9" i="12" s="1"/>
  <c r="F39" i="11"/>
  <c r="E17" i="11"/>
  <c r="F17" i="11" s="1"/>
  <c r="E16" i="11"/>
  <c r="F16" i="11" s="1"/>
  <c r="E11" i="11"/>
  <c r="F11" i="11" s="1"/>
  <c r="E10" i="11"/>
  <c r="E9" i="11"/>
  <c r="F26" i="11"/>
  <c r="F31" i="11"/>
  <c r="F30" i="11"/>
  <c r="F33" i="11" s="1"/>
  <c r="E29" i="11"/>
  <c r="F29" i="11" s="1"/>
  <c r="F24" i="11"/>
  <c r="F23" i="11"/>
  <c r="E22" i="11"/>
  <c r="F22" i="11" s="1"/>
  <c r="E15" i="11"/>
  <c r="F15" i="11" s="1"/>
  <c r="F10" i="11"/>
  <c r="F9" i="11"/>
  <c r="E8" i="11"/>
  <c r="F8" i="11" s="1"/>
  <c r="E36" i="11"/>
  <c r="F36" i="11" s="1"/>
  <c r="F37" i="11" s="1"/>
  <c r="E40" i="12"/>
  <c r="F40" i="12" s="1"/>
  <c r="E32" i="11"/>
  <c r="E25" i="11"/>
  <c r="F25" i="11" s="1"/>
  <c r="E18" i="11"/>
  <c r="F18" i="11" s="1"/>
  <c r="B45" i="12"/>
  <c r="F45" i="12" s="1"/>
  <c r="E32" i="12"/>
  <c r="F27" i="12"/>
  <c r="D35" i="12" s="1"/>
  <c r="F26" i="12"/>
  <c r="D34" i="12" s="1"/>
  <c r="F25" i="12"/>
  <c r="D33" i="12" s="1"/>
  <c r="F33" i="12" s="1"/>
  <c r="E24" i="12"/>
  <c r="F24" i="12" s="1"/>
  <c r="D32" i="12" s="1"/>
  <c r="E20" i="12"/>
  <c r="F20" i="12" s="1"/>
  <c r="F19" i="12"/>
  <c r="F18" i="12"/>
  <c r="E16" i="12"/>
  <c r="F16" i="12" s="1"/>
  <c r="E12" i="12"/>
  <c r="F12" i="12" s="1"/>
  <c r="F10" i="12"/>
  <c r="F19" i="11" l="1"/>
  <c r="F12" i="11"/>
  <c r="F32" i="11"/>
  <c r="F32" i="12"/>
  <c r="F34" i="12"/>
  <c r="F35" i="12"/>
  <c r="E8" i="12"/>
  <c r="F8" i="12" s="1"/>
  <c r="F13" i="12" s="1"/>
  <c r="F41" i="12"/>
  <c r="E36" i="12"/>
  <c r="E28" i="12"/>
  <c r="F28" i="12" s="1"/>
  <c r="F29" i="12" s="1"/>
  <c r="F21" i="12"/>
  <c r="D36" i="12" l="1"/>
  <c r="F36" i="12" s="1"/>
  <c r="F37" i="12" s="1"/>
  <c r="F47" i="12" s="1"/>
</calcChain>
</file>

<file path=xl/sharedStrings.xml><?xml version="1.0" encoding="utf-8"?>
<sst xmlns="http://schemas.openxmlformats.org/spreadsheetml/2006/main" count="72" uniqueCount="21">
  <si>
    <t>LIQUIDACIÓN DE LAS PRETENSIONES DE LA DEMANDA</t>
  </si>
  <si>
    <t>DESDE</t>
  </si>
  <si>
    <t>HASTA</t>
  </si>
  <si>
    <t>SALARIO</t>
  </si>
  <si>
    <t>DÍAS</t>
  </si>
  <si>
    <t>SALARIOS</t>
  </si>
  <si>
    <t>*Nota: Se liquidan las prestaciones sociales sobre el salario indicado en la demanda, es decir, se liquida sobre el SMLMV que devengaba el demandante.</t>
  </si>
  <si>
    <t>TOTAL ADEUDADO</t>
  </si>
  <si>
    <t>PRIMAS</t>
  </si>
  <si>
    <t>CESANTÍAS</t>
  </si>
  <si>
    <t>INTERESES</t>
  </si>
  <si>
    <t>VACACIONES</t>
  </si>
  <si>
    <t>INDEMNIZACIÓN DEL ARTÍCULO 26 DE LA LEY 361 DE 1997. (180 DÍAS DE SALARIO)</t>
  </si>
  <si>
    <t>Salario diario</t>
  </si>
  <si>
    <t>x 180 DÍAS</t>
  </si>
  <si>
    <t>Total</t>
  </si>
  <si>
    <t>Total Liquidación:</t>
  </si>
  <si>
    <t>LIQUIDACIÓN PARA FACTURACIÓN (CONFORME A LOS AMPAROS DE LA PÓLIZA)</t>
  </si>
  <si>
    <t>*Nota: Conforme al clausulado que nos envió la compañía, las pólizas amparan el pago de salarios, prestaciones sociales e indemnizacíon del art 64 C.S.T. Sin embargo, por instrucción de la cía se incluyen las vacaciones para el calculo del PML</t>
  </si>
  <si>
    <t>*Nota: En atención a que las pretensiones de la demanda están orientadas a solicitar el pago de salarios, prestaciones sociales e indemnizaciones causadas desde la terminación del contrato hasta la fecha del eventual reintegro, procedemos a liquidar dichos rubros desde el 28/05/2019 (Día siguiente a la terminación del contrato) hasta el 15/10/20/23 (Fecha en la que se efectua la liquidación).</t>
  </si>
  <si>
    <t>*Nota: La vigencia de la póliza No. 01CU057559 inicia el 24/04/2012 y fenece el 31/10/2016, la vigencia de la póliza No. 01CU066118 inicia el 01/11/2013 y fenece el 31/05/2017, la vigencia de la póliza No. 24CU044860 inicia el 29/01/2015 y fenece el 29/01/2019 y la vigencia de la póliza No. 24CU048170 inicia el 02/03/2016 y fenece el 01/09/2022 teniendo en cuenta el término de prescripción trienal. Las prestaciones e indemnizaciones que solicita la parte demandante, se encuentran dentro de la vigencia de la póliza No. 24CU048170 para un interregno especifico ya que solicita salarios y prestaciones sociales dejados de percibir desde el día siguiente al supuesto despido ilegal (28/05/2019) hasta la fecha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</si>
</sst>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4" fontId="6" fillId="4" borderId="1" xfId="0" applyNumberFormat="1" applyFont="1" applyFill="1" applyBorder="1"/>
    <xf numFmtId="165" fontId="3" fillId="3" borderId="1" xfId="0" applyNumberFormat="1" applyFont="1" applyFill="1" applyBorder="1"/>
    <xf numFmtId="165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7" applyNumberFormat="1" applyFont="1" applyBorder="1"/>
    <xf numFmtId="164" fontId="3" fillId="3" borderId="1" xfId="7" applyNumberFormat="1" applyFont="1" applyFill="1" applyBorder="1"/>
    <xf numFmtId="165" fontId="6" fillId="4" borderId="1" xfId="0" applyNumberFormat="1" applyFont="1" applyFill="1" applyBorder="1"/>
    <xf numFmtId="0" fontId="8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</cellXfs>
  <cellStyles count="17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K47"/>
  <sheetViews>
    <sheetView tabSelected="1" topLeftCell="A25" zoomScaleNormal="100" workbookViewId="0">
      <selection activeCell="G33" sqref="G33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8" max="8" width="12.28515625" bestFit="1" customWidth="1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s="6" customFormat="1" ht="15" customHeight="1" x14ac:dyDescent="0.2">
      <c r="B5" s="29" t="s">
        <v>0</v>
      </c>
      <c r="C5" s="29"/>
      <c r="D5" s="29"/>
      <c r="E5" s="29"/>
      <c r="F5" s="29"/>
      <c r="H5" s="17" t="s">
        <v>6</v>
      </c>
      <c r="I5" s="17"/>
      <c r="J5" s="17"/>
      <c r="K5" s="17"/>
    </row>
    <row r="6" spans="2:11" x14ac:dyDescent="0.25">
      <c r="H6" s="17"/>
      <c r="I6" s="17"/>
      <c r="J6" s="17"/>
      <c r="K6" s="17"/>
    </row>
    <row r="7" spans="2:11" x14ac:dyDescent="0.25">
      <c r="B7" s="1" t="s">
        <v>1</v>
      </c>
      <c r="C7" s="1" t="s">
        <v>2</v>
      </c>
      <c r="D7" s="1" t="s">
        <v>3</v>
      </c>
      <c r="E7" s="1" t="s">
        <v>4</v>
      </c>
      <c r="F7" s="12" t="s">
        <v>5</v>
      </c>
      <c r="H7" s="17"/>
      <c r="I7" s="17"/>
      <c r="J7" s="17"/>
      <c r="K7" s="17"/>
    </row>
    <row r="8" spans="2:11" x14ac:dyDescent="0.25">
      <c r="B8" s="13">
        <v>43613</v>
      </c>
      <c r="C8" s="13">
        <v>43830</v>
      </c>
      <c r="D8" s="14">
        <v>828116</v>
      </c>
      <c r="E8" s="3">
        <f>DAYS360(B8,C8)+1</f>
        <v>214</v>
      </c>
      <c r="F8" s="4">
        <f>(D8/30)*E8</f>
        <v>5907227.4666666659</v>
      </c>
      <c r="H8" s="17"/>
      <c r="I8" s="17"/>
      <c r="J8" s="17"/>
      <c r="K8" s="17"/>
    </row>
    <row r="9" spans="2:11" x14ac:dyDescent="0.25">
      <c r="B9" s="13">
        <v>43831</v>
      </c>
      <c r="C9" s="13">
        <v>44196</v>
      </c>
      <c r="D9" s="14">
        <v>877803</v>
      </c>
      <c r="E9" s="3">
        <f>DAYS360(B9,C9)</f>
        <v>360</v>
      </c>
      <c r="F9" s="4">
        <f t="shared" ref="F9:F12" si="0">(D9/30)*E9</f>
        <v>10533636</v>
      </c>
    </row>
    <row r="10" spans="2:11" ht="15" customHeight="1" x14ac:dyDescent="0.25">
      <c r="B10" s="13">
        <v>44197</v>
      </c>
      <c r="C10" s="13">
        <v>44561</v>
      </c>
      <c r="D10" s="14">
        <v>908526</v>
      </c>
      <c r="E10" s="3">
        <f t="shared" ref="E10:E11" si="1">DAYS360(B10,C10)</f>
        <v>360</v>
      </c>
      <c r="F10" s="4">
        <f t="shared" si="0"/>
        <v>10902312</v>
      </c>
      <c r="H10" s="17" t="s">
        <v>19</v>
      </c>
      <c r="I10" s="17"/>
      <c r="J10" s="17"/>
      <c r="K10" s="17"/>
    </row>
    <row r="11" spans="2:11" x14ac:dyDescent="0.25">
      <c r="B11" s="13">
        <v>44562</v>
      </c>
      <c r="C11" s="13">
        <v>44926</v>
      </c>
      <c r="D11" s="14">
        <v>1000000</v>
      </c>
      <c r="E11" s="3">
        <f t="shared" si="1"/>
        <v>360</v>
      </c>
      <c r="F11" s="4">
        <f t="shared" si="0"/>
        <v>12000000</v>
      </c>
      <c r="H11" s="17"/>
      <c r="I11" s="17"/>
      <c r="J11" s="17"/>
      <c r="K11" s="17"/>
    </row>
    <row r="12" spans="2:11" x14ac:dyDescent="0.25">
      <c r="B12" s="13">
        <v>44927</v>
      </c>
      <c r="C12" s="13">
        <v>45214</v>
      </c>
      <c r="D12" s="14">
        <v>1160000</v>
      </c>
      <c r="E12" s="3">
        <f t="shared" ref="E9:E12" si="2">DAYS360(B12,C12)+1</f>
        <v>285</v>
      </c>
      <c r="F12" s="4">
        <f t="shared" si="0"/>
        <v>11020000</v>
      </c>
      <c r="H12" s="17"/>
      <c r="I12" s="17"/>
      <c r="J12" s="17"/>
      <c r="K12" s="17"/>
    </row>
    <row r="13" spans="2:11" x14ac:dyDescent="0.25">
      <c r="B13" s="19" t="s">
        <v>7</v>
      </c>
      <c r="C13" s="19"/>
      <c r="D13" s="19"/>
      <c r="E13" s="19"/>
      <c r="F13" s="15">
        <f>SUM(F8:F12)</f>
        <v>50363175.466666669</v>
      </c>
      <c r="H13" s="17"/>
      <c r="I13" s="17"/>
      <c r="J13" s="17"/>
      <c r="K13" s="17"/>
    </row>
    <row r="14" spans="2:11" x14ac:dyDescent="0.25">
      <c r="H14" s="17"/>
      <c r="I14" s="17"/>
      <c r="J14" s="17"/>
      <c r="K14" s="17"/>
    </row>
    <row r="15" spans="2:11" s="6" customFormat="1" ht="15" customHeight="1" x14ac:dyDescent="0.2">
      <c r="B15" s="1" t="s">
        <v>1</v>
      </c>
      <c r="C15" s="1" t="s">
        <v>2</v>
      </c>
      <c r="D15" s="1" t="s">
        <v>3</v>
      </c>
      <c r="E15" s="1" t="s">
        <v>4</v>
      </c>
      <c r="F15" s="2" t="s">
        <v>8</v>
      </c>
      <c r="H15" s="17"/>
      <c r="I15" s="17"/>
      <c r="J15" s="17"/>
      <c r="K15" s="17"/>
    </row>
    <row r="16" spans="2:11" s="6" customFormat="1" ht="15" customHeight="1" x14ac:dyDescent="0.2">
      <c r="B16" s="13">
        <v>43613</v>
      </c>
      <c r="C16" s="13">
        <v>43830</v>
      </c>
      <c r="D16" s="14">
        <v>828116</v>
      </c>
      <c r="E16" s="3">
        <f>DAYS360(B16,C16)+1</f>
        <v>214</v>
      </c>
      <c r="F16" s="4">
        <f t="shared" ref="F16:F20" si="3">(D16*E16)/360</f>
        <v>492268.95555555553</v>
      </c>
      <c r="H16" s="17"/>
      <c r="I16" s="17"/>
      <c r="J16" s="17"/>
      <c r="K16" s="17"/>
    </row>
    <row r="17" spans="2:11" s="6" customFormat="1" ht="15" customHeight="1" x14ac:dyDescent="0.2">
      <c r="B17" s="13">
        <v>43831</v>
      </c>
      <c r="C17" s="13">
        <v>44196</v>
      </c>
      <c r="D17" s="14">
        <v>877803</v>
      </c>
      <c r="E17" s="3">
        <f t="shared" ref="E17:E19" si="4">DAYS360(B17,C17)</f>
        <v>360</v>
      </c>
      <c r="F17" s="4">
        <f t="shared" si="3"/>
        <v>877803</v>
      </c>
      <c r="H17" s="17"/>
      <c r="I17" s="17"/>
      <c r="J17" s="17"/>
      <c r="K17" s="17"/>
    </row>
    <row r="18" spans="2:11" s="6" customFormat="1" x14ac:dyDescent="0.25">
      <c r="B18" s="13">
        <v>44197</v>
      </c>
      <c r="C18" s="13">
        <v>44561</v>
      </c>
      <c r="D18" s="14">
        <v>908526</v>
      </c>
      <c r="E18" s="3">
        <f t="shared" si="4"/>
        <v>360</v>
      </c>
      <c r="F18" s="4">
        <f t="shared" si="3"/>
        <v>908526</v>
      </c>
      <c r="H18"/>
      <c r="I18"/>
    </row>
    <row r="19" spans="2:11" s="6" customFormat="1" x14ac:dyDescent="0.25">
      <c r="B19" s="13">
        <v>44562</v>
      </c>
      <c r="C19" s="13">
        <v>44926</v>
      </c>
      <c r="D19" s="14">
        <v>1000000</v>
      </c>
      <c r="E19" s="3">
        <f t="shared" si="4"/>
        <v>360</v>
      </c>
      <c r="F19" s="4">
        <f t="shared" si="3"/>
        <v>1000000</v>
      </c>
      <c r="H19"/>
      <c r="I19"/>
    </row>
    <row r="20" spans="2:11" s="6" customFormat="1" x14ac:dyDescent="0.25">
      <c r="B20" s="13">
        <v>44927</v>
      </c>
      <c r="C20" s="13">
        <v>45214</v>
      </c>
      <c r="D20" s="14">
        <v>1160000</v>
      </c>
      <c r="E20" s="3">
        <f t="shared" ref="E17:E20" si="5">DAYS360(B20,C20)+1</f>
        <v>285</v>
      </c>
      <c r="F20" s="4">
        <f t="shared" si="3"/>
        <v>918333.33333333337</v>
      </c>
      <c r="H20"/>
      <c r="I20"/>
    </row>
    <row r="21" spans="2:11" s="6" customFormat="1" x14ac:dyDescent="0.25">
      <c r="B21" s="19" t="s">
        <v>7</v>
      </c>
      <c r="C21" s="19"/>
      <c r="D21" s="19"/>
      <c r="E21" s="19"/>
      <c r="F21" s="5">
        <f>SUM(F16:F20)</f>
        <v>4196931.2888888884</v>
      </c>
      <c r="H21"/>
      <c r="I21"/>
    </row>
    <row r="22" spans="2:11" x14ac:dyDescent="0.25">
      <c r="J22" s="6"/>
      <c r="K22" s="6"/>
    </row>
    <row r="23" spans="2:11" s="6" customFormat="1" x14ac:dyDescent="0.25">
      <c r="B23" s="1" t="s">
        <v>1</v>
      </c>
      <c r="C23" s="1" t="s">
        <v>2</v>
      </c>
      <c r="D23" s="1" t="s">
        <v>3</v>
      </c>
      <c r="E23" s="1" t="s">
        <v>4</v>
      </c>
      <c r="F23" s="2" t="s">
        <v>9</v>
      </c>
      <c r="H23"/>
      <c r="I23"/>
    </row>
    <row r="24" spans="2:11" s="6" customFormat="1" x14ac:dyDescent="0.25">
      <c r="B24" s="13">
        <v>43613</v>
      </c>
      <c r="C24" s="13">
        <v>43830</v>
      </c>
      <c r="D24" s="14">
        <v>828116</v>
      </c>
      <c r="E24" s="3">
        <f t="shared" ref="E24:E27" si="6">DAYS360(B24,C24)+1</f>
        <v>214</v>
      </c>
      <c r="F24" s="4">
        <f t="shared" ref="F24:F27" si="7">(D24*E24)/360</f>
        <v>492268.95555555553</v>
      </c>
      <c r="H24"/>
      <c r="I24"/>
    </row>
    <row r="25" spans="2:11" s="6" customFormat="1" x14ac:dyDescent="0.25">
      <c r="B25" s="13">
        <v>43831</v>
      </c>
      <c r="C25" s="13">
        <v>44196</v>
      </c>
      <c r="D25" s="14">
        <v>877803</v>
      </c>
      <c r="E25" s="3">
        <f t="shared" ref="E25:E27" si="8">DAYS360(B25,C25)</f>
        <v>360</v>
      </c>
      <c r="F25" s="4">
        <f t="shared" si="7"/>
        <v>877803</v>
      </c>
      <c r="H25"/>
      <c r="I25"/>
      <c r="J25"/>
      <c r="K25"/>
    </row>
    <row r="26" spans="2:11" s="6" customFormat="1" x14ac:dyDescent="0.25">
      <c r="B26" s="13">
        <v>44197</v>
      </c>
      <c r="C26" s="13">
        <v>44561</v>
      </c>
      <c r="D26" s="14">
        <v>908526</v>
      </c>
      <c r="E26" s="3">
        <f t="shared" si="8"/>
        <v>360</v>
      </c>
      <c r="F26" s="4">
        <f t="shared" si="7"/>
        <v>908526</v>
      </c>
      <c r="H26"/>
      <c r="I26"/>
    </row>
    <row r="27" spans="2:11" s="6" customFormat="1" x14ac:dyDescent="0.25">
      <c r="B27" s="13">
        <v>44562</v>
      </c>
      <c r="C27" s="13">
        <v>44926</v>
      </c>
      <c r="D27" s="14">
        <v>1000000</v>
      </c>
      <c r="E27" s="3">
        <f t="shared" si="8"/>
        <v>360</v>
      </c>
      <c r="F27" s="4">
        <f t="shared" si="7"/>
        <v>1000000</v>
      </c>
      <c r="H27"/>
      <c r="I27"/>
    </row>
    <row r="28" spans="2:11" s="6" customFormat="1" x14ac:dyDescent="0.25">
      <c r="B28" s="13">
        <v>44927</v>
      </c>
      <c r="C28" s="13">
        <v>45214</v>
      </c>
      <c r="D28" s="14">
        <v>1160000</v>
      </c>
      <c r="E28" s="3">
        <f>DAYS360(B28,C28)+1</f>
        <v>285</v>
      </c>
      <c r="F28" s="4">
        <f>(D28*E28)/360</f>
        <v>918333.33333333337</v>
      </c>
      <c r="H28"/>
      <c r="I28"/>
    </row>
    <row r="29" spans="2:11" s="6" customFormat="1" x14ac:dyDescent="0.25">
      <c r="B29" s="19" t="s">
        <v>7</v>
      </c>
      <c r="C29" s="19"/>
      <c r="D29" s="19"/>
      <c r="E29" s="19"/>
      <c r="F29" s="5">
        <f>SUM(F24:F28)</f>
        <v>4196931.2888888884</v>
      </c>
      <c r="H29"/>
      <c r="I29"/>
    </row>
    <row r="30" spans="2:11" x14ac:dyDescent="0.25">
      <c r="J30" s="6"/>
      <c r="K30" s="6"/>
    </row>
    <row r="31" spans="2:11" s="6" customFormat="1" x14ac:dyDescent="0.25">
      <c r="B31" s="1" t="s">
        <v>1</v>
      </c>
      <c r="C31" s="1" t="s">
        <v>2</v>
      </c>
      <c r="D31" s="1" t="s">
        <v>9</v>
      </c>
      <c r="E31" s="1" t="s">
        <v>4</v>
      </c>
      <c r="F31" s="2" t="s">
        <v>10</v>
      </c>
      <c r="H31"/>
      <c r="I31"/>
    </row>
    <row r="32" spans="2:11" s="6" customFormat="1" x14ac:dyDescent="0.25">
      <c r="B32" s="13">
        <v>43613</v>
      </c>
      <c r="C32" s="13">
        <v>43830</v>
      </c>
      <c r="D32" s="11">
        <f>F24</f>
        <v>492268.95555555553</v>
      </c>
      <c r="E32" s="3">
        <f t="shared" ref="E32:E35" si="9">DAYS360(B32,C32)+1</f>
        <v>214</v>
      </c>
      <c r="F32" s="3">
        <f t="shared" ref="F32:F35" si="10">(D32*E32*0.12)/360</f>
        <v>35115.185496296297</v>
      </c>
      <c r="H32"/>
      <c r="I32"/>
      <c r="J32"/>
      <c r="K32"/>
    </row>
    <row r="33" spans="2:11" s="6" customFormat="1" x14ac:dyDescent="0.25">
      <c r="B33" s="13">
        <v>43831</v>
      </c>
      <c r="C33" s="13">
        <v>44196</v>
      </c>
      <c r="D33" s="11">
        <f>F25</f>
        <v>877803</v>
      </c>
      <c r="E33" s="3">
        <f t="shared" ref="E33:E35" si="11">DAYS360(B33,C33)</f>
        <v>360</v>
      </c>
      <c r="F33" s="3">
        <f t="shared" si="10"/>
        <v>105336.36</v>
      </c>
      <c r="H33"/>
      <c r="I33"/>
      <c r="J33"/>
      <c r="K33"/>
    </row>
    <row r="34" spans="2:11" s="6" customFormat="1" x14ac:dyDescent="0.25">
      <c r="B34" s="13">
        <v>44197</v>
      </c>
      <c r="C34" s="13">
        <v>44561</v>
      </c>
      <c r="D34" s="11">
        <f>F26</f>
        <v>908526</v>
      </c>
      <c r="E34" s="3">
        <f t="shared" si="11"/>
        <v>360</v>
      </c>
      <c r="F34" s="3">
        <f t="shared" si="10"/>
        <v>109023.11999999998</v>
      </c>
      <c r="H34"/>
      <c r="I34"/>
      <c r="J34"/>
      <c r="K34"/>
    </row>
    <row r="35" spans="2:11" s="6" customFormat="1" x14ac:dyDescent="0.25">
      <c r="B35" s="13">
        <v>44562</v>
      </c>
      <c r="C35" s="13">
        <v>44926</v>
      </c>
      <c r="D35" s="11">
        <f>F27</f>
        <v>1000000</v>
      </c>
      <c r="E35" s="3">
        <f t="shared" si="11"/>
        <v>360</v>
      </c>
      <c r="F35" s="3">
        <f t="shared" si="10"/>
        <v>120000</v>
      </c>
      <c r="H35"/>
      <c r="I35"/>
      <c r="J35"/>
      <c r="K35"/>
    </row>
    <row r="36" spans="2:11" s="6" customFormat="1" x14ac:dyDescent="0.25">
      <c r="B36" s="13">
        <v>44927</v>
      </c>
      <c r="C36" s="13">
        <v>45214</v>
      </c>
      <c r="D36" s="3">
        <f>F28</f>
        <v>918333.33333333337</v>
      </c>
      <c r="E36" s="3">
        <f>DAYS360(B36,C36)+1</f>
        <v>285</v>
      </c>
      <c r="F36" s="3">
        <f>(D36*E36*0.12)/360</f>
        <v>87241.666666666672</v>
      </c>
      <c r="H36"/>
      <c r="I36"/>
      <c r="J36"/>
      <c r="K36"/>
    </row>
    <row r="37" spans="2:11" x14ac:dyDescent="0.25">
      <c r="B37" s="19" t="s">
        <v>7</v>
      </c>
      <c r="C37" s="19"/>
      <c r="D37" s="19"/>
      <c r="E37" s="19"/>
      <c r="F37" s="5">
        <f>SUM(F32:F36)</f>
        <v>456716.33216296299</v>
      </c>
    </row>
    <row r="39" spans="2:11" x14ac:dyDescent="0.25">
      <c r="B39" s="1" t="s">
        <v>1</v>
      </c>
      <c r="C39" s="1" t="s">
        <v>2</v>
      </c>
      <c r="D39" s="1" t="s">
        <v>3</v>
      </c>
      <c r="E39" s="1" t="s">
        <v>4</v>
      </c>
      <c r="F39" s="2" t="s">
        <v>11</v>
      </c>
    </row>
    <row r="40" spans="2:11" x14ac:dyDescent="0.25">
      <c r="B40" s="13">
        <v>43613</v>
      </c>
      <c r="C40" s="13">
        <v>45214</v>
      </c>
      <c r="D40" s="14">
        <v>1160000</v>
      </c>
      <c r="E40" s="3">
        <f>DAYS360(B40,C40)+1</f>
        <v>1578</v>
      </c>
      <c r="F40" s="3">
        <f>(D40*E40)/720</f>
        <v>2542333.3333333335</v>
      </c>
    </row>
    <row r="41" spans="2:11" x14ac:dyDescent="0.25">
      <c r="B41" s="19" t="s">
        <v>7</v>
      </c>
      <c r="C41" s="19"/>
      <c r="D41" s="19"/>
      <c r="E41" s="19"/>
      <c r="F41" s="5">
        <f>SUM(F40:F40)</f>
        <v>2542333.3333333335</v>
      </c>
    </row>
    <row r="43" spans="2:11" x14ac:dyDescent="0.25">
      <c r="B43" s="20" t="s">
        <v>12</v>
      </c>
      <c r="C43" s="21"/>
      <c r="D43" s="21"/>
      <c r="E43" s="21"/>
      <c r="F43" s="22"/>
    </row>
    <row r="44" spans="2:11" x14ac:dyDescent="0.25">
      <c r="B44" s="23" t="s">
        <v>13</v>
      </c>
      <c r="C44" s="24"/>
      <c r="D44" s="23" t="s">
        <v>14</v>
      </c>
      <c r="E44" s="24"/>
      <c r="F44" s="7" t="s">
        <v>15</v>
      </c>
    </row>
    <row r="45" spans="2:11" x14ac:dyDescent="0.25">
      <c r="B45" s="25">
        <f>(828116/30)</f>
        <v>27603.866666666665</v>
      </c>
      <c r="C45" s="26"/>
      <c r="D45" s="27">
        <v>180</v>
      </c>
      <c r="E45" s="28"/>
      <c r="F45" s="9">
        <f>B45*D45</f>
        <v>4968696</v>
      </c>
      <c r="G45" s="10"/>
    </row>
    <row r="47" spans="2:11" x14ac:dyDescent="0.25">
      <c r="B47" s="18" t="s">
        <v>16</v>
      </c>
      <c r="C47" s="18"/>
      <c r="D47" s="18"/>
      <c r="E47" s="18"/>
      <c r="F47" s="16">
        <f>SUM(F13+F21+F29+F37+F41+F45)</f>
        <v>66724783.709940739</v>
      </c>
    </row>
  </sheetData>
  <mergeCells count="14">
    <mergeCell ref="H10:K17"/>
    <mergeCell ref="B47:E47"/>
    <mergeCell ref="B13:E13"/>
    <mergeCell ref="H5:K8"/>
    <mergeCell ref="B43:F43"/>
    <mergeCell ref="B44:C44"/>
    <mergeCell ref="D44:E44"/>
    <mergeCell ref="B45:C45"/>
    <mergeCell ref="D45:E45"/>
    <mergeCell ref="B5:F5"/>
    <mergeCell ref="B21:E21"/>
    <mergeCell ref="B29:E29"/>
    <mergeCell ref="B37:E37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A5:P39"/>
  <sheetViews>
    <sheetView topLeftCell="A28" zoomScale="115" zoomScaleNormal="115" workbookViewId="0">
      <selection activeCell="G36" sqref="G36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11" x14ac:dyDescent="0.25">
      <c r="B5" s="29" t="s">
        <v>17</v>
      </c>
      <c r="C5" s="29"/>
      <c r="D5" s="29"/>
      <c r="E5" s="29"/>
      <c r="F5" s="29"/>
    </row>
    <row r="7" spans="2:11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2" t="s">
        <v>5</v>
      </c>
      <c r="H7" s="30" t="s">
        <v>18</v>
      </c>
      <c r="I7" s="30"/>
      <c r="J7" s="30"/>
      <c r="K7" s="30"/>
    </row>
    <row r="8" spans="2:11" x14ac:dyDescent="0.25">
      <c r="B8" s="13">
        <v>43613</v>
      </c>
      <c r="C8" s="13">
        <v>43830</v>
      </c>
      <c r="D8" s="14">
        <v>828116</v>
      </c>
      <c r="E8" s="3">
        <f t="shared" ref="E8" si="0">DAYS360(B8,C8)+1</f>
        <v>214</v>
      </c>
      <c r="F8" s="4">
        <f t="shared" ref="F8:F10" si="1">(D8/30)*E8</f>
        <v>5907227.4666666659</v>
      </c>
      <c r="H8" s="30"/>
      <c r="I8" s="30"/>
      <c r="J8" s="30"/>
      <c r="K8" s="30"/>
    </row>
    <row r="9" spans="2:11" x14ac:dyDescent="0.25">
      <c r="B9" s="13">
        <v>43831</v>
      </c>
      <c r="C9" s="13">
        <v>44196</v>
      </c>
      <c r="D9" s="14">
        <v>877803</v>
      </c>
      <c r="E9" s="3">
        <f>DAYS360(B9,C9)</f>
        <v>360</v>
      </c>
      <c r="F9" s="4">
        <f t="shared" si="1"/>
        <v>10533636</v>
      </c>
      <c r="H9" s="30"/>
      <c r="I9" s="30"/>
      <c r="J9" s="30"/>
      <c r="K9" s="30"/>
    </row>
    <row r="10" spans="2:11" x14ac:dyDescent="0.25">
      <c r="B10" s="13">
        <v>44197</v>
      </c>
      <c r="C10" s="13">
        <v>44561</v>
      </c>
      <c r="D10" s="14">
        <v>908526</v>
      </c>
      <c r="E10" s="3">
        <f>DAYS360(B10,C10)</f>
        <v>360</v>
      </c>
      <c r="F10" s="4">
        <f t="shared" si="1"/>
        <v>10902312</v>
      </c>
      <c r="H10" s="30"/>
      <c r="I10" s="30"/>
      <c r="J10" s="30"/>
      <c r="K10" s="30"/>
    </row>
    <row r="11" spans="2:11" x14ac:dyDescent="0.25">
      <c r="B11" s="13">
        <v>44562</v>
      </c>
      <c r="C11" s="13">
        <v>44805</v>
      </c>
      <c r="D11" s="14">
        <v>1000000</v>
      </c>
      <c r="E11" s="3">
        <f>DAYS360(B11,C11)+1</f>
        <v>241</v>
      </c>
      <c r="F11" s="4">
        <f>(D11/30)*E11</f>
        <v>8033333.333333334</v>
      </c>
    </row>
    <row r="12" spans="2:11" ht="15" customHeight="1" x14ac:dyDescent="0.25">
      <c r="B12" s="19" t="s">
        <v>7</v>
      </c>
      <c r="C12" s="19"/>
      <c r="D12" s="19"/>
      <c r="E12" s="19"/>
      <c r="F12" s="15">
        <f>SUM(F8:F11)</f>
        <v>35376508.799999997</v>
      </c>
      <c r="H12" s="30" t="s">
        <v>20</v>
      </c>
      <c r="I12" s="30"/>
      <c r="J12" s="30"/>
      <c r="K12" s="30"/>
    </row>
    <row r="13" spans="2:11" x14ac:dyDescent="0.25">
      <c r="H13" s="30"/>
      <c r="I13" s="30"/>
      <c r="J13" s="30"/>
      <c r="K13" s="30"/>
    </row>
    <row r="14" spans="2:11" x14ac:dyDescent="0.25">
      <c r="B14" s="1" t="s">
        <v>1</v>
      </c>
      <c r="C14" s="1" t="s">
        <v>2</v>
      </c>
      <c r="D14" s="1" t="s">
        <v>3</v>
      </c>
      <c r="E14" s="1" t="s">
        <v>4</v>
      </c>
      <c r="F14" s="2" t="s">
        <v>8</v>
      </c>
      <c r="H14" s="30"/>
      <c r="I14" s="30"/>
      <c r="J14" s="30"/>
      <c r="K14" s="30"/>
    </row>
    <row r="15" spans="2:11" x14ac:dyDescent="0.25">
      <c r="B15" s="13">
        <v>43613</v>
      </c>
      <c r="C15" s="13">
        <v>43830</v>
      </c>
      <c r="D15" s="14">
        <v>828116</v>
      </c>
      <c r="E15" s="3">
        <f t="shared" ref="E15" si="2">DAYS360(B15,C15)+1</f>
        <v>214</v>
      </c>
      <c r="F15" s="4">
        <f t="shared" ref="F15:F17" si="3">(D15*E15)/360</f>
        <v>492268.95555555553</v>
      </c>
      <c r="H15" s="30"/>
      <c r="I15" s="30"/>
      <c r="J15" s="30"/>
      <c r="K15" s="30"/>
    </row>
    <row r="16" spans="2:11" x14ac:dyDescent="0.25">
      <c r="B16" s="13">
        <v>43831</v>
      </c>
      <c r="C16" s="13">
        <v>44196</v>
      </c>
      <c r="D16" s="14">
        <v>877803</v>
      </c>
      <c r="E16" s="3">
        <f>DAYS360(B16,C16)</f>
        <v>360</v>
      </c>
      <c r="F16" s="4">
        <f t="shared" si="3"/>
        <v>877803</v>
      </c>
      <c r="H16" s="30"/>
      <c r="I16" s="30"/>
      <c r="J16" s="30"/>
      <c r="K16" s="30"/>
    </row>
    <row r="17" spans="1:16" x14ac:dyDescent="0.25">
      <c r="B17" s="13">
        <v>44197</v>
      </c>
      <c r="C17" s="13">
        <v>44561</v>
      </c>
      <c r="D17" s="14">
        <v>908526</v>
      </c>
      <c r="E17" s="3">
        <f>DAYS360(B17,C17)</f>
        <v>360</v>
      </c>
      <c r="F17" s="4">
        <f t="shared" si="3"/>
        <v>908526</v>
      </c>
      <c r="H17" s="30"/>
      <c r="I17" s="30"/>
      <c r="J17" s="30"/>
      <c r="K17" s="30"/>
    </row>
    <row r="18" spans="1:16" x14ac:dyDescent="0.25">
      <c r="B18" s="13">
        <v>44562</v>
      </c>
      <c r="C18" s="13">
        <v>44805</v>
      </c>
      <c r="D18" s="14">
        <v>1000000</v>
      </c>
      <c r="E18" s="3">
        <f>DAYS360(B18,C18)+1</f>
        <v>241</v>
      </c>
      <c r="F18" s="4">
        <f t="shared" ref="F18" si="4">(D18*E18)/360</f>
        <v>669444.4444444445</v>
      </c>
      <c r="H18" s="30"/>
      <c r="I18" s="30"/>
      <c r="J18" s="30"/>
      <c r="K18" s="30"/>
    </row>
    <row r="19" spans="1:16" x14ac:dyDescent="0.25">
      <c r="B19" s="19" t="s">
        <v>7</v>
      </c>
      <c r="C19" s="19"/>
      <c r="D19" s="19"/>
      <c r="E19" s="19"/>
      <c r="F19" s="5">
        <f>SUM(F15:F18)</f>
        <v>2948042.4</v>
      </c>
      <c r="H19" s="30"/>
      <c r="I19" s="30"/>
      <c r="J19" s="30"/>
      <c r="K19" s="30"/>
    </row>
    <row r="20" spans="1:16" x14ac:dyDescent="0.25">
      <c r="H20" s="30"/>
      <c r="I20" s="30"/>
      <c r="J20" s="30"/>
      <c r="K20" s="30"/>
    </row>
    <row r="21" spans="1:16" s="6" customFormat="1" x14ac:dyDescent="0.25">
      <c r="A21"/>
      <c r="B21" s="1" t="s">
        <v>1</v>
      </c>
      <c r="C21" s="1" t="s">
        <v>2</v>
      </c>
      <c r="D21" s="1" t="s">
        <v>3</v>
      </c>
      <c r="E21" s="1" t="s">
        <v>4</v>
      </c>
      <c r="F21" s="2" t="s">
        <v>9</v>
      </c>
      <c r="H21" s="30"/>
      <c r="I21" s="30"/>
      <c r="J21" s="30"/>
      <c r="K21" s="30"/>
      <c r="L21"/>
      <c r="M21"/>
      <c r="N21"/>
      <c r="O21"/>
      <c r="P21"/>
    </row>
    <row r="22" spans="1:16" s="6" customFormat="1" x14ac:dyDescent="0.25">
      <c r="A22"/>
      <c r="B22" s="13">
        <v>43613</v>
      </c>
      <c r="C22" s="13">
        <v>43830</v>
      </c>
      <c r="D22" s="14">
        <v>828116</v>
      </c>
      <c r="E22" s="3">
        <f t="shared" ref="E22" si="5">DAYS360(B22,C22)+1</f>
        <v>214</v>
      </c>
      <c r="F22" s="4">
        <f t="shared" ref="F22:F24" si="6">(D22*E22)/360</f>
        <v>492268.95555555553</v>
      </c>
      <c r="H22" s="30"/>
      <c r="I22" s="30"/>
      <c r="J22" s="30"/>
      <c r="K22" s="30"/>
      <c r="L22"/>
      <c r="M22"/>
      <c r="N22"/>
      <c r="O22"/>
      <c r="P22"/>
    </row>
    <row r="23" spans="1:16" x14ac:dyDescent="0.25">
      <c r="B23" s="13">
        <v>43831</v>
      </c>
      <c r="C23" s="13">
        <v>44196</v>
      </c>
      <c r="D23" s="14">
        <v>877803</v>
      </c>
      <c r="E23" s="3">
        <v>360</v>
      </c>
      <c r="F23" s="4">
        <f t="shared" si="6"/>
        <v>877803</v>
      </c>
    </row>
    <row r="24" spans="1:16" x14ac:dyDescent="0.25">
      <c r="B24" s="13">
        <v>44197</v>
      </c>
      <c r="C24" s="13">
        <v>44561</v>
      </c>
      <c r="D24" s="14">
        <v>908526</v>
      </c>
      <c r="E24" s="3">
        <v>360</v>
      </c>
      <c r="F24" s="4">
        <f t="shared" si="6"/>
        <v>908526</v>
      </c>
    </row>
    <row r="25" spans="1:16" x14ac:dyDescent="0.25">
      <c r="B25" s="13">
        <v>44562</v>
      </c>
      <c r="C25" s="13">
        <v>44805</v>
      </c>
      <c r="D25" s="14">
        <v>1000000</v>
      </c>
      <c r="E25" s="3">
        <f t="shared" ref="E25" si="7">DAYS360(B25,C25)+1</f>
        <v>241</v>
      </c>
      <c r="F25" s="4">
        <f t="shared" ref="F25" si="8">(D25*E25)/360</f>
        <v>669444.4444444445</v>
      </c>
    </row>
    <row r="26" spans="1:16" x14ac:dyDescent="0.25">
      <c r="B26" s="19" t="s">
        <v>7</v>
      </c>
      <c r="C26" s="19"/>
      <c r="D26" s="19"/>
      <c r="E26" s="19"/>
      <c r="F26" s="5">
        <f>SUM(F22:F25)</f>
        <v>2948042.4</v>
      </c>
    </row>
    <row r="28" spans="1:16" x14ac:dyDescent="0.25">
      <c r="B28" s="1" t="s">
        <v>1</v>
      </c>
      <c r="C28" s="1" t="s">
        <v>2</v>
      </c>
      <c r="D28" s="1" t="s">
        <v>9</v>
      </c>
      <c r="E28" s="1" t="s">
        <v>4</v>
      </c>
      <c r="F28" s="2" t="s">
        <v>10</v>
      </c>
    </row>
    <row r="29" spans="1:16" x14ac:dyDescent="0.25">
      <c r="B29" s="13">
        <v>43613</v>
      </c>
      <c r="C29" s="13">
        <v>43830</v>
      </c>
      <c r="D29" s="14">
        <v>492268.95555555553</v>
      </c>
      <c r="E29" s="3">
        <f t="shared" ref="E29" si="9">DAYS360(B29,C29)+1</f>
        <v>214</v>
      </c>
      <c r="F29" s="3">
        <f t="shared" ref="F29:F31" si="10">(D29*E29*0.12)/360</f>
        <v>35115.185496296297</v>
      </c>
    </row>
    <row r="30" spans="1:16" x14ac:dyDescent="0.25">
      <c r="B30" s="13">
        <v>43831</v>
      </c>
      <c r="C30" s="13">
        <v>44196</v>
      </c>
      <c r="D30" s="14">
        <v>880241.34166666667</v>
      </c>
      <c r="E30" s="3">
        <v>360</v>
      </c>
      <c r="F30" s="3">
        <f t="shared" si="10"/>
        <v>105628.961</v>
      </c>
    </row>
    <row r="31" spans="1:16" x14ac:dyDescent="0.25">
      <c r="B31" s="13">
        <v>44197</v>
      </c>
      <c r="C31" s="13">
        <v>44561</v>
      </c>
      <c r="D31" s="14">
        <v>911049.68333333335</v>
      </c>
      <c r="E31" s="3">
        <v>360</v>
      </c>
      <c r="F31" s="3">
        <f t="shared" si="10"/>
        <v>109325.962</v>
      </c>
    </row>
    <row r="32" spans="1:16" x14ac:dyDescent="0.25">
      <c r="B32" s="13">
        <v>44562</v>
      </c>
      <c r="C32" s="13">
        <v>44805</v>
      </c>
      <c r="D32" s="14">
        <v>669444.4444444445</v>
      </c>
      <c r="E32" s="3">
        <f t="shared" ref="E32" si="11">DAYS360(B32,C32)+1</f>
        <v>241</v>
      </c>
      <c r="F32" s="3">
        <f t="shared" ref="F32" si="12">(D32*E32*0.12)/360</f>
        <v>53778.703703703708</v>
      </c>
    </row>
    <row r="33" spans="2:6" x14ac:dyDescent="0.25">
      <c r="B33" s="19" t="s">
        <v>7</v>
      </c>
      <c r="C33" s="19"/>
      <c r="D33" s="19"/>
      <c r="E33" s="19"/>
      <c r="F33" s="5">
        <f>SUM(F29:F32)</f>
        <v>303848.81219999999</v>
      </c>
    </row>
    <row r="35" spans="2:6" x14ac:dyDescent="0.25">
      <c r="B35" s="1" t="s">
        <v>1</v>
      </c>
      <c r="C35" s="1" t="s">
        <v>2</v>
      </c>
      <c r="D35" s="1" t="s">
        <v>3</v>
      </c>
      <c r="E35" s="1" t="s">
        <v>4</v>
      </c>
      <c r="F35" s="2" t="s">
        <v>11</v>
      </c>
    </row>
    <row r="36" spans="2:6" x14ac:dyDescent="0.25">
      <c r="B36" s="13">
        <v>43613</v>
      </c>
      <c r="C36" s="13">
        <v>44805</v>
      </c>
      <c r="D36" s="14">
        <v>1000000</v>
      </c>
      <c r="E36" s="3">
        <f>DAYS360(B36,C36)+1</f>
        <v>1174</v>
      </c>
      <c r="F36" s="3">
        <f>(D36*E36)/720</f>
        <v>1630555.5555555555</v>
      </c>
    </row>
    <row r="37" spans="2:6" x14ac:dyDescent="0.25">
      <c r="B37" s="19" t="s">
        <v>7</v>
      </c>
      <c r="C37" s="19"/>
      <c r="D37" s="19"/>
      <c r="E37" s="19"/>
      <c r="F37" s="5">
        <f>SUM(F36:F36)</f>
        <v>1630555.5555555555</v>
      </c>
    </row>
    <row r="39" spans="2:6" x14ac:dyDescent="0.25">
      <c r="B39" s="18" t="s">
        <v>16</v>
      </c>
      <c r="C39" s="18"/>
      <c r="D39" s="18"/>
      <c r="E39" s="18"/>
      <c r="F39" s="8">
        <f>SUM(F12+F19+F26+F33+F37)</f>
        <v>43206997.967755549</v>
      </c>
    </row>
  </sheetData>
  <mergeCells count="9">
    <mergeCell ref="B39:E39"/>
    <mergeCell ref="B12:E12"/>
    <mergeCell ref="B19:E19"/>
    <mergeCell ref="B33:E33"/>
    <mergeCell ref="H7:K10"/>
    <mergeCell ref="H12:K22"/>
    <mergeCell ref="B5:F5"/>
    <mergeCell ref="B26:E26"/>
    <mergeCell ref="B37:E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2023-11-01T20:44:07Z</dcterms:modified>
  <cp:category/>
  <cp:contentStatus/>
</cp:coreProperties>
</file>