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2A5BD4C3-31CC-4785-890C-6E263D89133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quidación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5" l="1"/>
  <c r="F19" i="5"/>
  <c r="F10" i="5"/>
  <c r="E49" i="5"/>
  <c r="E48" i="5"/>
  <c r="B59" i="5" s="1"/>
  <c r="F59" i="5" s="1"/>
  <c r="H46" i="5"/>
  <c r="I46" i="5" s="1"/>
  <c r="E50" i="5" s="1"/>
  <c r="E36" i="5"/>
  <c r="F36" i="5" s="1"/>
  <c r="E37" i="5"/>
  <c r="F37" i="5" s="1"/>
  <c r="E38" i="5"/>
  <c r="F38" i="5" s="1"/>
  <c r="E39" i="5"/>
  <c r="F39" i="5" s="1"/>
  <c r="E40" i="5"/>
  <c r="F40" i="5" s="1"/>
  <c r="E27" i="5"/>
  <c r="F27" i="5" s="1"/>
  <c r="E26" i="5"/>
  <c r="F26" i="5" s="1"/>
  <c r="E25" i="5"/>
  <c r="F25" i="5" s="1"/>
  <c r="E24" i="5"/>
  <c r="F24" i="5" s="1"/>
  <c r="E23" i="5"/>
  <c r="F23" i="5" s="1"/>
  <c r="E31" i="5"/>
  <c r="F31" i="5" s="1"/>
  <c r="F32" i="5" s="1"/>
  <c r="E22" i="5"/>
  <c r="F22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5" i="5"/>
  <c r="F5" i="5" s="1"/>
  <c r="E6" i="5"/>
  <c r="F6" i="5" s="1"/>
  <c r="E7" i="5"/>
  <c r="F7" i="5" s="1"/>
  <c r="E8" i="5"/>
  <c r="F8" i="5" s="1"/>
  <c r="E9" i="5"/>
  <c r="F9" i="5" s="1"/>
  <c r="E4" i="5"/>
  <c r="F4" i="5" s="1"/>
  <c r="F61" i="5" l="1"/>
  <c r="F50" i="5"/>
  <c r="F51" i="5" s="1"/>
  <c r="B55" i="5"/>
  <c r="F55" i="5" s="1"/>
  <c r="F41" i="5"/>
</calcChain>
</file>

<file path=xl/sharedStrings.xml><?xml version="1.0" encoding="utf-8"?>
<sst xmlns="http://schemas.openxmlformats.org/spreadsheetml/2006/main" count="58" uniqueCount="36">
  <si>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</si>
  <si>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</si>
  <si>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</si>
  <si>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</si>
  <si>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</si>
  <si>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</si>
  <si>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</si>
  <si>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</si>
  <si>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</si>
  <si>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</si>
  <si>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SANCIÓN POR NO CONSIGNACIÓN DE CESANTÍAS</t>
  </si>
  <si>
    <t>SANCIÓN</t>
  </si>
  <si>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</si>
  <si>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</si>
  <si>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</si>
  <si>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</si>
  <si>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</si>
  <si>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</si>
  <si>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</si>
  <si>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</si>
  <si>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</si>
  <si>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</si>
  <si>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</si>
  <si>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</si>
  <si>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</si>
  <si>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</si>
  <si>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</si>
  <si>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Salario diario</t>
  </si>
  <si>
    <t>x720 días</t>
  </si>
  <si>
    <t>Total</t>
  </si>
  <si>
    <t>INDEMNIZACIÓN LEY 361 DE 1997</t>
  </si>
  <si>
    <t>x 180 días</t>
  </si>
  <si>
    <t>Total Liquidación: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</si>
  <si>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demandante solicita el pago de (i) prestaciones sociales, vacaciones, indemnización de 180 días- Ley 361 de 1997, indemnizacion del artículo 65 y 64 del CST, sanción por no consignación de cesantías, desde el 01/06/2014 al 01/07/2019</t>
    </r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</si>
  <si>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Se desconoce la remuneración recibida por la demandante por lo que, se liquidó con base al SMLVM y para las prestaciones sociales se le sumó el Aux. de transporte</t>
    </r>
  </si>
  <si>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Se precisa que si bien tanto EFICACIA como EXTRAS se encuentran vinculadas, el vinculo contractual fue unicamente frente a EFICACIA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</si>
</sst>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0" fontId="8" fillId="0" borderId="0" xfId="0" applyFont="1"/>
    <xf numFmtId="14" fontId="8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/>
    </xf>
    <xf numFmtId="165" fontId="8" fillId="0" borderId="1" xfId="1" applyNumberFormat="1" applyFont="1" applyBorder="1"/>
    <xf numFmtId="165" fontId="8" fillId="0" borderId="1" xfId="1" applyNumberFormat="1" applyFont="1" applyFill="1" applyBorder="1"/>
    <xf numFmtId="165" fontId="1" fillId="3" borderId="1" xfId="1" applyNumberFormat="1" applyFont="1" applyFill="1" applyBorder="1"/>
    <xf numFmtId="165" fontId="1" fillId="0" borderId="1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1" xfId="0" applyFont="1" applyBorder="1"/>
    <xf numFmtId="44" fontId="10" fillId="4" borderId="1" xfId="0" applyNumberFormat="1" applyFont="1" applyFill="1" applyBorder="1"/>
    <xf numFmtId="0" fontId="6" fillId="0" borderId="0" xfId="0" applyFont="1" applyAlignment="1">
      <alignment horizontal="center" vertical="center"/>
    </xf>
    <xf numFmtId="169" fontId="0" fillId="0" borderId="0" xfId="2" applyNumberFormat="1" applyFont="1" applyBorder="1" applyAlignment="1">
      <alignment horizontal="center" vertical="center"/>
    </xf>
    <xf numFmtId="169" fontId="1" fillId="3" borderId="1" xfId="0" applyNumberFormat="1" applyFont="1" applyFill="1" applyBorder="1"/>
    <xf numFmtId="6" fontId="1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8" fontId="3" fillId="3" borderId="2" xfId="0" applyNumberFormat="1" applyFont="1" applyFill="1" applyBorder="1" applyAlignment="1">
      <alignment horizontal="center"/>
    </xf>
    <xf numFmtId="8" fontId="3" fillId="3" borderId="3" xfId="0" applyNumberFormat="1" applyFont="1" applyFill="1" applyBorder="1" applyAlignment="1">
      <alignment horizontal="center"/>
    </xf>
    <xf numFmtId="8" fontId="3" fillId="3" borderId="4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9" fontId="8" fillId="0" borderId="1" xfId="2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8" fontId="2" fillId="0" borderId="3" xfId="0" applyNumberFormat="1" applyFont="1" applyBorder="1" applyAlignment="1">
      <alignment horizontal="center"/>
    </xf>
    <xf numFmtId="8" fontId="2" fillId="0" borderId="4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8" fontId="3" fillId="0" borderId="3" xfId="0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wrapText="1"/>
    </xf>
  </cellXfs>
  <cellStyles count="20">
    <cellStyle name="Millares [0] 2" xfId="5" xr:uid="{60F09E62-4ECB-404A-8A6E-224F48093093}"/>
    <cellStyle name="Millares 2" xfId="10" xr:uid="{27B3FEC8-CD75-45A1-92D6-D9096EFA7400}"/>
    <cellStyle name="Millares 3" xfId="12" xr:uid="{DDA75F37-C23A-4EAD-BA2D-5C3F6FEAAFD5}"/>
    <cellStyle name="Millares 4" xfId="8" xr:uid="{C191A538-48C3-48A7-BC99-4C4087EEE28E}"/>
    <cellStyle name="Millares 5" xfId="14" xr:uid="{1B6F9640-4ED4-4A6F-B22A-56F1C51EB863}"/>
    <cellStyle name="Millares 6" xfId="17" xr:uid="{E3C8884D-DDB9-48C0-A953-ADCA7065BB76}"/>
    <cellStyle name="Millares 7" xfId="18" xr:uid="{9065A3CD-A293-4433-A2D2-4013E3E7ED7E}"/>
    <cellStyle name="Millares 8" xfId="3" xr:uid="{CECF9569-2B55-4741-96EA-265BD72CA2F1}"/>
    <cellStyle name="Millares 9" xfId="1" xr:uid="{3948D84C-24D9-40C3-9EBC-EEB05DCBA8E0}"/>
    <cellStyle name="Moneda [0] 2" xfId="7" xr:uid="{8AFBF738-1495-4349-A9E7-B1EC37CE0EBE}"/>
    <cellStyle name="Moneda 2" xfId="6" xr:uid="{067458B9-CD4D-41A0-91B4-C3CB8E7CA9F6}"/>
    <cellStyle name="Moneda 3" xfId="11" xr:uid="{63BC70E4-BF41-4294-A949-B34FE8D8590E}"/>
    <cellStyle name="Moneda 4" xfId="13" xr:uid="{12C4A07C-39FB-45A6-8565-825C1B29B8F7}"/>
    <cellStyle name="Moneda 5" xfId="9" xr:uid="{E2A69328-4146-4548-9646-BD4CA7A21AFC}"/>
    <cellStyle name="Moneda 6" xfId="15" xr:uid="{22E86E81-1525-4C08-8277-5A957BA78606}"/>
    <cellStyle name="Moneda 7" xfId="16" xr:uid="{512FE400-13AF-4961-BED3-1B0386E2CA16}"/>
    <cellStyle name="Moneda 8" xfId="19" xr:uid="{944B77DB-3ED2-42FF-8660-0CA3315FDC4A}"/>
    <cellStyle name="Moneda 9" xfId="2" xr:uid="{D4BA1680-0A05-4AB2-9240-34FBD925F431}"/>
    <cellStyle name="Normal" xfId="0" builtinId="0"/>
    <cellStyle name="Normal 2" xfId="4" xr:uid="{E415ED8B-D763-4B1C-8A59-4D14995D6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DE71D-8B42-4EDF-8037-75DE45CE5B90}">
  <dimension ref="B2:J61"/>
  <sheetViews>
    <sheetView tabSelected="1" zoomScale="90" zoomScaleNormal="90" workbookViewId="0">
      <selection activeCell="K27" sqref="K27"/>
    </sheetView>
  </sheetViews>
  <sheetFormatPr baseColWidth="10" defaultColWidth="11.42578125" defaultRowHeight="15" x14ac:dyDescent="0.25"/>
  <cols>
    <col min="6" max="6" width="15.85546875" bestFit="1" customWidth="1"/>
    <col min="8" max="8" width="14.140625" bestFit="1" customWidth="1"/>
  </cols>
  <sheetData>
    <row r="2" spans="2:10" x14ac:dyDescent="0.25">
      <c r="B2" s="54" t="s">
        <v>0</v>
      </c>
      <c r="C2" s="54"/>
      <c r="D2" s="54"/>
      <c r="E2" s="54"/>
      <c r="F2" s="54"/>
      <c r="G2" s="2"/>
    </row>
    <row r="3" spans="2:10" ht="15" customHeight="1" x14ac:dyDescent="0.25">
      <c r="B3" s="1" t="s">
        <v>1</v>
      </c>
      <c r="C3" s="1" t="s">
        <v>2</v>
      </c>
      <c r="D3" s="1" t="s">
        <v>3</v>
      </c>
      <c r="E3" s="1" t="s">
        <v>4</v>
      </c>
      <c r="F3" s="5" t="s">
        <v>5</v>
      </c>
      <c r="H3" s="60" t="s">
        <v>33</v>
      </c>
      <c r="I3" s="60"/>
      <c r="J3" s="60"/>
    </row>
    <row r="4" spans="2:10" x14ac:dyDescent="0.25">
      <c r="B4" s="3">
        <v>41791</v>
      </c>
      <c r="C4" s="3">
        <v>42004</v>
      </c>
      <c r="D4" s="6">
        <v>688000</v>
      </c>
      <c r="E4" s="6">
        <f>DAYS360(B4,C4)</f>
        <v>210</v>
      </c>
      <c r="F4" s="7">
        <f>(D4*E4)/360</f>
        <v>401333.33333333331</v>
      </c>
      <c r="H4" s="60"/>
      <c r="I4" s="60"/>
      <c r="J4" s="60"/>
    </row>
    <row r="5" spans="2:10" x14ac:dyDescent="0.25">
      <c r="B5" s="3">
        <v>42005</v>
      </c>
      <c r="C5" s="3">
        <v>42369</v>
      </c>
      <c r="D5" s="6">
        <v>570350</v>
      </c>
      <c r="E5" s="6">
        <f t="shared" ref="E5:E9" si="0">DAYS360(B5,C5)</f>
        <v>360</v>
      </c>
      <c r="F5" s="7">
        <f t="shared" ref="F5:F9" si="1">(D5*E5)/360</f>
        <v>570350</v>
      </c>
      <c r="H5" s="60"/>
      <c r="I5" s="60"/>
      <c r="J5" s="60"/>
    </row>
    <row r="6" spans="2:10" x14ac:dyDescent="0.25">
      <c r="B6" s="3">
        <v>42370</v>
      </c>
      <c r="C6" s="3">
        <v>42735</v>
      </c>
      <c r="D6" s="6">
        <v>767155</v>
      </c>
      <c r="E6" s="6">
        <f t="shared" si="0"/>
        <v>360</v>
      </c>
      <c r="F6" s="7">
        <f t="shared" si="1"/>
        <v>767155</v>
      </c>
      <c r="H6" s="60"/>
      <c r="I6" s="60"/>
      <c r="J6" s="60"/>
    </row>
    <row r="7" spans="2:10" x14ac:dyDescent="0.25">
      <c r="B7" s="3">
        <v>42736</v>
      </c>
      <c r="C7" s="3">
        <v>43100</v>
      </c>
      <c r="D7" s="6">
        <v>820857</v>
      </c>
      <c r="E7" s="6">
        <f t="shared" si="0"/>
        <v>360</v>
      </c>
      <c r="F7" s="7">
        <f t="shared" si="1"/>
        <v>820857</v>
      </c>
      <c r="H7" s="60"/>
      <c r="I7" s="60"/>
      <c r="J7" s="60"/>
    </row>
    <row r="8" spans="2:10" x14ac:dyDescent="0.25">
      <c r="B8" s="3">
        <v>43101</v>
      </c>
      <c r="C8" s="3">
        <v>43435</v>
      </c>
      <c r="D8" s="6">
        <v>869453</v>
      </c>
      <c r="E8" s="6">
        <f t="shared" si="0"/>
        <v>330</v>
      </c>
      <c r="F8" s="7">
        <f t="shared" si="1"/>
        <v>796998.58333333337</v>
      </c>
      <c r="H8" s="60"/>
      <c r="I8" s="60"/>
      <c r="J8" s="60"/>
    </row>
    <row r="9" spans="2:10" x14ac:dyDescent="0.25">
      <c r="B9" s="3">
        <v>43466</v>
      </c>
      <c r="C9" s="3">
        <v>43647</v>
      </c>
      <c r="D9" s="6">
        <v>925148</v>
      </c>
      <c r="E9" s="6">
        <f t="shared" si="0"/>
        <v>180</v>
      </c>
      <c r="F9" s="7">
        <f t="shared" si="1"/>
        <v>462574</v>
      </c>
      <c r="H9" s="60"/>
      <c r="I9" s="60"/>
      <c r="J9" s="60"/>
    </row>
    <row r="10" spans="2:10" x14ac:dyDescent="0.25">
      <c r="B10" s="55" t="s">
        <v>6</v>
      </c>
      <c r="C10" s="56"/>
      <c r="D10" s="56"/>
      <c r="E10" s="57"/>
      <c r="F10" s="8">
        <f>SUM(F4:F9)</f>
        <v>3819267.9166666665</v>
      </c>
      <c r="H10" s="60"/>
      <c r="I10" s="60"/>
      <c r="J10" s="60"/>
    </row>
    <row r="11" spans="2:10" x14ac:dyDescent="0.25">
      <c r="G11" s="2"/>
    </row>
    <row r="12" spans="2:10" ht="15" customHeight="1" x14ac:dyDescent="0.25">
      <c r="B12" s="1" t="s">
        <v>1</v>
      </c>
      <c r="C12" s="1" t="s">
        <v>2</v>
      </c>
      <c r="D12" s="1" t="s">
        <v>3</v>
      </c>
      <c r="E12" s="1" t="s">
        <v>4</v>
      </c>
      <c r="F12" s="5" t="s">
        <v>7</v>
      </c>
      <c r="G12" s="2"/>
      <c r="H12" s="61" t="s">
        <v>34</v>
      </c>
      <c r="I12" s="61"/>
      <c r="J12" s="61"/>
    </row>
    <row r="13" spans="2:10" x14ac:dyDescent="0.25">
      <c r="B13" s="3">
        <v>41791</v>
      </c>
      <c r="C13" s="3">
        <v>42004</v>
      </c>
      <c r="D13" s="6">
        <v>688000</v>
      </c>
      <c r="E13" s="6">
        <f>DAYS360(B13,C13)</f>
        <v>210</v>
      </c>
      <c r="F13" s="7">
        <f>(D13*E13)/360</f>
        <v>401333.33333333331</v>
      </c>
      <c r="G13" s="2"/>
      <c r="H13" s="61"/>
      <c r="I13" s="61"/>
      <c r="J13" s="61"/>
    </row>
    <row r="14" spans="2:10" x14ac:dyDescent="0.25">
      <c r="B14" s="3">
        <v>42005</v>
      </c>
      <c r="C14" s="3">
        <v>42369</v>
      </c>
      <c r="D14" s="6">
        <v>570350</v>
      </c>
      <c r="E14" s="6">
        <f t="shared" ref="E14:E18" si="2">DAYS360(B14,C14)</f>
        <v>360</v>
      </c>
      <c r="F14" s="7">
        <f t="shared" ref="F14:F18" si="3">(D14*E14)/360</f>
        <v>570350</v>
      </c>
      <c r="G14" s="2"/>
      <c r="H14" s="61"/>
      <c r="I14" s="61"/>
      <c r="J14" s="61"/>
    </row>
    <row r="15" spans="2:10" x14ac:dyDescent="0.25">
      <c r="B15" s="3">
        <v>42370</v>
      </c>
      <c r="C15" s="3">
        <v>42735</v>
      </c>
      <c r="D15" s="6">
        <v>767155</v>
      </c>
      <c r="E15" s="6">
        <f t="shared" si="2"/>
        <v>360</v>
      </c>
      <c r="F15" s="7">
        <f t="shared" si="3"/>
        <v>767155</v>
      </c>
      <c r="G15" s="2"/>
      <c r="H15" s="61"/>
      <c r="I15" s="61"/>
      <c r="J15" s="61"/>
    </row>
    <row r="16" spans="2:10" x14ac:dyDescent="0.25">
      <c r="B16" s="3">
        <v>42736</v>
      </c>
      <c r="C16" s="3">
        <v>43100</v>
      </c>
      <c r="D16" s="6">
        <v>820857</v>
      </c>
      <c r="E16" s="6">
        <f t="shared" si="2"/>
        <v>360</v>
      </c>
      <c r="F16" s="7">
        <f t="shared" si="3"/>
        <v>820857</v>
      </c>
      <c r="G16" s="2"/>
      <c r="H16" s="61"/>
      <c r="I16" s="61"/>
      <c r="J16" s="61"/>
    </row>
    <row r="17" spans="2:10" x14ac:dyDescent="0.25">
      <c r="B17" s="3">
        <v>43101</v>
      </c>
      <c r="C17" s="3">
        <v>43435</v>
      </c>
      <c r="D17" s="6">
        <v>869453</v>
      </c>
      <c r="E17" s="6">
        <f t="shared" si="2"/>
        <v>330</v>
      </c>
      <c r="F17" s="7">
        <f t="shared" si="3"/>
        <v>796998.58333333337</v>
      </c>
      <c r="G17" s="2"/>
      <c r="H17" s="22"/>
      <c r="I17" s="23"/>
    </row>
    <row r="18" spans="2:10" x14ac:dyDescent="0.25">
      <c r="B18" s="3">
        <v>43466</v>
      </c>
      <c r="C18" s="3">
        <v>43647</v>
      </c>
      <c r="D18" s="6">
        <v>925148</v>
      </c>
      <c r="E18" s="6">
        <f t="shared" si="2"/>
        <v>180</v>
      </c>
      <c r="F18" s="7">
        <f t="shared" si="3"/>
        <v>462574</v>
      </c>
      <c r="G18" s="2"/>
      <c r="H18" s="60" t="s">
        <v>35</v>
      </c>
      <c r="I18" s="60"/>
      <c r="J18" s="60"/>
    </row>
    <row r="19" spans="2:10" x14ac:dyDescent="0.25">
      <c r="B19" s="55" t="s">
        <v>6</v>
      </c>
      <c r="C19" s="56"/>
      <c r="D19" s="56"/>
      <c r="E19" s="57"/>
      <c r="F19" s="8">
        <f>SUM(F13:F18)</f>
        <v>3819267.9166666665</v>
      </c>
      <c r="G19" s="2"/>
      <c r="H19" s="60"/>
      <c r="I19" s="60"/>
      <c r="J19" s="60"/>
    </row>
    <row r="20" spans="2:10" x14ac:dyDescent="0.25">
      <c r="G20" s="2"/>
      <c r="H20" s="60"/>
      <c r="I20" s="60"/>
      <c r="J20" s="60"/>
    </row>
    <row r="21" spans="2:10" x14ac:dyDescent="0.25">
      <c r="B21" s="1" t="s">
        <v>1</v>
      </c>
      <c r="C21" s="1" t="s">
        <v>2</v>
      </c>
      <c r="D21" s="1" t="s">
        <v>7</v>
      </c>
      <c r="E21" s="1" t="s">
        <v>4</v>
      </c>
      <c r="F21" s="5" t="s">
        <v>8</v>
      </c>
      <c r="G21" s="2"/>
      <c r="H21" s="60"/>
      <c r="I21" s="60"/>
      <c r="J21" s="60"/>
    </row>
    <row r="22" spans="2:10" x14ac:dyDescent="0.25">
      <c r="B22" s="3">
        <v>41791</v>
      </c>
      <c r="C22" s="3">
        <v>42004</v>
      </c>
      <c r="D22" s="7">
        <v>359333.33333333331</v>
      </c>
      <c r="E22" s="6">
        <f>DAYS360(B22,C22)</f>
        <v>210</v>
      </c>
      <c r="F22" s="6">
        <f>(D22*E22*0.12)/360</f>
        <v>25153.333333333332</v>
      </c>
      <c r="G22" s="2"/>
    </row>
    <row r="23" spans="2:10" x14ac:dyDescent="0.25">
      <c r="B23" s="3">
        <v>42005</v>
      </c>
      <c r="C23" s="3">
        <v>42369</v>
      </c>
      <c r="D23" s="7">
        <v>644350</v>
      </c>
      <c r="E23" s="6">
        <f t="shared" ref="E23:E27" si="4">DAYS360(B23,C23)</f>
        <v>360</v>
      </c>
      <c r="F23" s="6">
        <f t="shared" ref="F23:F27" si="5">(D23*E23*0.12)/360</f>
        <v>77322</v>
      </c>
      <c r="G23" s="2"/>
    </row>
    <row r="24" spans="2:10" x14ac:dyDescent="0.25">
      <c r="B24" s="3">
        <v>42370</v>
      </c>
      <c r="C24" s="3">
        <v>42735</v>
      </c>
      <c r="D24" s="7">
        <v>689455</v>
      </c>
      <c r="E24" s="6">
        <f t="shared" si="4"/>
        <v>360</v>
      </c>
      <c r="F24" s="6">
        <f t="shared" si="5"/>
        <v>82734.600000000006</v>
      </c>
      <c r="G24" s="2"/>
    </row>
    <row r="25" spans="2:10" x14ac:dyDescent="0.25">
      <c r="B25" s="3">
        <v>42736</v>
      </c>
      <c r="C25" s="3">
        <v>43100</v>
      </c>
      <c r="D25" s="7">
        <v>737717</v>
      </c>
      <c r="E25" s="6">
        <f t="shared" si="4"/>
        <v>360</v>
      </c>
      <c r="F25" s="6">
        <f t="shared" si="5"/>
        <v>88526.04</v>
      </c>
      <c r="G25" s="2"/>
    </row>
    <row r="26" spans="2:10" x14ac:dyDescent="0.25">
      <c r="B26" s="3">
        <v>43101</v>
      </c>
      <c r="C26" s="3">
        <v>43435</v>
      </c>
      <c r="D26" s="7">
        <v>716138.5</v>
      </c>
      <c r="E26" s="6">
        <f t="shared" si="4"/>
        <v>330</v>
      </c>
      <c r="F26" s="6">
        <f t="shared" si="5"/>
        <v>78775.235000000001</v>
      </c>
      <c r="G26" s="2"/>
    </row>
    <row r="27" spans="2:10" x14ac:dyDescent="0.25">
      <c r="B27" s="3">
        <v>43466</v>
      </c>
      <c r="C27" s="3">
        <v>43647</v>
      </c>
      <c r="D27" s="7">
        <v>414058</v>
      </c>
      <c r="E27" s="6">
        <f t="shared" si="4"/>
        <v>180</v>
      </c>
      <c r="F27" s="6">
        <f t="shared" si="5"/>
        <v>24843.479999999996</v>
      </c>
      <c r="G27" s="2"/>
    </row>
    <row r="28" spans="2:10" x14ac:dyDescent="0.25">
      <c r="B28" s="55" t="s">
        <v>6</v>
      </c>
      <c r="C28" s="56"/>
      <c r="D28" s="56"/>
      <c r="E28" s="57"/>
      <c r="F28" s="8">
        <f>SUM(F22:F27)</f>
        <v>377354.6883333333</v>
      </c>
      <c r="G28" s="2"/>
    </row>
    <row r="29" spans="2:10" x14ac:dyDescent="0.25">
      <c r="G29" s="2"/>
    </row>
    <row r="30" spans="2:10" x14ac:dyDescent="0.25">
      <c r="B30" s="1" t="s">
        <v>1</v>
      </c>
      <c r="C30" s="1" t="s">
        <v>2</v>
      </c>
      <c r="D30" s="1" t="s">
        <v>3</v>
      </c>
      <c r="E30" s="1" t="s">
        <v>4</v>
      </c>
      <c r="F30" s="5" t="s">
        <v>9</v>
      </c>
      <c r="G30" s="2"/>
    </row>
    <row r="31" spans="2:10" x14ac:dyDescent="0.25">
      <c r="B31" s="3">
        <v>41791</v>
      </c>
      <c r="C31" s="3">
        <v>43647</v>
      </c>
      <c r="D31" s="7">
        <v>828116</v>
      </c>
      <c r="E31" s="6">
        <f>DAYS360(B31,C31)</f>
        <v>1830</v>
      </c>
      <c r="F31" s="6">
        <f>(D31*E31)/360</f>
        <v>4209589.666666667</v>
      </c>
      <c r="G31" s="2"/>
    </row>
    <row r="32" spans="2:10" x14ac:dyDescent="0.25">
      <c r="B32" s="58" t="s">
        <v>6</v>
      </c>
      <c r="C32" s="58"/>
      <c r="D32" s="58"/>
      <c r="E32" s="58"/>
      <c r="F32" s="8">
        <f>SUM(F31)</f>
        <v>4209589.666666667</v>
      </c>
      <c r="G32" s="2"/>
    </row>
    <row r="33" spans="2:9" x14ac:dyDescent="0.25">
      <c r="G33" s="2"/>
    </row>
    <row r="34" spans="2:9" x14ac:dyDescent="0.25">
      <c r="B34" s="59" t="s">
        <v>10</v>
      </c>
      <c r="C34" s="59"/>
      <c r="D34" s="59"/>
      <c r="E34" s="59"/>
      <c r="F34" s="59"/>
      <c r="G34" s="2"/>
    </row>
    <row r="35" spans="2:9" x14ac:dyDescent="0.25">
      <c r="B35" s="1" t="s">
        <v>1</v>
      </c>
      <c r="C35" s="1" t="s">
        <v>2</v>
      </c>
      <c r="D35" s="1" t="s">
        <v>3</v>
      </c>
      <c r="E35" s="1" t="s">
        <v>4</v>
      </c>
      <c r="F35" s="9" t="s">
        <v>11</v>
      </c>
      <c r="G35" s="2"/>
    </row>
    <row r="36" spans="2:9" x14ac:dyDescent="0.25">
      <c r="B36" s="3">
        <v>42050</v>
      </c>
      <c r="C36" s="3">
        <v>42414</v>
      </c>
      <c r="D36" s="6">
        <v>644350</v>
      </c>
      <c r="E36" s="6">
        <f t="shared" ref="E36:E40" si="6">DAYS360(B36,C36)</f>
        <v>359</v>
      </c>
      <c r="F36" s="6">
        <f t="shared" ref="F36:F40" si="7">(D36/30)*E36</f>
        <v>7710721.666666666</v>
      </c>
    </row>
    <row r="37" spans="2:9" x14ac:dyDescent="0.25">
      <c r="B37" s="3">
        <v>42415</v>
      </c>
      <c r="C37" s="3">
        <v>42780</v>
      </c>
      <c r="D37" s="6">
        <v>689455</v>
      </c>
      <c r="E37" s="6">
        <f t="shared" si="6"/>
        <v>359</v>
      </c>
      <c r="F37" s="6">
        <f t="shared" si="7"/>
        <v>8250478.166666666</v>
      </c>
    </row>
    <row r="38" spans="2:9" x14ac:dyDescent="0.25">
      <c r="B38" s="3">
        <v>42781</v>
      </c>
      <c r="C38" s="3">
        <v>43145</v>
      </c>
      <c r="D38" s="6">
        <v>737717</v>
      </c>
      <c r="E38" s="6">
        <f t="shared" si="6"/>
        <v>359</v>
      </c>
      <c r="F38" s="6">
        <f t="shared" si="7"/>
        <v>8828013.4333333336</v>
      </c>
    </row>
    <row r="39" spans="2:9" x14ac:dyDescent="0.25">
      <c r="B39" s="3">
        <v>43146</v>
      </c>
      <c r="C39" s="3">
        <v>43510</v>
      </c>
      <c r="D39" s="6">
        <v>781242</v>
      </c>
      <c r="E39" s="6">
        <f t="shared" si="6"/>
        <v>359</v>
      </c>
      <c r="F39" s="6">
        <f t="shared" si="7"/>
        <v>9348862.5999999996</v>
      </c>
    </row>
    <row r="40" spans="2:9" x14ac:dyDescent="0.25">
      <c r="B40" s="3">
        <v>43511</v>
      </c>
      <c r="C40" s="3">
        <v>43647</v>
      </c>
      <c r="D40" s="6">
        <v>828116</v>
      </c>
      <c r="E40" s="6">
        <f t="shared" si="6"/>
        <v>136</v>
      </c>
      <c r="F40" s="6">
        <f t="shared" si="7"/>
        <v>3754125.8666666662</v>
      </c>
    </row>
    <row r="41" spans="2:9" x14ac:dyDescent="0.25">
      <c r="B41" s="58" t="s">
        <v>6</v>
      </c>
      <c r="C41" s="58"/>
      <c r="D41" s="58"/>
      <c r="E41" s="58"/>
      <c r="F41" s="8">
        <f>SUM(F36:F40)</f>
        <v>37892201.733333334</v>
      </c>
    </row>
    <row r="43" spans="2:9" x14ac:dyDescent="0.25">
      <c r="B43" s="51" t="s">
        <v>12</v>
      </c>
      <c r="C43" s="52"/>
      <c r="D43" s="52"/>
      <c r="E43" s="52"/>
      <c r="F43" s="52"/>
      <c r="G43" s="52"/>
      <c r="H43" s="52"/>
      <c r="I43" s="53"/>
    </row>
    <row r="44" spans="2:9" x14ac:dyDescent="0.25">
      <c r="B44" s="40"/>
      <c r="C44" s="41"/>
      <c r="D44" s="42"/>
      <c r="E44" s="10" t="s">
        <v>13</v>
      </c>
      <c r="F44" s="10" t="s">
        <v>14</v>
      </c>
      <c r="G44" s="10" t="s">
        <v>15</v>
      </c>
      <c r="H44" s="43" t="s">
        <v>16</v>
      </c>
      <c r="I44" s="44"/>
    </row>
    <row r="45" spans="2:9" x14ac:dyDescent="0.25">
      <c r="B45" s="40" t="s">
        <v>17</v>
      </c>
      <c r="C45" s="41"/>
      <c r="D45" s="42"/>
      <c r="E45" s="11">
        <v>2019</v>
      </c>
      <c r="F45" s="11">
        <v>7</v>
      </c>
      <c r="G45" s="12">
        <v>1</v>
      </c>
      <c r="H45" s="13" t="s">
        <v>18</v>
      </c>
      <c r="I45" s="14" t="s">
        <v>19</v>
      </c>
    </row>
    <row r="46" spans="2:9" x14ac:dyDescent="0.25">
      <c r="B46" s="40" t="s">
        <v>20</v>
      </c>
      <c r="C46" s="41"/>
      <c r="D46" s="42"/>
      <c r="E46" s="15">
        <v>2014</v>
      </c>
      <c r="F46" s="15">
        <v>6</v>
      </c>
      <c r="G46" s="16">
        <v>1</v>
      </c>
      <c r="H46" s="17">
        <f>(E45-E46)*360+(F45-F46)*30+(G45-G46+1)</f>
        <v>1831</v>
      </c>
      <c r="I46" s="18">
        <f>H46/360</f>
        <v>5.0861111111111112</v>
      </c>
    </row>
    <row r="47" spans="2:9" x14ac:dyDescent="0.25">
      <c r="B47" s="40" t="s">
        <v>21</v>
      </c>
      <c r="C47" s="41"/>
      <c r="D47" s="42"/>
      <c r="E47" s="45">
        <v>828116</v>
      </c>
      <c r="F47" s="46"/>
      <c r="G47" s="46"/>
      <c r="H47" s="46"/>
      <c r="I47" s="47"/>
    </row>
    <row r="48" spans="2:9" x14ac:dyDescent="0.25">
      <c r="B48" s="40" t="s">
        <v>22</v>
      </c>
      <c r="C48" s="41"/>
      <c r="D48" s="42"/>
      <c r="E48" s="48">
        <f>E47/30</f>
        <v>27603.866666666665</v>
      </c>
      <c r="F48" s="49"/>
      <c r="G48" s="49"/>
      <c r="H48" s="49"/>
      <c r="I48" s="50"/>
    </row>
    <row r="49" spans="2:9" x14ac:dyDescent="0.25">
      <c r="B49" s="40" t="s">
        <v>23</v>
      </c>
      <c r="C49" s="41"/>
      <c r="D49" s="42"/>
      <c r="E49" s="48">
        <f>E47</f>
        <v>828116</v>
      </c>
      <c r="F49" s="49"/>
      <c r="G49" s="49"/>
      <c r="H49" s="49"/>
      <c r="I49" s="50"/>
    </row>
    <row r="50" spans="2:9" x14ac:dyDescent="0.25">
      <c r="B50" s="40" t="s">
        <v>24</v>
      </c>
      <c r="C50" s="41"/>
      <c r="D50" s="42"/>
      <c r="E50" s="19">
        <f>I46-1</f>
        <v>4.0861111111111112</v>
      </c>
      <c r="F50" s="48">
        <f>E50*20*E48</f>
        <v>2255849.3259259257</v>
      </c>
      <c r="G50" s="49"/>
      <c r="H50" s="49"/>
      <c r="I50" s="50"/>
    </row>
    <row r="51" spans="2:9" x14ac:dyDescent="0.25">
      <c r="B51" s="27" t="s">
        <v>25</v>
      </c>
      <c r="C51" s="28"/>
      <c r="D51" s="29"/>
      <c r="E51" s="20"/>
      <c r="F51" s="30">
        <f>E49+F50</f>
        <v>3083965.3259259257</v>
      </c>
      <c r="G51" s="31"/>
      <c r="H51" s="31"/>
      <c r="I51" s="32"/>
    </row>
    <row r="53" spans="2:9" x14ac:dyDescent="0.25">
      <c r="B53" s="33" t="s">
        <v>26</v>
      </c>
      <c r="C53" s="33"/>
      <c r="D53" s="33"/>
      <c r="E53" s="33"/>
      <c r="F53" s="33"/>
    </row>
    <row r="54" spans="2:9" x14ac:dyDescent="0.25">
      <c r="B54" s="34" t="s">
        <v>27</v>
      </c>
      <c r="C54" s="34"/>
      <c r="D54" s="34" t="s">
        <v>28</v>
      </c>
      <c r="E54" s="34"/>
      <c r="F54" s="4" t="s">
        <v>29</v>
      </c>
    </row>
    <row r="55" spans="2:9" x14ac:dyDescent="0.25">
      <c r="B55" s="35">
        <f>E48</f>
        <v>27603.866666666665</v>
      </c>
      <c r="C55" s="35"/>
      <c r="D55" s="36">
        <v>720</v>
      </c>
      <c r="E55" s="36"/>
      <c r="F55" s="24">
        <f>B55*D55</f>
        <v>19874784</v>
      </c>
    </row>
    <row r="57" spans="2:9" x14ac:dyDescent="0.25">
      <c r="B57" s="26" t="s">
        <v>30</v>
      </c>
      <c r="C57" s="26"/>
      <c r="D57" s="26"/>
      <c r="E57" s="26"/>
      <c r="F57" s="26"/>
    </row>
    <row r="58" spans="2:9" x14ac:dyDescent="0.25">
      <c r="B58" s="34" t="s">
        <v>27</v>
      </c>
      <c r="C58" s="34"/>
      <c r="D58" s="34" t="s">
        <v>31</v>
      </c>
      <c r="E58" s="34"/>
      <c r="F58" s="4" t="s">
        <v>29</v>
      </c>
    </row>
    <row r="59" spans="2:9" x14ac:dyDescent="0.25">
      <c r="B59" s="38">
        <f>E48</f>
        <v>27603.866666666665</v>
      </c>
      <c r="C59" s="38"/>
      <c r="D59" s="39">
        <v>180</v>
      </c>
      <c r="E59" s="39"/>
      <c r="F59" s="25">
        <f>B59*D59</f>
        <v>4968696</v>
      </c>
    </row>
    <row r="61" spans="2:9" x14ac:dyDescent="0.25">
      <c r="B61" s="37" t="s">
        <v>32</v>
      </c>
      <c r="C61" s="37"/>
      <c r="D61" s="37"/>
      <c r="E61" s="37"/>
      <c r="F61" s="21">
        <f>F10+F19+F28+F32+F41+F51+F55+F59</f>
        <v>78045127.247592598</v>
      </c>
    </row>
  </sheetData>
  <mergeCells count="36">
    <mergeCell ref="B43:I43"/>
    <mergeCell ref="B2:F2"/>
    <mergeCell ref="B10:E10"/>
    <mergeCell ref="B19:E19"/>
    <mergeCell ref="B28:E28"/>
    <mergeCell ref="B32:E32"/>
    <mergeCell ref="B34:F34"/>
    <mergeCell ref="B41:E41"/>
    <mergeCell ref="H3:J10"/>
    <mergeCell ref="H12:J16"/>
    <mergeCell ref="H18:J21"/>
    <mergeCell ref="B48:D48"/>
    <mergeCell ref="B49:D49"/>
    <mergeCell ref="B50:D50"/>
    <mergeCell ref="B44:D44"/>
    <mergeCell ref="H44:I44"/>
    <mergeCell ref="B45:D45"/>
    <mergeCell ref="B46:D46"/>
    <mergeCell ref="B47:D47"/>
    <mergeCell ref="E47:I47"/>
    <mergeCell ref="F50:I50"/>
    <mergeCell ref="E49:I49"/>
    <mergeCell ref="E48:I48"/>
    <mergeCell ref="B61:E61"/>
    <mergeCell ref="B58:C58"/>
    <mergeCell ref="B59:C59"/>
    <mergeCell ref="D58:E58"/>
    <mergeCell ref="D59:E59"/>
    <mergeCell ref="B57:F57"/>
    <mergeCell ref="B51:D51"/>
    <mergeCell ref="F51:I51"/>
    <mergeCell ref="B53:F53"/>
    <mergeCell ref="B54:C54"/>
    <mergeCell ref="D54:E54"/>
    <mergeCell ref="B55:C55"/>
    <mergeCell ref="D55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2024-07-04T18:59:04Z</dcterms:modified>
  <cp:category/>
  <cp:contentStatus/>
</cp:coreProperties>
</file>