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viveros\Downloads\"/>
    </mc:Choice>
  </mc:AlternateContent>
  <xr:revisionPtr revIDLastSave="0" documentId="13_ncr:1_{31733D0F-6AC2-4E6E-86BC-A81D9D5105B2}" xr6:coauthVersionLast="47" xr6:coauthVersionMax="47" xr10:uidLastSave="{00000000-0000-0000-0000-000000000000}"/>
  <bookViews>
    <workbookView xWindow="-120" yWindow="-120" windowWidth="24240" windowHeight="13020" activeTab="1" xr2:uid="{69AAD36E-CAFA-43EB-832F-400E58192986}"/>
  </bookViews>
  <sheets>
    <sheet name="LIQ. PRETENSIONES DEMANDA" sheetId="12" r:id="rId1"/>
    <sheet name="PML-" sheetId="1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2" l="1"/>
  <c r="G42" i="12" s="1"/>
  <c r="F41" i="12"/>
  <c r="G40" i="12"/>
  <c r="F40" i="12"/>
  <c r="G39" i="12"/>
  <c r="F39" i="12"/>
  <c r="G38" i="12"/>
  <c r="F38" i="12"/>
  <c r="F37" i="12"/>
  <c r="G37" i="12" s="1"/>
  <c r="P88" i="12"/>
  <c r="Q88" i="12" s="1"/>
  <c r="P87" i="12"/>
  <c r="Q87" i="12" s="1"/>
  <c r="P86" i="12"/>
  <c r="Q86" i="12" s="1"/>
  <c r="P85" i="12"/>
  <c r="Q85" i="12" s="1"/>
  <c r="P84" i="12"/>
  <c r="Q84" i="12" s="1"/>
  <c r="G54" i="12"/>
  <c r="F53" i="12"/>
  <c r="F20" i="12"/>
  <c r="H10" i="12"/>
  <c r="I10" i="12" s="1"/>
  <c r="H11" i="12"/>
  <c r="I11" i="12" s="1"/>
  <c r="Q89" i="12" l="1"/>
  <c r="G20" i="12"/>
  <c r="G60" i="12" l="1"/>
  <c r="F7" i="15"/>
  <c r="G7" i="15" s="1"/>
  <c r="F6" i="15"/>
  <c r="G6" i="15" s="1"/>
  <c r="F5" i="15"/>
  <c r="G5" i="15" s="1"/>
  <c r="F4" i="15"/>
  <c r="G4" i="15" s="1"/>
  <c r="G8" i="15" l="1"/>
  <c r="G10" i="15" s="1"/>
  <c r="H60" i="12"/>
  <c r="F24" i="12"/>
  <c r="F23" i="12"/>
  <c r="F22" i="12"/>
  <c r="F21" i="12"/>
  <c r="F19" i="12"/>
  <c r="H14" i="12"/>
  <c r="I14" i="12" s="1"/>
  <c r="H13" i="12"/>
  <c r="I13" i="12" s="1"/>
  <c r="H12" i="12"/>
  <c r="I12" i="12" s="1"/>
  <c r="H9" i="12"/>
  <c r="I9" i="12" s="1"/>
  <c r="G19" i="12" l="1"/>
  <c r="G21" i="12"/>
  <c r="G23" i="12"/>
  <c r="G22" i="12"/>
  <c r="G24" i="12"/>
  <c r="G25" i="12" l="1"/>
  <c r="G32" i="12"/>
  <c r="G33" i="12"/>
  <c r="G31" i="12" l="1"/>
  <c r="G30" i="12"/>
  <c r="G29" i="12"/>
  <c r="H29" i="12" l="1"/>
  <c r="H30" i="12"/>
  <c r="H31" i="12"/>
  <c r="H32" i="12" l="1"/>
  <c r="H33" i="12" l="1"/>
  <c r="H34" i="12" l="1"/>
  <c r="G66" i="12" s="1"/>
</calcChain>
</file>

<file path=xl/sharedStrings.xml><?xml version="1.0" encoding="utf-8"?>
<sst xmlns="http://schemas.openxmlformats.org/spreadsheetml/2006/main" count="88" uniqueCount="44">
  <si>
    <t>LIQUIDACIÓN DE LAS PRETENSIONES DE LA DEMANDA (DESDE EL 3/05/2016 AL 11/11/2020)</t>
  </si>
  <si>
    <t>DIFERENCIAS SALARIALES AÑOS</t>
  </si>
  <si>
    <t>DESDE</t>
  </si>
  <si>
    <t>HASTA</t>
  </si>
  <si>
    <t>CARGO</t>
  </si>
  <si>
    <t>SALARIOS DEVENGADOS</t>
  </si>
  <si>
    <t>SALARIOS PRETENDIDOS (ESCALAFON DEL FNA)</t>
  </si>
  <si>
    <t>DIFERENCIA</t>
  </si>
  <si>
    <t>DIFERENCIA VLR DIA</t>
  </si>
  <si>
    <t>DÍAS</t>
  </si>
  <si>
    <t>TOTAL DIFERENCIA SALARIOS</t>
  </si>
  <si>
    <t>TOTAL ADEUDADO</t>
  </si>
  <si>
    <t>SALARIO</t>
  </si>
  <si>
    <t>CESANTÍAS</t>
  </si>
  <si>
    <t>INDEMNIZACIÓN DEL DECRETO 797 DE 1949</t>
  </si>
  <si>
    <t>Salario diario</t>
  </si>
  <si>
    <t>Fecha finalización contrato</t>
  </si>
  <si>
    <t>90 días para el pago hasta</t>
  </si>
  <si>
    <t>Fecha de liquidación</t>
  </si>
  <si>
    <t>Días</t>
  </si>
  <si>
    <t>Total</t>
  </si>
  <si>
    <t>Total Liquidación:</t>
  </si>
  <si>
    <t xml:space="preserve">*Según el condicionado de las pólizas, estas amparan solamente salarios y prestaciones sociales. En este sentido, para efectos de PML se liquida unicamente las cesantías ya que los demás conceptos corresponden a indemnizaciones y acreencias extralegales. Además, el incremento salarial lo esta solicitando conforme a la convención colectiva. </t>
  </si>
  <si>
    <t>AUXILIAR ADMINISTRATIVO 02</t>
  </si>
  <si>
    <t>AÑO</t>
  </si>
  <si>
    <t>MES</t>
  </si>
  <si>
    <t>DÍA</t>
  </si>
  <si>
    <t>Tiempo Laborado en:</t>
  </si>
  <si>
    <t>Fecha de Terminación:</t>
  </si>
  <si>
    <t>Años</t>
  </si>
  <si>
    <t>Fecha de Ingreso:</t>
  </si>
  <si>
    <t>Ingreso Mensual:</t>
  </si>
  <si>
    <t>Ingreso Diario:</t>
  </si>
  <si>
    <t>Total Indemnizacón:</t>
  </si>
  <si>
    <t>INDEMNIZACIÓN DESPIDO SIN JUSTA CAUSA ARTÍCULO 12 LEY 6 DE 1945</t>
  </si>
  <si>
    <r>
      <t>NOTA 1:</t>
    </r>
    <r>
      <rPr>
        <sz val="10"/>
        <color rgb="FF000000"/>
        <rFont val="Calibri"/>
        <family val="2"/>
        <scheme val="minor"/>
      </rPr>
      <t xml:space="preserve"> La demandante solicita que se le declare que su salario fue el de AUXILIAR ADMINISTRATIVO 02 en el FNA desde el 04/04/2016 hasta el 11/11/2020, por lo cual se liquidan diferencias salariales y prestaciones sociales.</t>
    </r>
  </si>
  <si>
    <r>
      <rPr>
        <b/>
        <sz val="9"/>
        <color theme="1"/>
        <rFont val="Arial"/>
        <family val="2"/>
      </rPr>
      <t xml:space="preserve">NOTA 4: </t>
    </r>
    <r>
      <rPr>
        <sz val="9"/>
        <color theme="1"/>
        <rFont val="Arial"/>
        <family val="2"/>
      </rPr>
      <t>La indemnización moratoria del Decreto 797 de 1949 para trabajadores oficiales, el empleador tendrá 90 días para efectuar el pago de salarios, prestaciones e indemnizaciones, de no hacerlo corre la moratoria desde el día 91 hasta la fecha efectiva de pago</t>
    </r>
  </si>
  <si>
    <r>
      <t xml:space="preserve">NOTA 2: </t>
    </r>
    <r>
      <rPr>
        <sz val="10"/>
        <color rgb="FF000000"/>
        <rFont val="Calibri"/>
        <family val="2"/>
        <scheme val="minor"/>
      </rPr>
      <t xml:space="preserve">La póliza No. GU071538 tuvo una vigencia desde el 16/08/2017 AL 21/03/2018  Y la póliza No. GU066585 desde el 11/07/2016 AL 21/08/2017  </t>
    </r>
  </si>
  <si>
    <r>
      <rPr>
        <b/>
        <sz val="9"/>
        <color theme="1"/>
        <rFont val="Arial"/>
        <family val="2"/>
      </rPr>
      <t xml:space="preserve">NOTA 3: </t>
    </r>
    <r>
      <rPr>
        <sz val="9"/>
        <color theme="1"/>
        <rFont val="Arial"/>
        <family val="2"/>
      </rPr>
      <t xml:space="preserve">(i) Las pretensiones de la demanda están orientadas a solicitar el pago de prestaciones, beneficios e incremento salarial de conformidad con la convención colectiva, rubros los cuales no se liquidan por cuanto se desconoce la mencionada convención (ii) solicita pago de cesantías, la indemnización del artículo 6 de la Ley 6 de 1945 y la indemnización por no pago de prestaciones establecido en el Decreto 797 de 1949
</t>
    </r>
  </si>
  <si>
    <t>LIQUIDACIÓN DE LAS PRETENSIONES DE LA DEMANDA (DESDE EL 17/06/2016 AL 21/03/2018)</t>
  </si>
  <si>
    <t xml:space="preserve">*Nota:  La vigencia de las pólizas No. GU 066585 inicia el 17/06/2016 y fenece el 21/08/2020 y la No. GU 071538  inicia el 16/08/2017 y fenece el 21/03/2018. </t>
  </si>
  <si>
    <t>PRIMAS</t>
  </si>
  <si>
    <t>INTERESES</t>
  </si>
  <si>
    <t>SALAROP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</si>
</sst>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&quot;$&quot;\ #,##0.00;[Red]\-&quot;$&quot;\ #,##0.00"/>
    <numFmt numFmtId="165" formatCode="_-&quot;$&quot;\ * #,##0.00_-;\-&quot;$&quot;\ * #,##0.00_-;_-&quot;$&quot;\ * &quot;-&quot;??_-;_-@_-"/>
    <numFmt numFmtId="166" formatCode="_-* #,##0_-;\-* #,##0_-;_-* &quot;-&quot;??_-;_-@_-"/>
    <numFmt numFmtId="167" formatCode="_-&quot;$&quot;\ * #,##0_-;\-&quot;$&quot;\ * #,##0_-;_-&quot;$&quot;\ * &quot;-&quot;??_-;_-@_-"/>
    <numFmt numFmtId="168" formatCode="_ &quot;$&quot;\ * #,##0_ ;_ &quot;$&quot;\ * \-#,##0_ ;_ &quot;$&quot;\ * &quot;-&quot;_ ;_ @_ "/>
    <numFmt numFmtId="169" formatCode="_ * #,##0_ ;_ * \-#,##0_ ;_ * &quot;-&quot;_ ;_ @_ "/>
    <numFmt numFmtId="170" formatCode="_ &quot;$&quot;\ * #,##0.00_ ;_ &quot;$&quot;\ * \-#,##0.00_ ;_ &quot;$&quot;\ * &quot;-&quot;??_ ;_ @_ "/>
    <numFmt numFmtId="171" formatCode="&quot;$&quot;\ #,##0"/>
    <numFmt numFmtId="172" formatCode="[$$-240A]\ #,##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8"/>
      <name val="Calibri"/>
      <family val="2"/>
      <scheme val="minor"/>
    </font>
    <font>
      <b/>
      <u/>
      <sz val="10"/>
      <color theme="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b/>
      <sz val="9"/>
      <color theme="0"/>
      <name val="Arial"/>
      <family val="2"/>
    </font>
    <font>
      <sz val="11"/>
      <color rgb="FF000000"/>
      <name val="Arial Narrow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41">
    <xf numFmtId="0" fontId="0" fillId="0" borderId="0" xfId="0"/>
    <xf numFmtId="0" fontId="3" fillId="0" borderId="0" xfId="0" applyFont="1"/>
    <xf numFmtId="0" fontId="4" fillId="0" borderId="0" xfId="0" applyFont="1"/>
    <xf numFmtId="166" fontId="6" fillId="4" borderId="1" xfId="0" applyNumberFormat="1" applyFont="1" applyFill="1" applyBorder="1"/>
    <xf numFmtId="0" fontId="7" fillId="0" borderId="0" xfId="0" applyFont="1"/>
    <xf numFmtId="0" fontId="8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167" fontId="10" fillId="3" borderId="1" xfId="0" applyNumberFormat="1" applyFont="1" applyFill="1" applyBorder="1"/>
    <xf numFmtId="0" fontId="7" fillId="0" borderId="0" xfId="0" applyFont="1" applyAlignment="1">
      <alignment vertical="center" wrapText="1"/>
    </xf>
    <xf numFmtId="164" fontId="4" fillId="0" borderId="1" xfId="9" applyNumberFormat="1" applyFont="1" applyBorder="1" applyAlignment="1"/>
    <xf numFmtId="14" fontId="4" fillId="0" borderId="1" xfId="9" applyNumberFormat="1" applyFont="1" applyBorder="1" applyAlignment="1"/>
    <xf numFmtId="14" fontId="4" fillId="0" borderId="1" xfId="9" applyNumberFormat="1" applyFont="1" applyBorder="1" applyAlignment="1">
      <alignment horizontal="center"/>
    </xf>
    <xf numFmtId="0" fontId="4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7" fontId="4" fillId="0" borderId="1" xfId="0" applyNumberFormat="1" applyFont="1" applyBorder="1"/>
    <xf numFmtId="0" fontId="10" fillId="0" borderId="0" xfId="0" applyFont="1"/>
    <xf numFmtId="166" fontId="4" fillId="0" borderId="1" xfId="1" applyNumberFormat="1" applyFont="1" applyBorder="1"/>
    <xf numFmtId="171" fontId="4" fillId="0" borderId="0" xfId="0" applyNumberFormat="1" applyFont="1"/>
    <xf numFmtId="166" fontId="10" fillId="3" borderId="1" xfId="6" applyNumberFormat="1" applyFont="1" applyFill="1" applyBorder="1" applyAlignment="1">
      <alignment horizontal="center" vertical="center"/>
    </xf>
    <xf numFmtId="166" fontId="10" fillId="0" borderId="0" xfId="6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166" fontId="10" fillId="0" borderId="0" xfId="1" applyNumberFormat="1" applyFont="1" applyFill="1" applyBorder="1"/>
    <xf numFmtId="166" fontId="12" fillId="4" borderId="1" xfId="0" applyNumberFormat="1" applyFont="1" applyFill="1" applyBorder="1"/>
    <xf numFmtId="167" fontId="13" fillId="5" borderId="1" xfId="9" applyNumberFormat="1" applyFont="1" applyFill="1" applyBorder="1" applyAlignment="1">
      <alignment vertical="center"/>
    </xf>
    <xf numFmtId="172" fontId="4" fillId="0" borderId="1" xfId="0" applyNumberFormat="1" applyFont="1" applyBorder="1"/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7" fontId="4" fillId="0" borderId="0" xfId="0" applyNumberFormat="1" applyFont="1"/>
    <xf numFmtId="3" fontId="4" fillId="0" borderId="0" xfId="0" applyNumberFormat="1" applyFont="1"/>
    <xf numFmtId="167" fontId="4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166" fontId="10" fillId="2" borderId="1" xfId="1" applyNumberFormat="1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 wrapText="1"/>
    </xf>
    <xf numFmtId="167" fontId="13" fillId="5" borderId="1" xfId="9" applyNumberFormat="1" applyFont="1" applyFill="1" applyBorder="1" applyAlignment="1">
      <alignment vertical="center" wrapText="1"/>
    </xf>
    <xf numFmtId="166" fontId="4" fillId="0" borderId="1" xfId="1" applyNumberFormat="1" applyFont="1" applyBorder="1" applyAlignment="1">
      <alignment wrapText="1"/>
    </xf>
    <xf numFmtId="166" fontId="4" fillId="0" borderId="1" xfId="1" applyNumberFormat="1" applyFont="1" applyFill="1" applyBorder="1" applyAlignment="1">
      <alignment wrapText="1"/>
    </xf>
    <xf numFmtId="172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166" fontId="10" fillId="3" borderId="1" xfId="1" applyNumberFormat="1" applyFont="1" applyFill="1" applyBorder="1" applyAlignment="1">
      <alignment wrapText="1"/>
    </xf>
    <xf numFmtId="0" fontId="16" fillId="0" borderId="7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6" fillId="6" borderId="1" xfId="0" applyFont="1" applyFill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6" fillId="0" borderId="1" xfId="0" applyFont="1" applyBorder="1"/>
    <xf numFmtId="0" fontId="18" fillId="0" borderId="0" xfId="0" applyFont="1" applyAlignment="1">
      <alignment vertical="center" wrapText="1"/>
    </xf>
    <xf numFmtId="14" fontId="3" fillId="0" borderId="0" xfId="0" applyNumberFormat="1" applyFont="1"/>
    <xf numFmtId="14" fontId="4" fillId="8" borderId="1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167" fontId="4" fillId="8" borderId="1" xfId="0" applyNumberFormat="1" applyFont="1" applyFill="1" applyBorder="1"/>
    <xf numFmtId="172" fontId="7" fillId="0" borderId="0" xfId="0" applyNumberFormat="1" applyFont="1"/>
    <xf numFmtId="0" fontId="11" fillId="3" borderId="3" xfId="0" applyFont="1" applyFill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2" fillId="4" borderId="2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4" fillId="6" borderId="2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172" fontId="16" fillId="7" borderId="2" xfId="0" applyNumberFormat="1" applyFont="1" applyFill="1" applyBorder="1" applyAlignment="1">
      <alignment horizontal="center"/>
    </xf>
    <xf numFmtId="0" fontId="18" fillId="6" borderId="9" xfId="0" applyFont="1" applyFill="1" applyBorder="1" applyAlignment="1">
      <alignment horizontal="center" vertical="center" wrapText="1"/>
    </xf>
    <xf numFmtId="0" fontId="18" fillId="6" borderId="10" xfId="0" applyFont="1" applyFill="1" applyBorder="1" applyAlignment="1">
      <alignment horizontal="center" vertical="center" wrapText="1"/>
    </xf>
    <xf numFmtId="0" fontId="18" fillId="6" borderId="11" xfId="0" applyFont="1" applyFill="1" applyBorder="1" applyAlignment="1">
      <alignment horizontal="center" vertical="center" wrapText="1"/>
    </xf>
    <xf numFmtId="0" fontId="18" fillId="6" borderId="12" xfId="0" applyFont="1" applyFill="1" applyBorder="1" applyAlignment="1">
      <alignment horizontal="center" vertical="center" wrapText="1"/>
    </xf>
    <xf numFmtId="0" fontId="18" fillId="6" borderId="0" xfId="0" applyFont="1" applyFill="1" applyAlignment="1">
      <alignment horizontal="center" vertical="center" wrapText="1"/>
    </xf>
    <xf numFmtId="0" fontId="18" fillId="6" borderId="13" xfId="0" applyFont="1" applyFill="1" applyBorder="1" applyAlignment="1">
      <alignment horizontal="center" vertical="center" wrapText="1"/>
    </xf>
    <xf numFmtId="0" fontId="18" fillId="6" borderId="14" xfId="0" applyFont="1" applyFill="1" applyBorder="1" applyAlignment="1">
      <alignment horizontal="center" vertical="center" wrapText="1"/>
    </xf>
    <xf numFmtId="0" fontId="18" fillId="6" borderId="15" xfId="0" applyFont="1" applyFill="1" applyBorder="1" applyAlignment="1">
      <alignment horizontal="center" vertical="center" wrapText="1"/>
    </xf>
    <xf numFmtId="0" fontId="18" fillId="6" borderId="1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172" fontId="15" fillId="0" borderId="2" xfId="0" applyNumberFormat="1" applyFont="1" applyBorder="1" applyAlignment="1">
      <alignment horizontal="center"/>
    </xf>
    <xf numFmtId="172" fontId="15" fillId="0" borderId="4" xfId="0" applyNumberFormat="1" applyFont="1" applyBorder="1" applyAlignment="1">
      <alignment horizontal="center"/>
    </xf>
    <xf numFmtId="172" fontId="15" fillId="0" borderId="5" xfId="0" applyNumberFormat="1" applyFont="1" applyBorder="1" applyAlignment="1">
      <alignment horizontal="center"/>
    </xf>
    <xf numFmtId="172" fontId="16" fillId="0" borderId="2" xfId="0" applyNumberFormat="1" applyFont="1" applyBorder="1" applyAlignment="1">
      <alignment horizontal="center"/>
    </xf>
    <xf numFmtId="172" fontId="16" fillId="0" borderId="4" xfId="0" applyNumberFormat="1" applyFont="1" applyBorder="1" applyAlignment="1">
      <alignment horizontal="center"/>
    </xf>
    <xf numFmtId="172" fontId="16" fillId="0" borderId="5" xfId="0" applyNumberFormat="1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7" fillId="0" borderId="0" xfId="0" applyFont="1" applyFill="1" applyAlignment="1">
      <alignment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172" fontId="16" fillId="7" borderId="4" xfId="0" applyNumberFormat="1" applyFont="1" applyFill="1" applyBorder="1" applyAlignment="1">
      <alignment horizontal="center"/>
    </xf>
    <xf numFmtId="172" fontId="16" fillId="7" borderId="5" xfId="0" applyNumberFormat="1" applyFont="1" applyFill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0" fontId="14" fillId="6" borderId="5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3" fontId="17" fillId="0" borderId="1" xfId="0" applyNumberFormat="1" applyFont="1" applyBorder="1"/>
    <xf numFmtId="3" fontId="18" fillId="7" borderId="1" xfId="0" applyNumberFormat="1" applyFont="1" applyFill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14" fontId="17" fillId="0" borderId="1" xfId="0" applyNumberFormat="1" applyFont="1" applyBorder="1"/>
    <xf numFmtId="166" fontId="19" fillId="0" borderId="1" xfId="1" applyNumberFormat="1" applyFont="1" applyFill="1" applyBorder="1"/>
    <xf numFmtId="14" fontId="18" fillId="0" borderId="1" xfId="0" applyNumberFormat="1" applyFont="1" applyBorder="1" applyAlignment="1">
      <alignment horizontal="center"/>
    </xf>
    <xf numFmtId="14" fontId="17" fillId="0" borderId="1" xfId="0" applyNumberFormat="1" applyFont="1" applyBorder="1" applyAlignment="1">
      <alignment horizontal="center"/>
    </xf>
    <xf numFmtId="166" fontId="19" fillId="0" borderId="5" xfId="1" applyNumberFormat="1" applyFont="1" applyFill="1" applyBorder="1"/>
    <xf numFmtId="166" fontId="19" fillId="0" borderId="1" xfId="1" applyNumberFormat="1" applyFont="1" applyBorder="1"/>
    <xf numFmtId="14" fontId="17" fillId="0" borderId="2" xfId="0" applyNumberFormat="1" applyFont="1" applyBorder="1"/>
    <xf numFmtId="14" fontId="17" fillId="0" borderId="4" xfId="0" applyNumberFormat="1" applyFont="1" applyBorder="1"/>
    <xf numFmtId="3" fontId="17" fillId="0" borderId="4" xfId="0" applyNumberFormat="1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166" fontId="9" fillId="2" borderId="1" xfId="1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66" fontId="7" fillId="0" borderId="1" xfId="1" applyNumberFormat="1" applyFont="1" applyBorder="1" applyAlignment="1">
      <alignment wrapText="1"/>
    </xf>
    <xf numFmtId="166" fontId="7" fillId="0" borderId="1" xfId="1" applyNumberFormat="1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166" fontId="9" fillId="3" borderId="1" xfId="1" applyNumberFormat="1" applyFont="1" applyFill="1" applyBorder="1" applyAlignment="1">
      <alignment wrapText="1"/>
    </xf>
  </cellXfs>
  <cellStyles count="18">
    <cellStyle name="Millares" xfId="1" builtinId="3"/>
    <cellStyle name="Millares [0] 2" xfId="3" xr:uid="{3555D9B7-EA0C-4C21-A235-0CD6BE1EC253}"/>
    <cellStyle name="Millares 2" xfId="8" xr:uid="{52E748A6-508A-43EC-9983-10807D820023}"/>
    <cellStyle name="Millares 3" xfId="10" xr:uid="{489BD241-C3FF-4DFE-89AE-EA3930EC2C75}"/>
    <cellStyle name="Millares 4" xfId="6" xr:uid="{30B7C3BA-0FB0-470D-88BE-FBEF74427B88}"/>
    <cellStyle name="Millares 5" xfId="12" xr:uid="{79326964-5294-479E-B982-0A5948E6458E}"/>
    <cellStyle name="Millares 6" xfId="15" xr:uid="{ABFDC7D0-759F-45EB-9979-8CD3F87889E5}"/>
    <cellStyle name="Millares 7" xfId="16" xr:uid="{FFF4BEC4-3F5B-40BE-AC92-6362DAEDDD14}"/>
    <cellStyle name="Moneda [0] 2" xfId="5" xr:uid="{40580231-C906-4C03-A65D-3EA45064320D}"/>
    <cellStyle name="Moneda 2" xfId="4" xr:uid="{60B0EB24-56E2-4FB9-B187-077D7FCBAA83}"/>
    <cellStyle name="Moneda 3" xfId="9" xr:uid="{B553DF60-E9E3-43DE-950B-5D5A0815FFF2}"/>
    <cellStyle name="Moneda 4" xfId="11" xr:uid="{91876A93-028D-40C8-982D-CCA51D4D575D}"/>
    <cellStyle name="Moneda 5" xfId="7" xr:uid="{A7350134-E2AE-4379-A4D5-B823FC54C5D3}"/>
    <cellStyle name="Moneda 6" xfId="13" xr:uid="{BF3C704B-FB29-4786-98E8-8A8CE20070B2}"/>
    <cellStyle name="Moneda 7" xfId="14" xr:uid="{B8E0172D-6407-491A-BE97-75C736043314}"/>
    <cellStyle name="Moneda 8" xfId="17" xr:uid="{2F89C845-0DCC-444B-8884-C9A0330B6C73}"/>
    <cellStyle name="Normal" xfId="0" builtinId="0"/>
    <cellStyle name="Normal 2" xfId="2" xr:uid="{C2E01C61-3397-4CB6-9BBE-5E165668D7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142874</xdr:colOff>
      <xdr:row>0</xdr:row>
      <xdr:rowOff>0</xdr:rowOff>
    </xdr:from>
    <xdr:to>
      <xdr:col>5</xdr:col>
      <xdr:colOff>528187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00422F-526E-49AF-9888-D5D4C3987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75A30-EE9D-436B-B5B0-179805CA5561}">
  <dimension ref="A3:Q89"/>
  <sheetViews>
    <sheetView topLeftCell="A16" zoomScale="80" zoomScaleNormal="80" workbookViewId="0">
      <selection activeCell="K38" sqref="K38:K40"/>
    </sheetView>
  </sheetViews>
  <sheetFormatPr baseColWidth="10" defaultColWidth="11.42578125" defaultRowHeight="15" x14ac:dyDescent="0.25"/>
  <cols>
    <col min="1" max="1" width="4.5703125" customWidth="1"/>
    <col min="2" max="2" width="15.42578125" customWidth="1"/>
    <col min="3" max="3" width="15.42578125" style="1" customWidth="1"/>
    <col min="4" max="4" width="16" style="1" customWidth="1"/>
    <col min="5" max="5" width="20.85546875" style="1" customWidth="1"/>
    <col min="6" max="6" width="16.7109375" style="1" customWidth="1"/>
    <col min="7" max="7" width="23" style="1" customWidth="1"/>
    <col min="8" max="8" width="18.140625" style="1" customWidth="1"/>
    <col min="9" max="9" width="18.85546875" customWidth="1"/>
    <col min="10" max="10" width="17.5703125" customWidth="1"/>
    <col min="11" max="11" width="13.5703125" customWidth="1"/>
    <col min="12" max="12" width="21.28515625" customWidth="1"/>
    <col min="13" max="13" width="23" bestFit="1" customWidth="1"/>
    <col min="14" max="14" width="15.7109375" customWidth="1"/>
    <col min="15" max="15" width="20.28515625" bestFit="1" customWidth="1"/>
  </cols>
  <sheetData>
    <row r="3" spans="1:1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4"/>
    </row>
    <row r="5" spans="1:15" s="1" customFormat="1" ht="15" customHeight="1" x14ac:dyDescent="0.2">
      <c r="A5" s="2"/>
      <c r="B5" s="2"/>
      <c r="C5" s="56" t="s">
        <v>0</v>
      </c>
      <c r="D5" s="56"/>
      <c r="E5" s="56"/>
      <c r="F5" s="56"/>
      <c r="G5" s="56"/>
      <c r="H5" s="2"/>
      <c r="I5" s="2"/>
      <c r="J5" s="2"/>
      <c r="K5" s="2"/>
      <c r="L5" s="2"/>
      <c r="M5" s="2"/>
      <c r="N5" s="4"/>
    </row>
    <row r="6" spans="1:15" ht="15.75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4"/>
    </row>
    <row r="7" spans="1:15" ht="15" customHeight="1" x14ac:dyDescent="0.25">
      <c r="A7" s="2"/>
      <c r="B7" s="2"/>
      <c r="C7" s="61" t="s">
        <v>1</v>
      </c>
      <c r="D7" s="61"/>
      <c r="E7" s="61"/>
      <c r="F7" s="61"/>
      <c r="G7" s="61"/>
      <c r="H7" s="61"/>
      <c r="I7" s="61"/>
      <c r="J7" s="2"/>
      <c r="K7" s="73" t="s">
        <v>35</v>
      </c>
      <c r="L7" s="74"/>
      <c r="M7" s="75"/>
      <c r="N7" s="50"/>
      <c r="O7" s="50"/>
    </row>
    <row r="8" spans="1:15" ht="31.5" customHeight="1" x14ac:dyDescent="0.25">
      <c r="A8" s="2"/>
      <c r="B8" s="2"/>
      <c r="C8" s="14" t="s">
        <v>2</v>
      </c>
      <c r="D8" s="14" t="s">
        <v>3</v>
      </c>
      <c r="E8" s="14" t="s">
        <v>4</v>
      </c>
      <c r="F8" s="14" t="s">
        <v>5</v>
      </c>
      <c r="G8" s="14" t="s">
        <v>6</v>
      </c>
      <c r="H8" s="14" t="s">
        <v>7</v>
      </c>
      <c r="I8" s="14" t="s">
        <v>8</v>
      </c>
      <c r="J8" s="2"/>
      <c r="K8" s="76"/>
      <c r="L8" s="77"/>
      <c r="M8" s="78"/>
      <c r="N8" s="50"/>
      <c r="O8" s="50"/>
    </row>
    <row r="9" spans="1:15" ht="16.5" x14ac:dyDescent="0.25">
      <c r="A9" s="2"/>
      <c r="B9" s="2"/>
      <c r="C9" s="15">
        <v>42464</v>
      </c>
      <c r="D9" s="15">
        <v>42561</v>
      </c>
      <c r="E9" s="16" t="s">
        <v>23</v>
      </c>
      <c r="F9" s="17">
        <v>700000</v>
      </c>
      <c r="G9" s="27">
        <v>1270812</v>
      </c>
      <c r="H9" s="17">
        <f t="shared" ref="H9:H14" si="0">G9-F9</f>
        <v>570812</v>
      </c>
      <c r="I9" s="17">
        <f>H9/30</f>
        <v>19027.066666666666</v>
      </c>
      <c r="J9" s="2"/>
      <c r="K9" s="76"/>
      <c r="L9" s="77"/>
      <c r="M9" s="78"/>
      <c r="N9" s="50"/>
      <c r="O9" s="50"/>
    </row>
    <row r="10" spans="1:15" ht="16.5" x14ac:dyDescent="0.25">
      <c r="A10" s="2"/>
      <c r="B10" s="2"/>
      <c r="C10" s="52">
        <v>42562</v>
      </c>
      <c r="D10" s="52">
        <v>42735</v>
      </c>
      <c r="E10" s="53"/>
      <c r="F10" s="54">
        <v>900000</v>
      </c>
      <c r="G10" s="27">
        <v>1270812</v>
      </c>
      <c r="H10" s="17">
        <f t="shared" ref="H10" si="1">G10-F10</f>
        <v>370812</v>
      </c>
      <c r="I10" s="17">
        <f>H10/30</f>
        <v>12360.4</v>
      </c>
      <c r="J10" s="2"/>
      <c r="K10" s="76"/>
      <c r="L10" s="77"/>
      <c r="M10" s="78"/>
      <c r="N10" s="50"/>
      <c r="O10" s="50"/>
    </row>
    <row r="11" spans="1:15" x14ac:dyDescent="0.25">
      <c r="A11" s="2"/>
      <c r="B11" s="2"/>
      <c r="C11" s="15">
        <v>42736</v>
      </c>
      <c r="D11" s="15">
        <v>43100</v>
      </c>
      <c r="E11" s="16" t="s">
        <v>23</v>
      </c>
      <c r="F11" s="17">
        <v>900000</v>
      </c>
      <c r="G11" s="28">
        <v>1334352</v>
      </c>
      <c r="H11" s="17">
        <f t="shared" si="0"/>
        <v>434352</v>
      </c>
      <c r="I11" s="17">
        <f t="shared" ref="I11:I14" si="2">H11/30</f>
        <v>14478.4</v>
      </c>
      <c r="J11" s="2"/>
      <c r="K11" s="76"/>
      <c r="L11" s="77"/>
      <c r="M11" s="78"/>
      <c r="N11" s="50"/>
      <c r="O11" s="50"/>
    </row>
    <row r="12" spans="1:15" x14ac:dyDescent="0.25">
      <c r="A12" s="2"/>
      <c r="B12" s="2"/>
      <c r="C12" s="15">
        <v>43101</v>
      </c>
      <c r="D12" s="15">
        <v>43465</v>
      </c>
      <c r="E12" s="16" t="s">
        <v>23</v>
      </c>
      <c r="F12" s="17">
        <v>950000</v>
      </c>
      <c r="G12" s="28">
        <v>1396533</v>
      </c>
      <c r="H12" s="17">
        <f t="shared" si="0"/>
        <v>446533</v>
      </c>
      <c r="I12" s="17">
        <f t="shared" si="2"/>
        <v>14884.433333333332</v>
      </c>
      <c r="J12" s="2"/>
      <c r="K12" s="76"/>
      <c r="L12" s="77"/>
      <c r="M12" s="78"/>
      <c r="N12" s="4"/>
    </row>
    <row r="13" spans="1:15" x14ac:dyDescent="0.25">
      <c r="A13" s="2"/>
      <c r="B13" s="2"/>
      <c r="C13" s="15">
        <v>43466</v>
      </c>
      <c r="D13" s="15">
        <v>43830</v>
      </c>
      <c r="E13" s="16" t="s">
        <v>23</v>
      </c>
      <c r="F13" s="17">
        <v>950000</v>
      </c>
      <c r="G13" s="28">
        <v>1396533</v>
      </c>
      <c r="H13" s="17">
        <f t="shared" si="0"/>
        <v>446533</v>
      </c>
      <c r="I13" s="17">
        <f t="shared" si="2"/>
        <v>14884.433333333332</v>
      </c>
      <c r="J13" s="2"/>
      <c r="K13" s="76"/>
      <c r="L13" s="77"/>
      <c r="M13" s="78"/>
      <c r="N13" s="4"/>
    </row>
    <row r="14" spans="1:15" x14ac:dyDescent="0.25">
      <c r="A14" s="2"/>
      <c r="B14" s="2"/>
      <c r="C14" s="15">
        <v>43831</v>
      </c>
      <c r="D14" s="15">
        <v>44146</v>
      </c>
      <c r="E14" s="16" t="s">
        <v>23</v>
      </c>
      <c r="F14" s="17">
        <v>950000</v>
      </c>
      <c r="G14" s="28">
        <v>1505044</v>
      </c>
      <c r="H14" s="17">
        <f t="shared" si="0"/>
        <v>555044</v>
      </c>
      <c r="I14" s="17">
        <f t="shared" si="2"/>
        <v>18501.466666666667</v>
      </c>
      <c r="J14" s="2"/>
      <c r="K14" s="76"/>
      <c r="L14" s="77"/>
      <c r="M14" s="78"/>
      <c r="N14" s="4"/>
    </row>
    <row r="15" spans="1:15" x14ac:dyDescent="0.25">
      <c r="A15" s="2"/>
      <c r="B15" s="2"/>
      <c r="C15" s="29"/>
      <c r="D15" s="29"/>
      <c r="E15" s="30"/>
      <c r="F15" s="31"/>
      <c r="G15" s="32"/>
      <c r="H15" s="31"/>
      <c r="I15" s="31"/>
      <c r="J15" s="2"/>
      <c r="K15" s="76"/>
      <c r="L15" s="77"/>
      <c r="M15" s="78"/>
      <c r="N15" s="4"/>
    </row>
    <row r="16" spans="1:15" ht="15.75" thickBot="1" x14ac:dyDescent="0.3">
      <c r="A16" s="2"/>
      <c r="B16" s="2"/>
      <c r="C16" s="29"/>
      <c r="D16" s="29"/>
      <c r="E16" s="30"/>
      <c r="F16" s="33"/>
      <c r="G16" s="32"/>
      <c r="H16" s="31"/>
      <c r="I16" s="31"/>
      <c r="J16" s="2"/>
      <c r="K16" s="79"/>
      <c r="L16" s="80"/>
      <c r="M16" s="81"/>
      <c r="N16" s="4"/>
    </row>
    <row r="17" spans="1:15" ht="15.75" thickBot="1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4"/>
    </row>
    <row r="18" spans="1:15" ht="24" x14ac:dyDescent="0.25">
      <c r="A18" s="2"/>
      <c r="B18" s="2"/>
      <c r="C18" s="6" t="s">
        <v>2</v>
      </c>
      <c r="D18" s="6" t="s">
        <v>3</v>
      </c>
      <c r="E18" s="6" t="s">
        <v>4</v>
      </c>
      <c r="F18" s="6" t="s">
        <v>9</v>
      </c>
      <c r="G18" s="13" t="s">
        <v>10</v>
      </c>
      <c r="H18" s="18"/>
      <c r="I18" s="2"/>
      <c r="J18" s="2"/>
      <c r="K18" s="73" t="s">
        <v>37</v>
      </c>
      <c r="L18" s="74"/>
      <c r="M18" s="74"/>
      <c r="N18" s="74"/>
      <c r="O18" s="75"/>
    </row>
    <row r="19" spans="1:15" x14ac:dyDescent="0.25">
      <c r="A19" s="2"/>
      <c r="B19" s="2"/>
      <c r="C19" s="15">
        <v>42464</v>
      </c>
      <c r="D19" s="15">
        <v>42561</v>
      </c>
      <c r="E19" s="16" t="s">
        <v>23</v>
      </c>
      <c r="F19" s="19">
        <f>DAYS360(C19,D19)+1</f>
        <v>97</v>
      </c>
      <c r="G19" s="17">
        <f t="shared" ref="G19:G24" si="3">I9*F19</f>
        <v>1845625.4666666666</v>
      </c>
      <c r="H19" s="20"/>
      <c r="I19" s="2"/>
      <c r="J19" s="2"/>
      <c r="K19" s="76"/>
      <c r="L19" s="77"/>
      <c r="M19" s="77"/>
      <c r="N19" s="77"/>
      <c r="O19" s="78"/>
    </row>
    <row r="20" spans="1:15" x14ac:dyDescent="0.25">
      <c r="A20" s="2"/>
      <c r="B20" s="2"/>
      <c r="C20" s="52">
        <v>42562</v>
      </c>
      <c r="D20" s="52">
        <v>42735</v>
      </c>
      <c r="E20" s="53"/>
      <c r="F20" s="19">
        <f>DAYS360(C20,D20)+1</f>
        <v>171</v>
      </c>
      <c r="G20" s="17">
        <f t="shared" si="3"/>
        <v>2113628.4</v>
      </c>
      <c r="H20" s="20"/>
      <c r="I20" s="2"/>
      <c r="J20" s="2"/>
      <c r="K20" s="76"/>
      <c r="L20" s="77"/>
      <c r="M20" s="77"/>
      <c r="N20" s="77"/>
      <c r="O20" s="78"/>
    </row>
    <row r="21" spans="1:15" ht="15.75" thickBot="1" x14ac:dyDescent="0.3">
      <c r="A21" s="2"/>
      <c r="B21" s="2"/>
      <c r="C21" s="15">
        <v>42736</v>
      </c>
      <c r="D21" s="15">
        <v>43100</v>
      </c>
      <c r="E21" s="16" t="s">
        <v>23</v>
      </c>
      <c r="F21" s="19">
        <f t="shared" ref="F21:F24" si="4">DAYS360(C21,D21)+1</f>
        <v>361</v>
      </c>
      <c r="G21" s="17">
        <f t="shared" si="3"/>
        <v>5226702.3999999994</v>
      </c>
      <c r="H21" s="20"/>
      <c r="I21" s="2"/>
      <c r="J21" s="2"/>
      <c r="K21" s="79"/>
      <c r="L21" s="80"/>
      <c r="M21" s="80"/>
      <c r="N21" s="80"/>
      <c r="O21" s="81"/>
    </row>
    <row r="22" spans="1:15" ht="15.75" thickBot="1" x14ac:dyDescent="0.3">
      <c r="A22" s="2"/>
      <c r="B22" s="2"/>
      <c r="C22" s="15">
        <v>43101</v>
      </c>
      <c r="D22" s="15">
        <v>43465</v>
      </c>
      <c r="E22" s="16" t="s">
        <v>23</v>
      </c>
      <c r="F22" s="19">
        <f t="shared" si="4"/>
        <v>361</v>
      </c>
      <c r="G22" s="17">
        <f t="shared" si="3"/>
        <v>5373280.4333333327</v>
      </c>
      <c r="H22" s="20"/>
      <c r="I22" s="2"/>
      <c r="J22" s="2"/>
      <c r="K22" s="2"/>
      <c r="L22" s="2"/>
      <c r="M22" s="2"/>
      <c r="N22" s="4"/>
    </row>
    <row r="23" spans="1:15" ht="16.5" customHeight="1" x14ac:dyDescent="0.25">
      <c r="A23" s="2"/>
      <c r="B23" s="2"/>
      <c r="C23" s="15">
        <v>43466</v>
      </c>
      <c r="D23" s="15">
        <v>43830</v>
      </c>
      <c r="E23" s="16" t="s">
        <v>23</v>
      </c>
      <c r="F23" s="19">
        <f t="shared" si="4"/>
        <v>361</v>
      </c>
      <c r="G23" s="17">
        <f t="shared" si="3"/>
        <v>5373280.4333333327</v>
      </c>
      <c r="H23" s="20"/>
      <c r="I23" s="2"/>
      <c r="J23" s="2"/>
      <c r="K23" s="82" t="s">
        <v>38</v>
      </c>
      <c r="L23" s="83"/>
      <c r="M23" s="84"/>
      <c r="N23" s="4"/>
    </row>
    <row r="24" spans="1:15" x14ac:dyDescent="0.25">
      <c r="A24" s="2"/>
      <c r="B24" s="2"/>
      <c r="C24" s="15">
        <v>43831</v>
      </c>
      <c r="D24" s="15">
        <v>44146</v>
      </c>
      <c r="E24" s="16" t="s">
        <v>23</v>
      </c>
      <c r="F24" s="19">
        <f t="shared" si="4"/>
        <v>311</v>
      </c>
      <c r="G24" s="17">
        <f t="shared" si="3"/>
        <v>5753956.1333333338</v>
      </c>
      <c r="H24" s="20"/>
      <c r="I24" s="2"/>
      <c r="J24" s="2"/>
      <c r="K24" s="85"/>
      <c r="L24" s="86"/>
      <c r="M24" s="87"/>
      <c r="N24" s="4"/>
    </row>
    <row r="25" spans="1:15" ht="15.75" customHeight="1" x14ac:dyDescent="0.25">
      <c r="A25" s="2"/>
      <c r="B25" s="2"/>
      <c r="C25" s="62" t="s">
        <v>11</v>
      </c>
      <c r="D25" s="62"/>
      <c r="E25" s="62"/>
      <c r="F25" s="62"/>
      <c r="G25" s="21">
        <f>SUM(G19:G24)</f>
        <v>25686473.266666666</v>
      </c>
      <c r="H25" s="22"/>
      <c r="I25" s="2"/>
      <c r="J25" s="2"/>
      <c r="K25" s="85"/>
      <c r="L25" s="86"/>
      <c r="M25" s="87"/>
      <c r="N25" s="4"/>
    </row>
    <row r="26" spans="1:15" ht="15.75" customHeight="1" x14ac:dyDescent="0.25">
      <c r="A26" s="2"/>
      <c r="B26" s="2"/>
      <c r="C26" s="23"/>
      <c r="D26" s="23"/>
      <c r="E26" s="23"/>
      <c r="F26" s="23"/>
      <c r="G26" s="22"/>
      <c r="H26" s="22"/>
      <c r="I26" s="2"/>
      <c r="J26" s="2"/>
      <c r="K26" s="85"/>
      <c r="L26" s="86"/>
      <c r="M26" s="87"/>
      <c r="N26" s="4"/>
    </row>
    <row r="27" spans="1:15" ht="15.75" customHeight="1" thickBot="1" x14ac:dyDescent="0.3">
      <c r="A27" s="2"/>
      <c r="B27" s="2"/>
      <c r="C27" s="23"/>
      <c r="D27" s="23"/>
      <c r="E27" s="23"/>
      <c r="F27" s="23"/>
      <c r="G27" s="22"/>
      <c r="H27" s="22"/>
      <c r="I27" s="2"/>
      <c r="J27" s="2"/>
      <c r="K27" s="88"/>
      <c r="L27" s="89"/>
      <c r="M27" s="90"/>
      <c r="N27" s="4"/>
    </row>
    <row r="28" spans="1:15" ht="24.75" customHeight="1" thickBot="1" x14ac:dyDescent="0.3">
      <c r="A28" s="2"/>
      <c r="C28" s="13" t="s">
        <v>4</v>
      </c>
      <c r="D28" s="34" t="s">
        <v>2</v>
      </c>
      <c r="E28" s="34" t="s">
        <v>3</v>
      </c>
      <c r="F28" s="34" t="s">
        <v>12</v>
      </c>
      <c r="G28" s="34" t="s">
        <v>9</v>
      </c>
      <c r="H28" s="35" t="s">
        <v>13</v>
      </c>
      <c r="I28" s="2"/>
      <c r="K28" s="24"/>
      <c r="L28" s="24"/>
      <c r="M28" s="24"/>
      <c r="N28" s="8"/>
    </row>
    <row r="29" spans="1:15" ht="26.25" customHeight="1" x14ac:dyDescent="0.25">
      <c r="A29" s="2"/>
      <c r="C29" s="14" t="s">
        <v>23</v>
      </c>
      <c r="D29" s="36">
        <v>42464</v>
      </c>
      <c r="E29" s="36">
        <v>42735</v>
      </c>
      <c r="F29" s="37">
        <v>570812</v>
      </c>
      <c r="G29" s="38">
        <f t="shared" ref="G29:G31" si="5">DAYS360(D29,E29)+1</f>
        <v>268</v>
      </c>
      <c r="H29" s="39">
        <f t="shared" ref="H29:H33" si="6">(F29*G29)/360</f>
        <v>424937.82222222222</v>
      </c>
      <c r="I29" s="2"/>
      <c r="K29" s="82" t="s">
        <v>36</v>
      </c>
      <c r="L29" s="83"/>
      <c r="M29" s="84"/>
      <c r="N29" s="8"/>
    </row>
    <row r="30" spans="1:15" ht="15.75" customHeight="1" x14ac:dyDescent="0.25">
      <c r="A30" s="2"/>
      <c r="C30" s="14" t="s">
        <v>23</v>
      </c>
      <c r="D30" s="36">
        <v>42736</v>
      </c>
      <c r="E30" s="36">
        <v>43100</v>
      </c>
      <c r="F30" s="40">
        <v>434352</v>
      </c>
      <c r="G30" s="38">
        <f t="shared" si="5"/>
        <v>361</v>
      </c>
      <c r="H30" s="39">
        <f t="shared" si="6"/>
        <v>435558.53333333333</v>
      </c>
      <c r="I30" s="2"/>
      <c r="K30" s="85"/>
      <c r="L30" s="86"/>
      <c r="M30" s="87"/>
      <c r="N30" s="8"/>
    </row>
    <row r="31" spans="1:15" ht="15.75" customHeight="1" x14ac:dyDescent="0.25">
      <c r="A31" s="2"/>
      <c r="C31" s="14" t="s">
        <v>23</v>
      </c>
      <c r="D31" s="36">
        <v>43101</v>
      </c>
      <c r="E31" s="36">
        <v>43465</v>
      </c>
      <c r="F31" s="40">
        <v>446533</v>
      </c>
      <c r="G31" s="38">
        <f t="shared" si="5"/>
        <v>361</v>
      </c>
      <c r="H31" s="39">
        <f t="shared" si="6"/>
        <v>447773.36944444443</v>
      </c>
      <c r="I31" s="2"/>
      <c r="K31" s="85"/>
      <c r="L31" s="86"/>
      <c r="M31" s="87"/>
      <c r="N31" s="8"/>
    </row>
    <row r="32" spans="1:15" ht="15.75" customHeight="1" x14ac:dyDescent="0.25">
      <c r="A32" s="2"/>
      <c r="C32" s="14" t="s">
        <v>23</v>
      </c>
      <c r="D32" s="36">
        <v>43466</v>
      </c>
      <c r="E32" s="36">
        <v>43830</v>
      </c>
      <c r="F32" s="40">
        <v>446533</v>
      </c>
      <c r="G32" s="38">
        <f>DAYS360(D32,E32)</f>
        <v>360</v>
      </c>
      <c r="H32" s="39">
        <f t="shared" si="6"/>
        <v>446533</v>
      </c>
      <c r="I32" s="2"/>
      <c r="K32" s="85"/>
      <c r="L32" s="86"/>
      <c r="M32" s="87"/>
      <c r="N32" s="8"/>
    </row>
    <row r="33" spans="1:14" ht="15.75" customHeight="1" thickBot="1" x14ac:dyDescent="0.3">
      <c r="A33" s="2"/>
      <c r="C33" s="14" t="s">
        <v>23</v>
      </c>
      <c r="D33" s="36">
        <v>43831</v>
      </c>
      <c r="E33" s="36">
        <v>44146</v>
      </c>
      <c r="F33" s="40">
        <v>555044</v>
      </c>
      <c r="G33" s="38">
        <f>DAYS360(D33,E33)</f>
        <v>310</v>
      </c>
      <c r="H33" s="39">
        <f t="shared" si="6"/>
        <v>477954.55555555556</v>
      </c>
      <c r="I33" s="2"/>
      <c r="K33" s="88"/>
      <c r="L33" s="89"/>
      <c r="M33" s="90"/>
      <c r="N33" s="8"/>
    </row>
    <row r="34" spans="1:14" ht="15.75" customHeight="1" x14ac:dyDescent="0.25">
      <c r="A34" s="2"/>
      <c r="C34" s="41"/>
      <c r="D34" s="57" t="s">
        <v>11</v>
      </c>
      <c r="E34" s="57"/>
      <c r="F34" s="57"/>
      <c r="G34" s="57"/>
      <c r="H34" s="42">
        <f>SUM(H29:H33)</f>
        <v>2232757.2805555556</v>
      </c>
      <c r="I34" s="2"/>
      <c r="J34" s="24"/>
      <c r="K34" s="24"/>
      <c r="L34" s="24"/>
      <c r="M34" s="24"/>
      <c r="N34" s="8"/>
    </row>
    <row r="35" spans="1:14" ht="15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4"/>
      <c r="K35" s="24"/>
      <c r="L35" s="24"/>
      <c r="M35" s="24"/>
      <c r="N35" s="8"/>
    </row>
    <row r="36" spans="1:14" ht="12.75" customHeight="1" x14ac:dyDescent="0.25">
      <c r="A36" s="2"/>
      <c r="B36" s="2"/>
      <c r="C36" s="115" t="s">
        <v>2</v>
      </c>
      <c r="D36" s="115" t="s">
        <v>3</v>
      </c>
      <c r="E36" s="115" t="s">
        <v>13</v>
      </c>
      <c r="F36" s="115" t="s">
        <v>9</v>
      </c>
      <c r="G36" s="116" t="s">
        <v>42</v>
      </c>
      <c r="H36" s="2"/>
      <c r="I36" s="2"/>
      <c r="J36" s="24"/>
      <c r="K36" s="24"/>
      <c r="L36" s="24"/>
      <c r="M36" s="24"/>
      <c r="N36" s="8"/>
    </row>
    <row r="37" spans="1:14" ht="12.75" customHeight="1" x14ac:dyDescent="0.25">
      <c r="A37" s="2"/>
      <c r="B37" s="2"/>
      <c r="C37" s="122">
        <v>42464</v>
      </c>
      <c r="D37" s="122">
        <v>42735</v>
      </c>
      <c r="E37" s="117">
        <v>424938</v>
      </c>
      <c r="F37" s="123">
        <f t="shared" ref="F37:F41" si="7">DAYS360(C37,D37)+1</f>
        <v>268</v>
      </c>
      <c r="G37" s="127">
        <f t="shared" ref="G37:G41" si="8">(E37*F37*0.12)/360</f>
        <v>37961.127999999997</v>
      </c>
      <c r="H37" s="2"/>
      <c r="I37" s="2"/>
      <c r="J37" s="24"/>
      <c r="K37" s="24"/>
      <c r="L37" s="24"/>
      <c r="M37" s="24"/>
      <c r="N37" s="8"/>
    </row>
    <row r="38" spans="1:14" ht="12.75" customHeight="1" x14ac:dyDescent="0.25">
      <c r="A38" s="2"/>
      <c r="B38" s="2"/>
      <c r="C38" s="128">
        <v>42736</v>
      </c>
      <c r="D38" s="129">
        <v>43100</v>
      </c>
      <c r="E38" s="39">
        <v>435558.53333333333</v>
      </c>
      <c r="F38" s="123">
        <f t="shared" si="7"/>
        <v>361</v>
      </c>
      <c r="G38" s="127">
        <f t="shared" si="8"/>
        <v>52412.210177777779</v>
      </c>
      <c r="H38" s="2"/>
      <c r="I38" s="2"/>
      <c r="J38" s="24"/>
      <c r="K38" s="24"/>
      <c r="L38" s="24"/>
      <c r="M38" s="24"/>
      <c r="N38" s="8"/>
    </row>
    <row r="39" spans="1:14" ht="12.75" customHeight="1" x14ac:dyDescent="0.25">
      <c r="A39" s="2"/>
      <c r="B39" s="2"/>
      <c r="C39" s="128">
        <v>43101</v>
      </c>
      <c r="D39" s="129">
        <v>43465</v>
      </c>
      <c r="E39" s="130">
        <v>447773.36944444443</v>
      </c>
      <c r="F39" s="123">
        <f t="shared" si="7"/>
        <v>361</v>
      </c>
      <c r="G39" s="127">
        <f t="shared" si="8"/>
        <v>53882.062123148142</v>
      </c>
      <c r="H39" s="2"/>
      <c r="I39" s="2"/>
      <c r="J39" s="24"/>
      <c r="K39" s="24"/>
      <c r="L39" s="24"/>
      <c r="M39" s="24"/>
      <c r="N39" s="8"/>
    </row>
    <row r="40" spans="1:14" ht="12.75" customHeight="1" x14ac:dyDescent="0.25">
      <c r="A40" s="2"/>
      <c r="B40" s="2"/>
      <c r="C40" s="128">
        <v>43466</v>
      </c>
      <c r="D40" s="129">
        <v>43830</v>
      </c>
      <c r="E40" s="130">
        <v>447773.36944444443</v>
      </c>
      <c r="F40" s="123">
        <f t="shared" si="7"/>
        <v>361</v>
      </c>
      <c r="G40" s="127">
        <f t="shared" si="8"/>
        <v>53882.062123148142</v>
      </c>
      <c r="H40" s="2"/>
      <c r="I40" s="2"/>
      <c r="J40" s="24"/>
      <c r="K40" s="24"/>
      <c r="L40" s="24"/>
      <c r="M40" s="24"/>
      <c r="N40" s="8"/>
    </row>
    <row r="41" spans="1:14" ht="12.75" customHeight="1" x14ac:dyDescent="0.25">
      <c r="A41" s="2"/>
      <c r="B41" s="2"/>
      <c r="C41" s="128">
        <v>43831</v>
      </c>
      <c r="D41" s="129">
        <v>44146</v>
      </c>
      <c r="E41" s="130">
        <v>477954.55555555556</v>
      </c>
      <c r="F41" s="126">
        <f t="shared" si="7"/>
        <v>311</v>
      </c>
      <c r="G41" s="127">
        <f t="shared" si="8"/>
        <v>49547.955592592596</v>
      </c>
      <c r="H41" s="2"/>
      <c r="I41" s="2"/>
      <c r="J41" s="24"/>
      <c r="K41" s="24"/>
      <c r="L41" s="24"/>
      <c r="M41" s="24"/>
      <c r="N41" s="8"/>
    </row>
    <row r="42" spans="1:14" ht="12.75" customHeight="1" x14ac:dyDescent="0.25">
      <c r="A42" s="2"/>
      <c r="B42" s="2"/>
      <c r="C42" s="119" t="s">
        <v>11</v>
      </c>
      <c r="D42" s="120"/>
      <c r="E42" s="120"/>
      <c r="F42" s="121"/>
      <c r="G42" s="118">
        <f>+G41+G40+G39+G38+G37</f>
        <v>247685.41801666666</v>
      </c>
      <c r="H42" s="2"/>
      <c r="I42" s="2"/>
      <c r="J42" s="24"/>
      <c r="K42" s="24"/>
      <c r="L42" s="24"/>
      <c r="M42" s="24"/>
      <c r="N42" s="8"/>
    </row>
    <row r="43" spans="1:14" ht="12.75" customHeight="1" x14ac:dyDescent="0.25">
      <c r="A43" s="2"/>
      <c r="B43" s="2"/>
      <c r="H43" s="2"/>
      <c r="I43" s="2"/>
      <c r="J43" s="24"/>
      <c r="K43" s="24"/>
      <c r="L43" s="24"/>
      <c r="M43" s="24"/>
      <c r="N43" s="8"/>
    </row>
    <row r="44" spans="1:14" ht="12.75" customHeight="1" x14ac:dyDescent="0.25">
      <c r="A44" s="2"/>
      <c r="B44" s="2"/>
      <c r="H44" s="2"/>
      <c r="I44" s="2"/>
      <c r="J44" s="24"/>
      <c r="K44" s="24"/>
      <c r="L44" s="24"/>
      <c r="M44" s="24"/>
      <c r="N44" s="8"/>
    </row>
    <row r="45" spans="1:14" ht="12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4"/>
      <c r="L45" s="24"/>
      <c r="M45" s="24"/>
      <c r="N45" s="8"/>
    </row>
    <row r="46" spans="1:14" ht="12.75" customHeight="1" x14ac:dyDescent="0.25">
      <c r="A46" s="2"/>
      <c r="B46" s="2"/>
      <c r="C46" s="23"/>
      <c r="D46" s="23"/>
      <c r="E46" s="23"/>
      <c r="F46" s="23"/>
      <c r="G46" s="25"/>
      <c r="H46" s="2"/>
      <c r="I46" s="2"/>
      <c r="J46" s="2"/>
      <c r="L46" s="24"/>
      <c r="M46" s="24"/>
      <c r="N46" s="8"/>
    </row>
    <row r="47" spans="1:14" x14ac:dyDescent="0.25">
      <c r="A47" s="2"/>
      <c r="B47" s="2"/>
      <c r="C47" s="23"/>
      <c r="D47" s="23"/>
      <c r="E47" s="23"/>
      <c r="F47" s="23"/>
      <c r="G47" s="25"/>
      <c r="H47" s="2"/>
      <c r="I47" s="2"/>
      <c r="J47" s="2"/>
      <c r="K47" s="24"/>
      <c r="M47" s="2"/>
    </row>
    <row r="48" spans="1:14" x14ac:dyDescent="0.25">
      <c r="A48" s="2"/>
      <c r="B48" s="4"/>
      <c r="C48" s="63" t="s">
        <v>34</v>
      </c>
      <c r="D48" s="113"/>
      <c r="E48" s="113"/>
      <c r="F48" s="113"/>
      <c r="G48" s="113"/>
      <c r="H48" s="113"/>
      <c r="I48" s="113"/>
      <c r="J48" s="114"/>
      <c r="K48" s="24"/>
      <c r="M48" s="2"/>
    </row>
    <row r="49" spans="1:14" ht="15" customHeight="1" x14ac:dyDescent="0.25">
      <c r="A49" s="2"/>
      <c r="B49" s="4"/>
      <c r="C49" s="64"/>
      <c r="D49" s="65"/>
      <c r="E49" s="66"/>
      <c r="F49" s="43" t="s">
        <v>24</v>
      </c>
      <c r="G49" s="43" t="s">
        <v>25</v>
      </c>
      <c r="H49" s="43" t="s">
        <v>26</v>
      </c>
      <c r="I49" s="67" t="s">
        <v>27</v>
      </c>
      <c r="J49" s="68"/>
      <c r="K49" s="24"/>
    </row>
    <row r="50" spans="1:14" x14ac:dyDescent="0.25">
      <c r="A50" s="2"/>
      <c r="B50" s="4"/>
      <c r="C50" s="64" t="s">
        <v>28</v>
      </c>
      <c r="D50" s="65"/>
      <c r="E50" s="66"/>
      <c r="F50" s="45">
        <v>2020</v>
      </c>
      <c r="G50" s="45">
        <v>11</v>
      </c>
      <c r="H50" s="44">
        <v>11</v>
      </c>
      <c r="I50" s="46" t="s">
        <v>19</v>
      </c>
      <c r="J50" s="46" t="s">
        <v>29</v>
      </c>
      <c r="K50" s="24"/>
    </row>
    <row r="51" spans="1:14" x14ac:dyDescent="0.25">
      <c r="A51" s="2"/>
      <c r="C51" s="64" t="s">
        <v>30</v>
      </c>
      <c r="D51" s="65"/>
      <c r="E51" s="66"/>
      <c r="F51" s="47">
        <v>2016</v>
      </c>
      <c r="G51" s="47">
        <v>4</v>
      </c>
      <c r="H51" s="48">
        <v>4</v>
      </c>
      <c r="I51" s="45">
        <v>1682</v>
      </c>
      <c r="J51" s="45">
        <v>4.7</v>
      </c>
      <c r="K51" s="24"/>
    </row>
    <row r="52" spans="1:14" x14ac:dyDescent="0.25">
      <c r="A52" s="2"/>
      <c r="C52" s="64" t="s">
        <v>31</v>
      </c>
      <c r="D52" s="65"/>
      <c r="E52" s="66"/>
      <c r="F52" s="91">
        <v>1505044</v>
      </c>
      <c r="G52" s="92"/>
      <c r="H52" s="92"/>
      <c r="I52" s="92"/>
      <c r="J52" s="93"/>
      <c r="K52" s="2"/>
    </row>
    <row r="53" spans="1:14" x14ac:dyDescent="0.25">
      <c r="A53" s="2"/>
      <c r="C53" s="64" t="s">
        <v>32</v>
      </c>
      <c r="D53" s="65"/>
      <c r="E53" s="66"/>
      <c r="F53" s="94">
        <f>+F52/30</f>
        <v>50168.133333333331</v>
      </c>
      <c r="G53" s="95"/>
      <c r="H53" s="95"/>
      <c r="I53" s="95"/>
      <c r="J53" s="96"/>
      <c r="K53" s="4"/>
    </row>
    <row r="54" spans="1:14" x14ac:dyDescent="0.25">
      <c r="A54" s="2"/>
      <c r="C54" s="69" t="s">
        <v>33</v>
      </c>
      <c r="D54" s="70"/>
      <c r="E54" s="71"/>
      <c r="F54" s="49"/>
      <c r="G54" s="72">
        <f>F52*J51</f>
        <v>7073706.7999999998</v>
      </c>
      <c r="H54" s="111"/>
      <c r="I54" s="111"/>
      <c r="J54" s="112"/>
      <c r="K54" s="4"/>
      <c r="L54" s="2"/>
      <c r="M54" s="2"/>
    </row>
    <row r="55" spans="1:14" x14ac:dyDescent="0.25"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</row>
    <row r="56" spans="1:14" x14ac:dyDescent="0.25">
      <c r="C56" s="4"/>
      <c r="D56" s="4"/>
      <c r="E56" s="4"/>
      <c r="F56" s="4"/>
      <c r="G56" s="4"/>
      <c r="H56" s="55"/>
      <c r="I56" s="4"/>
      <c r="J56" s="4"/>
      <c r="L56" s="4"/>
      <c r="M56" s="4"/>
      <c r="N56" s="4"/>
    </row>
    <row r="57" spans="1:14" x14ac:dyDescent="0.25">
      <c r="L57" s="4"/>
      <c r="M57" s="4"/>
      <c r="N57" s="4"/>
    </row>
    <row r="58" spans="1:14" x14ac:dyDescent="0.25">
      <c r="C58" s="61" t="s">
        <v>14</v>
      </c>
      <c r="D58" s="61"/>
      <c r="E58" s="61"/>
      <c r="F58" s="61"/>
      <c r="G58" s="61"/>
      <c r="H58" s="61"/>
    </row>
    <row r="59" spans="1:14" ht="24" x14ac:dyDescent="0.25">
      <c r="C59" s="6" t="s">
        <v>15</v>
      </c>
      <c r="D59" s="13" t="s">
        <v>16</v>
      </c>
      <c r="E59" s="13" t="s">
        <v>17</v>
      </c>
      <c r="F59" s="13" t="s">
        <v>18</v>
      </c>
      <c r="G59" s="6" t="s">
        <v>19</v>
      </c>
      <c r="H59" s="6" t="s">
        <v>20</v>
      </c>
    </row>
    <row r="60" spans="1:14" x14ac:dyDescent="0.25">
      <c r="C60" s="9">
        <v>50168</v>
      </c>
      <c r="D60" s="10">
        <v>44146</v>
      </c>
      <c r="E60" s="11">
        <v>44238</v>
      </c>
      <c r="F60" s="11">
        <v>45547</v>
      </c>
      <c r="G60" s="12">
        <f>DAYS360(E60,F60)</f>
        <v>1291</v>
      </c>
      <c r="H60" s="7">
        <f>C60*G60</f>
        <v>64766888</v>
      </c>
    </row>
    <row r="62" spans="1:14" x14ac:dyDescent="0.25">
      <c r="D62" s="51"/>
      <c r="E62" s="51"/>
    </row>
    <row r="65" spans="3:8" x14ac:dyDescent="0.25">
      <c r="C65" s="23"/>
      <c r="D65" s="23"/>
      <c r="E65" s="23"/>
      <c r="F65" s="23"/>
      <c r="G65" s="25"/>
      <c r="H65" s="2"/>
    </row>
    <row r="66" spans="3:8" x14ac:dyDescent="0.25">
      <c r="C66" s="58" t="s">
        <v>21</v>
      </c>
      <c r="D66" s="59"/>
      <c r="E66" s="59"/>
      <c r="F66" s="60"/>
      <c r="G66" s="26">
        <f>+H60+G54+H34+G25</f>
        <v>99759825.347222224</v>
      </c>
      <c r="H66" s="2"/>
    </row>
    <row r="67" spans="3:8" x14ac:dyDescent="0.25">
      <c r="C67" s="2"/>
      <c r="D67" s="2"/>
      <c r="E67" s="2"/>
      <c r="F67" s="2"/>
      <c r="G67" s="2"/>
      <c r="H67" s="2"/>
    </row>
    <row r="68" spans="3:8" x14ac:dyDescent="0.25">
      <c r="C68" s="4"/>
      <c r="D68" s="4"/>
      <c r="E68" s="4"/>
      <c r="F68" s="4"/>
      <c r="G68" s="4"/>
      <c r="H68" s="4"/>
    </row>
    <row r="83" spans="13:17" x14ac:dyDescent="0.25">
      <c r="M83" s="115" t="s">
        <v>2</v>
      </c>
      <c r="N83" s="115" t="s">
        <v>3</v>
      </c>
      <c r="O83" s="115" t="s">
        <v>43</v>
      </c>
      <c r="P83" s="115" t="s">
        <v>9</v>
      </c>
      <c r="Q83" s="116" t="s">
        <v>41</v>
      </c>
    </row>
    <row r="84" spans="13:17" ht="16.5" x14ac:dyDescent="0.25">
      <c r="M84" s="122">
        <v>42464</v>
      </c>
      <c r="N84" s="122">
        <v>42735</v>
      </c>
      <c r="O84" s="37">
        <v>570812</v>
      </c>
      <c r="P84" s="123">
        <f>DAYS360(M84,N84)+1</f>
        <v>268</v>
      </c>
      <c r="Q84" s="123">
        <f t="shared" ref="Q84:Q88" si="9">(O84*P84)/360</f>
        <v>424937.82222222222</v>
      </c>
    </row>
    <row r="85" spans="13:17" x14ac:dyDescent="0.25">
      <c r="M85" s="125">
        <v>42736</v>
      </c>
      <c r="N85" s="124">
        <v>43100</v>
      </c>
      <c r="O85" s="40">
        <v>434352</v>
      </c>
      <c r="P85" s="123">
        <f>DAYS360(M85,N85)+1</f>
        <v>361</v>
      </c>
      <c r="Q85" s="123">
        <f t="shared" si="9"/>
        <v>435558.53333333333</v>
      </c>
    </row>
    <row r="86" spans="13:17" x14ac:dyDescent="0.25">
      <c r="M86" s="124">
        <v>43101</v>
      </c>
      <c r="N86" s="124">
        <v>43465</v>
      </c>
      <c r="O86" s="40">
        <v>446533</v>
      </c>
      <c r="P86" s="123">
        <f>DAYS360(M86,N86)+1</f>
        <v>361</v>
      </c>
      <c r="Q86" s="123">
        <f t="shared" si="9"/>
        <v>447773.36944444443</v>
      </c>
    </row>
    <row r="87" spans="13:17" x14ac:dyDescent="0.25">
      <c r="M87" s="51">
        <v>43466</v>
      </c>
      <c r="N87" s="51">
        <v>43830</v>
      </c>
      <c r="O87" s="40">
        <v>446533</v>
      </c>
      <c r="P87" s="123">
        <f>DAYS360(M87,N87)+1</f>
        <v>361</v>
      </c>
      <c r="Q87" s="123">
        <f t="shared" si="9"/>
        <v>447773.36944444443</v>
      </c>
    </row>
    <row r="88" spans="13:17" x14ac:dyDescent="0.25">
      <c r="M88" s="51">
        <v>43831</v>
      </c>
      <c r="N88" s="51">
        <v>44146</v>
      </c>
      <c r="O88" s="40">
        <v>555044</v>
      </c>
      <c r="P88" s="123">
        <f>DAYS360(M88,N88)+1</f>
        <v>311</v>
      </c>
      <c r="Q88" s="123">
        <f t="shared" si="9"/>
        <v>479496.34444444446</v>
      </c>
    </row>
    <row r="89" spans="13:17" x14ac:dyDescent="0.25">
      <c r="M89" s="119" t="s">
        <v>11</v>
      </c>
      <c r="N89" s="120"/>
      <c r="O89" s="120"/>
      <c r="P89" s="121"/>
      <c r="Q89" s="118">
        <f>+Q88+Q87+Q86+Q85+Q84</f>
        <v>2235539.4388888888</v>
      </c>
    </row>
  </sheetData>
  <mergeCells count="23">
    <mergeCell ref="K7:M16"/>
    <mergeCell ref="K18:O21"/>
    <mergeCell ref="K23:M27"/>
    <mergeCell ref="K29:M33"/>
    <mergeCell ref="C52:E52"/>
    <mergeCell ref="F52:J52"/>
    <mergeCell ref="M89:P89"/>
    <mergeCell ref="C42:F42"/>
    <mergeCell ref="C5:G5"/>
    <mergeCell ref="D34:G34"/>
    <mergeCell ref="C66:F66"/>
    <mergeCell ref="C7:I7"/>
    <mergeCell ref="C25:F25"/>
    <mergeCell ref="C58:H58"/>
    <mergeCell ref="C48:J48"/>
    <mergeCell ref="C49:E49"/>
    <mergeCell ref="I49:J49"/>
    <mergeCell ref="C50:E50"/>
    <mergeCell ref="C51:E51"/>
    <mergeCell ref="C54:E54"/>
    <mergeCell ref="G54:J54"/>
    <mergeCell ref="C53:E53"/>
    <mergeCell ref="F53:J53"/>
  </mergeCells>
  <phoneticPr fontId="5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BE4F0-089A-43A0-A8DC-61ADCFF6925A}">
  <dimension ref="A1:N16"/>
  <sheetViews>
    <sheetView tabSelected="1" zoomScale="90" zoomScaleNormal="90" workbookViewId="0">
      <selection activeCell="N12" sqref="N12"/>
    </sheetView>
  </sheetViews>
  <sheetFormatPr baseColWidth="10" defaultColWidth="11.42578125" defaultRowHeight="15" x14ac:dyDescent="0.25"/>
  <cols>
    <col min="2" max="2" width="19.5703125" customWidth="1"/>
    <col min="3" max="3" width="15" customWidth="1"/>
    <col min="4" max="4" width="15.5703125" customWidth="1"/>
    <col min="5" max="5" width="19" customWidth="1"/>
    <col min="6" max="6" width="16.5703125" customWidth="1"/>
    <col min="7" max="7" width="17.85546875" customWidth="1"/>
    <col min="8" max="8" width="19.140625" customWidth="1"/>
    <col min="9" max="9" width="11.42578125" customWidth="1"/>
  </cols>
  <sheetData>
    <row r="1" spans="1:14" x14ac:dyDescent="0.25">
      <c r="A1" s="4"/>
      <c r="B1" s="100" t="s">
        <v>39</v>
      </c>
      <c r="C1" s="100"/>
      <c r="D1" s="100"/>
      <c r="E1" s="100"/>
      <c r="F1" s="100"/>
      <c r="G1" s="4"/>
      <c r="H1" s="4"/>
      <c r="I1" s="4"/>
      <c r="J1" s="4"/>
      <c r="K1" s="4"/>
      <c r="L1" s="4"/>
      <c r="M1" s="2"/>
      <c r="N1" s="2"/>
    </row>
    <row r="2" spans="1:14" x14ac:dyDescent="0.25">
      <c r="A2" s="4"/>
      <c r="B2" s="5"/>
      <c r="C2" s="5"/>
      <c r="D2" s="5"/>
      <c r="E2" s="5"/>
      <c r="F2" s="5"/>
      <c r="G2" s="4"/>
      <c r="H2" s="4"/>
      <c r="I2" s="4"/>
      <c r="J2" s="4"/>
      <c r="K2" s="4"/>
      <c r="L2" s="4"/>
      <c r="M2" s="2"/>
      <c r="N2" s="2"/>
    </row>
    <row r="3" spans="1:14" x14ac:dyDescent="0.25">
      <c r="A3" s="4"/>
      <c r="B3" s="131" t="s">
        <v>4</v>
      </c>
      <c r="C3" s="132" t="s">
        <v>2</v>
      </c>
      <c r="D3" s="132" t="s">
        <v>3</v>
      </c>
      <c r="E3" s="132" t="s">
        <v>12</v>
      </c>
      <c r="F3" s="132" t="s">
        <v>9</v>
      </c>
      <c r="G3" s="133" t="s">
        <v>13</v>
      </c>
      <c r="H3" s="4"/>
      <c r="I3" s="4"/>
      <c r="J3" s="4"/>
      <c r="K3" s="4"/>
      <c r="L3" s="4"/>
    </row>
    <row r="4" spans="1:14" ht="30.75" thickBot="1" x14ac:dyDescent="0.3">
      <c r="A4" s="4"/>
      <c r="B4" s="134" t="s">
        <v>23</v>
      </c>
      <c r="C4" s="135">
        <v>42538</v>
      </c>
      <c r="D4" s="135">
        <v>42735</v>
      </c>
      <c r="E4" s="37">
        <v>1270812</v>
      </c>
      <c r="F4" s="136">
        <f t="shared" ref="F4:F6" si="0">DAYS360(C4,D4)+1</f>
        <v>195</v>
      </c>
      <c r="G4" s="137">
        <f t="shared" ref="G4:G7" si="1">(E4*F4)/360</f>
        <v>688356.5</v>
      </c>
      <c r="H4" s="4"/>
      <c r="I4" s="4"/>
      <c r="J4" s="4"/>
      <c r="K4" s="4"/>
      <c r="L4" s="4"/>
    </row>
    <row r="5" spans="1:14" ht="15" customHeight="1" x14ac:dyDescent="0.25">
      <c r="A5" s="4"/>
      <c r="B5" s="134" t="s">
        <v>23</v>
      </c>
      <c r="C5" s="135">
        <v>42736</v>
      </c>
      <c r="D5" s="135">
        <v>42968</v>
      </c>
      <c r="E5" s="40">
        <v>1334352</v>
      </c>
      <c r="F5" s="136">
        <f t="shared" si="0"/>
        <v>231</v>
      </c>
      <c r="G5" s="137">
        <f t="shared" si="1"/>
        <v>856209.2</v>
      </c>
      <c r="H5" s="4"/>
      <c r="I5" s="102" t="s">
        <v>40</v>
      </c>
      <c r="J5" s="103"/>
      <c r="K5" s="103"/>
      <c r="L5" s="104"/>
    </row>
    <row r="6" spans="1:14" ht="30" x14ac:dyDescent="0.25">
      <c r="A6" s="4"/>
      <c r="B6" s="134" t="s">
        <v>23</v>
      </c>
      <c r="C6" s="135">
        <v>42969</v>
      </c>
      <c r="D6" s="135">
        <v>43100</v>
      </c>
      <c r="E6" s="40">
        <v>1334352</v>
      </c>
      <c r="F6" s="136">
        <f t="shared" si="0"/>
        <v>130</v>
      </c>
      <c r="G6" s="137">
        <f t="shared" si="1"/>
        <v>481849.33333333331</v>
      </c>
      <c r="H6" s="4"/>
      <c r="I6" s="105"/>
      <c r="J6" s="106"/>
      <c r="K6" s="106"/>
      <c r="L6" s="107"/>
    </row>
    <row r="7" spans="1:14" ht="30" x14ac:dyDescent="0.25">
      <c r="A7" s="4"/>
      <c r="B7" s="134" t="s">
        <v>23</v>
      </c>
      <c r="C7" s="135">
        <v>43101</v>
      </c>
      <c r="D7" s="135">
        <v>43180</v>
      </c>
      <c r="E7" s="40">
        <v>1396533</v>
      </c>
      <c r="F7" s="136">
        <f>DAYS360(C7,D7)</f>
        <v>80</v>
      </c>
      <c r="G7" s="137">
        <f t="shared" si="1"/>
        <v>310340.66666666669</v>
      </c>
      <c r="H7" s="4"/>
      <c r="I7" s="105"/>
      <c r="J7" s="106"/>
      <c r="K7" s="106"/>
      <c r="L7" s="107"/>
    </row>
    <row r="8" spans="1:14" x14ac:dyDescent="0.25">
      <c r="A8" s="4"/>
      <c r="B8" s="138"/>
      <c r="C8" s="139" t="s">
        <v>11</v>
      </c>
      <c r="D8" s="139"/>
      <c r="E8" s="139"/>
      <c r="F8" s="139"/>
      <c r="G8" s="140">
        <f>SUM(G4:G7)</f>
        <v>2336755.6999999997</v>
      </c>
      <c r="H8" s="4"/>
      <c r="I8" s="105"/>
      <c r="J8" s="106"/>
      <c r="K8" s="106"/>
      <c r="L8" s="107"/>
      <c r="M8" s="2"/>
      <c r="N8" s="2"/>
    </row>
    <row r="9" spans="1:14" ht="15.75" thickBot="1" x14ac:dyDescent="0.3">
      <c r="A9" s="4"/>
      <c r="B9" s="4"/>
      <c r="C9" s="4"/>
      <c r="D9" s="4"/>
      <c r="E9" s="4"/>
      <c r="F9" s="4"/>
      <c r="G9" s="4"/>
      <c r="H9" s="4"/>
      <c r="I9" s="108"/>
      <c r="J9" s="109"/>
      <c r="K9" s="109"/>
      <c r="L9" s="110"/>
      <c r="M9" s="2"/>
      <c r="N9" s="2"/>
    </row>
    <row r="10" spans="1:14" ht="15.75" thickBot="1" x14ac:dyDescent="0.3">
      <c r="A10" s="4"/>
      <c r="B10" s="4"/>
      <c r="C10" s="97" t="s">
        <v>21</v>
      </c>
      <c r="D10" s="98"/>
      <c r="E10" s="98"/>
      <c r="F10" s="99"/>
      <c r="G10" s="3">
        <f>+G8</f>
        <v>2336755.6999999997</v>
      </c>
      <c r="H10" s="4"/>
      <c r="I10" s="101"/>
      <c r="J10" s="101"/>
      <c r="K10" s="101"/>
      <c r="L10" s="101"/>
      <c r="M10" s="2"/>
      <c r="N10" s="2"/>
    </row>
    <row r="11" spans="1:14" ht="15" customHeight="1" x14ac:dyDescent="0.25">
      <c r="A11" s="4"/>
      <c r="B11" s="4"/>
      <c r="C11" s="4"/>
      <c r="D11" s="4"/>
      <c r="E11" s="4"/>
      <c r="F11" s="4"/>
      <c r="G11" s="4"/>
      <c r="H11" s="4"/>
      <c r="I11" s="102" t="s">
        <v>22</v>
      </c>
      <c r="J11" s="103"/>
      <c r="K11" s="103"/>
      <c r="L11" s="104"/>
      <c r="M11" s="2"/>
      <c r="N11" s="2"/>
    </row>
    <row r="12" spans="1:14" ht="35.25" customHeight="1" x14ac:dyDescent="0.25">
      <c r="A12" s="4"/>
      <c r="B12" s="4"/>
      <c r="C12" s="4"/>
      <c r="D12" s="4"/>
      <c r="E12" s="4"/>
      <c r="F12" s="4"/>
      <c r="G12" s="4"/>
      <c r="H12" s="4"/>
      <c r="I12" s="105"/>
      <c r="J12" s="106"/>
      <c r="K12" s="106"/>
      <c r="L12" s="107"/>
      <c r="M12" s="2"/>
      <c r="N12" s="2"/>
    </row>
    <row r="13" spans="1:14" x14ac:dyDescent="0.25">
      <c r="A13" s="4"/>
      <c r="B13" s="4"/>
      <c r="C13" s="4"/>
      <c r="D13" s="4"/>
      <c r="E13" s="4"/>
      <c r="F13" s="4"/>
      <c r="G13" s="4"/>
      <c r="H13" s="4"/>
      <c r="I13" s="105"/>
      <c r="J13" s="106"/>
      <c r="K13" s="106"/>
      <c r="L13" s="107"/>
      <c r="M13" s="2"/>
      <c r="N13" s="2"/>
    </row>
    <row r="14" spans="1:14" x14ac:dyDescent="0.25">
      <c r="A14" s="2"/>
      <c r="B14" s="2"/>
      <c r="C14" s="2"/>
      <c r="D14" s="2"/>
      <c r="E14" s="2"/>
      <c r="F14" s="2"/>
      <c r="G14" s="2"/>
      <c r="H14" s="2"/>
      <c r="I14" s="105"/>
      <c r="J14" s="106"/>
      <c r="K14" s="106"/>
      <c r="L14" s="107"/>
      <c r="M14" s="2"/>
      <c r="N14" s="2"/>
    </row>
    <row r="15" spans="1:14" x14ac:dyDescent="0.25">
      <c r="I15" s="105"/>
      <c r="J15" s="106"/>
      <c r="K15" s="106"/>
      <c r="L15" s="107"/>
    </row>
    <row r="16" spans="1:14" ht="15.75" thickBot="1" x14ac:dyDescent="0.3">
      <c r="I16" s="108"/>
      <c r="J16" s="109"/>
      <c r="K16" s="109"/>
      <c r="L16" s="110"/>
    </row>
  </sheetData>
  <mergeCells count="5">
    <mergeCell ref="I5:L9"/>
    <mergeCell ref="I11:L16"/>
    <mergeCell ref="C10:F10"/>
    <mergeCell ref="B1:F1"/>
    <mergeCell ref="C8:F8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LIQ. PRETENSIONES DEMANDA</vt:lpstr>
      <vt:lpstr>PML-</vt:lpstr>
    </vt:vector>
  </TitlesOfParts>
  <Manager/>
  <Company>Rama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>Cesar Augusto Viveros Molina</cp:lastModifiedBy>
  <cp:revision/>
  <dcterms:created xsi:type="dcterms:W3CDTF">2023-05-23T18:21:31Z</dcterms:created>
  <dcterms:modified xsi:type="dcterms:W3CDTF">2024-09-13T21:33:48Z</dcterms:modified>
  <cp:category/>
  <cp:contentStatus/>
</cp:coreProperties>
</file>