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16BEA6E6-A6C3-4574-B289-FDCE1832CFC4}" xr6:coauthVersionLast="47" xr6:coauthVersionMax="47" xr10:uidLastSave="{00000000-0000-0000-0000-000000000000}"/>
  <bookViews>
    <workbookView xWindow="-120" yWindow="-120" windowWidth="29040" windowHeight="15720" xr2:uid="{69AAD36E-CAFA-43EB-832F-400E58192986}"/>
  </bookViews>
  <sheets>
    <sheet name="LIQ. PRETENSIONES DEMANDA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0" l="1"/>
  <c r="F31" i="10" s="1"/>
  <c r="F15" i="10"/>
  <c r="D26" i="10"/>
  <c r="E26" i="10"/>
  <c r="K13" i="10"/>
  <c r="L13" i="10" s="1"/>
  <c r="K12" i="10"/>
  <c r="L12" i="10" s="1"/>
  <c r="L14" i="10" s="1"/>
  <c r="K8" i="10"/>
  <c r="K7" i="10"/>
  <c r="F8" i="10" s="1"/>
  <c r="D19" i="10" s="1"/>
  <c r="F26" i="10" l="1"/>
  <c r="F27" i="10" s="1"/>
  <c r="E20" i="10" l="1"/>
  <c r="E19" i="10"/>
  <c r="E9" i="10"/>
  <c r="F9" i="10" s="1"/>
  <c r="D20" i="10" s="1"/>
  <c r="F10" i="10" l="1"/>
  <c r="F20" i="10"/>
  <c r="F19" i="10" l="1"/>
  <c r="F21" i="10" s="1"/>
  <c r="F33" i="10" s="1"/>
</calcChain>
</file>

<file path=xl/sharedStrings.xml><?xml version="1.0" encoding="utf-8"?>
<sst xmlns="http://schemas.openxmlformats.org/spreadsheetml/2006/main" count="49" uniqueCount="35">
  <si>
    <t>LIQUIDACIÓN DE LAS PRETENSIONES DE LA DEMANDA</t>
  </si>
  <si>
    <t>DESDE</t>
  </si>
  <si>
    <t>HASTA</t>
  </si>
  <si>
    <t>SALARIO</t>
  </si>
  <si>
    <t>DÍAS</t>
  </si>
  <si>
    <t>AÑO</t>
  </si>
  <si>
    <t>SALARIOS DEVENGADOS</t>
  </si>
  <si>
    <t xml:space="preserve">SALARIOS PRETENDIDOS </t>
  </si>
  <si>
    <t>DIFERENCIA</t>
  </si>
  <si>
    <t>DIFERENCIA VLR DIA</t>
  </si>
  <si>
    <t>2014 - 1</t>
  </si>
  <si>
    <t>TOTAL ADEUDADO</t>
  </si>
  <si>
    <t>VLR SALARIO</t>
  </si>
  <si>
    <t>CESANTÍAS</t>
  </si>
  <si>
    <t>REAJUSTE SALARIAL</t>
  </si>
  <si>
    <t>CONTRATO</t>
  </si>
  <si>
    <t>FECHA INICIAL</t>
  </si>
  <si>
    <t>FECHA FINAL</t>
  </si>
  <si>
    <t>No. DÍAS</t>
  </si>
  <si>
    <t xml:space="preserve">TOTAL DIFERENCIA </t>
  </si>
  <si>
    <t>CONTRATO No. 1</t>
  </si>
  <si>
    <t>INTERESES</t>
  </si>
  <si>
    <t>TOTAL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</si>
  <si>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</si>
  <si>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</si>
  <si>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</si>
  <si>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</si>
  <si>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</si>
  <si>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</si>
  <si>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</si>
  <si>
    <t>DIFERENCIAS SALARIALES AÑOS/CARGO PRETENDIDO (T. ADMINISTRATIVO 2)</t>
  </si>
  <si>
    <t>NOTA 2: Para la presente liquidación, se tuvo en cuenta como salario pretendido correspondiente al cargo de T. administrativo 2, el escalafón salarial para trabajadores oficiales del FNA.</t>
  </si>
  <si>
    <t>NOTA 3: Se liquidan los salarios, prestaciones e indemnizaciones durante el periodo que el demandante laboró para OPTIMIZAR SERVICIOS TEMPORALES S.A. (Tomador), es decir, del 01/12/2014 al 30/09/2015. Resaltando que dicho lapso se encuentra dentro de la vigencia de la póliza</t>
  </si>
  <si>
    <t>PRIMAS</t>
  </si>
  <si>
    <t xml:space="preserve">NOTA 1: Se indica que la presente liquidación se efectua con base en los amparos otorgados en las pólizas, los cuales corresponden a salarios, prestaciones sociales e indemnizaciones, excluyendose así, la liquidación de prestaciones extralegales (Establecidas en la convención colectiva) y las vacaciones.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</si>
</sst>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14" fontId="4" fillId="0" borderId="1" xfId="0" applyNumberFormat="1" applyFont="1" applyBorder="1" applyAlignment="1">
      <alignment horizontal="center" vertical="center" wrapText="1"/>
    </xf>
    <xf numFmtId="169" fontId="4" fillId="0" borderId="1" xfId="2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4" fontId="8" fillId="0" borderId="1" xfId="0" applyNumberFormat="1" applyFont="1" applyBorder="1"/>
    <xf numFmtId="164" fontId="8" fillId="0" borderId="1" xfId="1" applyNumberFormat="1" applyFont="1" applyBorder="1"/>
    <xf numFmtId="164" fontId="7" fillId="3" borderId="1" xfId="1" applyNumberFormat="1" applyFont="1" applyFill="1" applyBorder="1"/>
    <xf numFmtId="0" fontId="7" fillId="0" borderId="1" xfId="0" applyFont="1" applyBorder="1" applyAlignment="1">
      <alignment horizontal="center" vertical="center"/>
    </xf>
    <xf numFmtId="169" fontId="4" fillId="0" borderId="1" xfId="2" applyNumberFormat="1" applyFont="1" applyBorder="1" applyAlignment="1">
      <alignment horizontal="center" vertical="center" wrapText="1"/>
    </xf>
    <xf numFmtId="165" fontId="7" fillId="3" borderId="1" xfId="0" applyNumberFormat="1" applyFont="1" applyFill="1" applyBorder="1"/>
    <xf numFmtId="0" fontId="3" fillId="0" borderId="0" xfId="0" applyFont="1" applyAlignment="1">
      <alignment horizontal="center"/>
    </xf>
    <xf numFmtId="165" fontId="3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69" fontId="4" fillId="0" borderId="0" xfId="0" applyNumberFormat="1" applyFont="1" applyAlignment="1">
      <alignment horizontal="right" vertical="center" wrapText="1"/>
    </xf>
    <xf numFmtId="6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6" fillId="4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/>
    </xf>
  </cellXfs>
  <cellStyles count="11">
    <cellStyle name="Millares" xfId="1" builtinId="3"/>
    <cellStyle name="Millares [0] 2" xfId="4" xr:uid="{3555D9B7-EA0C-4C21-A235-0CD6BE1EC253}"/>
    <cellStyle name="Millares 2" xfId="7" xr:uid="{3945BA33-4C12-413D-B9E6-E7D3C1DC4893}"/>
    <cellStyle name="Millares 3" xfId="9" xr:uid="{37C28BAF-F329-4ABC-A971-BDBB3B7EF133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8" xr:uid="{617C7188-6103-46C9-BF3E-206B1997CE0A}"/>
    <cellStyle name="Moneda 4" xfId="10" xr:uid="{8670F405-D49C-4171-BDF5-C17950158F07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503035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9CC-80A3-46FE-AADB-EF5FED6064B5}">
  <dimension ref="A5:L73"/>
  <sheetViews>
    <sheetView tabSelected="1" topLeftCell="A10" zoomScale="93" zoomScaleNormal="93" workbookViewId="0">
      <selection activeCell="O28" sqref="O28"/>
    </sheetView>
  </sheetViews>
  <sheetFormatPr baseColWidth="10" defaultColWidth="11.42578125" defaultRowHeight="15" x14ac:dyDescent="0.25"/>
  <cols>
    <col min="2" max="2" width="16.42578125" style="1" customWidth="1"/>
    <col min="3" max="3" width="11.42578125" style="1"/>
    <col min="4" max="4" width="18.42578125" style="1" bestFit="1" customWidth="1"/>
    <col min="5" max="5" width="7.42578125" style="1" customWidth="1"/>
    <col min="6" max="6" width="27.85546875" style="1" customWidth="1"/>
    <col min="7" max="7" width="11.42578125" style="1"/>
    <col min="8" max="8" width="15.85546875" bestFit="1" customWidth="1"/>
    <col min="9" max="9" width="22.5703125" bestFit="1" customWidth="1"/>
    <col min="10" max="10" width="23" bestFit="1" customWidth="1"/>
    <col min="11" max="11" width="15.28515625" bestFit="1" customWidth="1"/>
    <col min="12" max="12" width="22.7109375" bestFit="1" customWidth="1"/>
  </cols>
  <sheetData>
    <row r="5" spans="2:12" ht="15" customHeight="1" x14ac:dyDescent="0.25">
      <c r="B5" s="57" t="s">
        <v>0</v>
      </c>
      <c r="C5" s="57"/>
      <c r="D5" s="57"/>
      <c r="E5" s="57"/>
      <c r="F5" s="57"/>
      <c r="G5"/>
      <c r="H5" s="54" t="s">
        <v>30</v>
      </c>
      <c r="I5" s="54"/>
      <c r="J5" s="54"/>
      <c r="K5" s="54"/>
      <c r="L5" s="54"/>
    </row>
    <row r="6" spans="2:12" x14ac:dyDescent="0.25">
      <c r="G6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</row>
    <row r="7" spans="2:12" x14ac:dyDescent="0.25">
      <c r="B7" s="13" t="s">
        <v>1</v>
      </c>
      <c r="C7" s="13" t="s">
        <v>2</v>
      </c>
      <c r="D7" s="13" t="s">
        <v>12</v>
      </c>
      <c r="E7" s="13" t="s">
        <v>4</v>
      </c>
      <c r="F7" s="14" t="s">
        <v>13</v>
      </c>
      <c r="G7"/>
      <c r="H7" s="8" t="s">
        <v>10</v>
      </c>
      <c r="I7" s="7">
        <v>1470000</v>
      </c>
      <c r="J7" s="7">
        <v>1961230</v>
      </c>
      <c r="K7" s="9">
        <f t="shared" ref="K7:K8" si="0">J7-I7</f>
        <v>491230</v>
      </c>
      <c r="L7" s="9">
        <v>45905.166666666664</v>
      </c>
    </row>
    <row r="8" spans="2:12" x14ac:dyDescent="0.25">
      <c r="B8" s="5">
        <v>41974</v>
      </c>
      <c r="C8" s="5">
        <v>42004</v>
      </c>
      <c r="D8" s="7">
        <v>1961230</v>
      </c>
      <c r="E8" s="15">
        <v>30</v>
      </c>
      <c r="F8" s="16">
        <f>(D8*E8)/360</f>
        <v>163435.83333333334</v>
      </c>
      <c r="G8"/>
      <c r="H8" s="7">
        <v>2015</v>
      </c>
      <c r="I8" s="7">
        <v>1470000</v>
      </c>
      <c r="J8" s="7">
        <v>2052623</v>
      </c>
      <c r="K8" s="9">
        <f t="shared" si="0"/>
        <v>582623</v>
      </c>
      <c r="L8" s="9">
        <v>45906.166666666701</v>
      </c>
    </row>
    <row r="9" spans="2:12" x14ac:dyDescent="0.25">
      <c r="B9" s="5">
        <v>42005</v>
      </c>
      <c r="C9" s="5">
        <v>42277</v>
      </c>
      <c r="D9" s="7">
        <v>2052623</v>
      </c>
      <c r="E9" s="15">
        <f t="shared" ref="E9" si="1">DAYS360(B9,C9)+1</f>
        <v>270</v>
      </c>
      <c r="F9" s="16">
        <f t="shared" ref="F9" si="2">(D9*E9)/360</f>
        <v>1539467.25</v>
      </c>
      <c r="G9"/>
      <c r="H9" s="31"/>
      <c r="I9" s="32"/>
      <c r="J9" s="33"/>
      <c r="K9" s="34"/>
      <c r="L9" s="34"/>
    </row>
    <row r="10" spans="2:12" x14ac:dyDescent="0.25">
      <c r="B10" s="36" t="s">
        <v>11</v>
      </c>
      <c r="C10" s="36"/>
      <c r="D10" s="36"/>
      <c r="E10" s="36"/>
      <c r="F10" s="17">
        <f>SUM(F3:F9)</f>
        <v>1702903.0833333333</v>
      </c>
      <c r="G10"/>
      <c r="H10" s="55" t="s">
        <v>14</v>
      </c>
      <c r="I10" s="55"/>
      <c r="J10" s="55"/>
      <c r="K10" s="55"/>
      <c r="L10" s="55"/>
    </row>
    <row r="11" spans="2:12" x14ac:dyDescent="0.25">
      <c r="B11" s="5"/>
      <c r="C11" s="5"/>
      <c r="D11" s="6"/>
      <c r="E11" s="15"/>
      <c r="F11" s="16"/>
      <c r="G11"/>
      <c r="H11" s="11" t="s">
        <v>15</v>
      </c>
      <c r="I11" s="11" t="s">
        <v>16</v>
      </c>
      <c r="J11" s="11" t="s">
        <v>17</v>
      </c>
      <c r="K11" s="11" t="s">
        <v>18</v>
      </c>
      <c r="L11" s="11" t="s">
        <v>19</v>
      </c>
    </row>
    <row r="12" spans="2:12" x14ac:dyDescent="0.25">
      <c r="B12" s="5" t="s">
        <v>1</v>
      </c>
      <c r="C12" s="5" t="s">
        <v>2</v>
      </c>
      <c r="D12" s="6" t="s">
        <v>12</v>
      </c>
      <c r="E12" s="15" t="s">
        <v>4</v>
      </c>
      <c r="F12" s="14" t="s">
        <v>33</v>
      </c>
      <c r="H12" s="8" t="s">
        <v>20</v>
      </c>
      <c r="I12" s="12">
        <v>41974</v>
      </c>
      <c r="J12" s="12">
        <v>42004</v>
      </c>
      <c r="K12" s="10">
        <f t="shared" ref="K12:K13" si="3">DAYS360(I12,J12)+1</f>
        <v>31</v>
      </c>
      <c r="L12" s="9">
        <f>L7*K12</f>
        <v>1423060.1666666665</v>
      </c>
    </row>
    <row r="13" spans="2:12" x14ac:dyDescent="0.25">
      <c r="B13" s="5">
        <v>41974</v>
      </c>
      <c r="C13" s="5">
        <v>42004</v>
      </c>
      <c r="D13" s="6">
        <v>1961230</v>
      </c>
      <c r="E13" s="15">
        <v>30</v>
      </c>
      <c r="F13" s="16">
        <v>163435.83333333334</v>
      </c>
      <c r="H13" s="8"/>
      <c r="I13" s="12">
        <v>42005</v>
      </c>
      <c r="J13" s="12">
        <v>42277</v>
      </c>
      <c r="K13" s="10">
        <f t="shared" si="3"/>
        <v>270</v>
      </c>
      <c r="L13" s="9">
        <f>L8*K13</f>
        <v>12394665.000000009</v>
      </c>
    </row>
    <row r="14" spans="2:12" x14ac:dyDescent="0.25">
      <c r="B14" s="5">
        <v>42005</v>
      </c>
      <c r="C14" s="5">
        <v>42277</v>
      </c>
      <c r="D14" s="6">
        <v>2052623</v>
      </c>
      <c r="E14" s="15">
        <v>270</v>
      </c>
      <c r="F14" s="16">
        <v>1539467.25</v>
      </c>
      <c r="H14" s="56" t="s">
        <v>22</v>
      </c>
      <c r="I14" s="56"/>
      <c r="J14" s="56"/>
      <c r="K14" s="56"/>
      <c r="L14" s="30">
        <f>SUM(L12:L13)</f>
        <v>13817725.166666675</v>
      </c>
    </row>
    <row r="15" spans="2:12" x14ac:dyDescent="0.25">
      <c r="B15" s="36" t="s">
        <v>11</v>
      </c>
      <c r="C15" s="36"/>
      <c r="D15" s="36"/>
      <c r="E15" s="36"/>
      <c r="F15" s="17">
        <f>SUM(F13:F14)</f>
        <v>1702903.0833333333</v>
      </c>
    </row>
    <row r="16" spans="2:12" x14ac:dyDescent="0.25">
      <c r="B16" s="5"/>
      <c r="C16" s="5"/>
      <c r="D16" s="6"/>
      <c r="E16" s="15"/>
      <c r="F16" s="16"/>
    </row>
    <row r="17" spans="2:11" x14ac:dyDescent="0.25">
      <c r="B17" s="18"/>
      <c r="C17" s="18"/>
      <c r="D17" s="18"/>
      <c r="E17" s="18"/>
      <c r="F17" s="18"/>
      <c r="H17" s="38" t="s">
        <v>34</v>
      </c>
      <c r="I17" s="38"/>
      <c r="J17" s="38"/>
      <c r="K17" s="38"/>
    </row>
    <row r="18" spans="2:11" x14ac:dyDescent="0.25">
      <c r="B18" s="13" t="s">
        <v>1</v>
      </c>
      <c r="C18" s="13" t="s">
        <v>2</v>
      </c>
      <c r="D18" s="13" t="s">
        <v>13</v>
      </c>
      <c r="E18" s="13" t="s">
        <v>4</v>
      </c>
      <c r="F18" s="14" t="s">
        <v>21</v>
      </c>
      <c r="H18" s="38"/>
      <c r="I18" s="38"/>
      <c r="J18" s="38"/>
      <c r="K18" s="38"/>
    </row>
    <row r="19" spans="2:11" x14ac:dyDescent="0.25">
      <c r="B19" s="5">
        <v>41974</v>
      </c>
      <c r="C19" s="5">
        <v>42004</v>
      </c>
      <c r="D19" s="16">
        <f>F8</f>
        <v>163435.83333333334</v>
      </c>
      <c r="E19" s="15">
        <f t="shared" ref="E19:E20" si="4">DAYS360(B19,C19)+1</f>
        <v>31</v>
      </c>
      <c r="F19" s="15">
        <f>(D19*E19*0.12)/360</f>
        <v>1688.8369444444445</v>
      </c>
      <c r="H19" s="38"/>
      <c r="I19" s="38"/>
      <c r="J19" s="38"/>
      <c r="K19" s="38"/>
    </row>
    <row r="20" spans="2:11" x14ac:dyDescent="0.25">
      <c r="B20" s="5">
        <v>42005</v>
      </c>
      <c r="C20" s="5">
        <v>42277</v>
      </c>
      <c r="D20" s="16">
        <f>F9</f>
        <v>1539467.25</v>
      </c>
      <c r="E20" s="15">
        <f t="shared" si="4"/>
        <v>270</v>
      </c>
      <c r="F20" s="15">
        <f t="shared" ref="F20" si="5">(D20*E20*0.12)/360</f>
        <v>138552.05249999999</v>
      </c>
      <c r="H20" s="38"/>
      <c r="I20" s="38"/>
      <c r="J20" s="38"/>
      <c r="K20" s="38"/>
    </row>
    <row r="21" spans="2:11" x14ac:dyDescent="0.25">
      <c r="B21" s="36" t="s">
        <v>11</v>
      </c>
      <c r="C21" s="36"/>
      <c r="D21" s="36"/>
      <c r="E21" s="36"/>
      <c r="F21" s="17">
        <f>SUM(F19:F20)</f>
        <v>140240.88944444444</v>
      </c>
      <c r="H21" s="38"/>
      <c r="I21" s="38"/>
      <c r="J21" s="38"/>
      <c r="K21" s="38"/>
    </row>
    <row r="22" spans="2:11" x14ac:dyDescent="0.25">
      <c r="B22" s="18"/>
      <c r="C22" s="18"/>
      <c r="D22" s="18"/>
      <c r="E22" s="18"/>
      <c r="F22" s="18"/>
      <c r="H22" s="38"/>
      <c r="I22" s="38"/>
      <c r="J22" s="38"/>
      <c r="K22" s="38"/>
    </row>
    <row r="23" spans="2:11" x14ac:dyDescent="0.25">
      <c r="B23" s="19"/>
      <c r="C23" s="19"/>
      <c r="D23" s="19"/>
      <c r="E23" s="19"/>
      <c r="F23" s="20"/>
      <c r="H23" s="38"/>
      <c r="I23" s="38"/>
      <c r="J23" s="38"/>
      <c r="K23" s="38"/>
    </row>
    <row r="24" spans="2:11" x14ac:dyDescent="0.25">
      <c r="B24" s="48" t="s">
        <v>23</v>
      </c>
      <c r="C24" s="49"/>
      <c r="D24" s="49"/>
      <c r="E24" s="49"/>
      <c r="F24" s="50"/>
    </row>
    <row r="25" spans="2:11" x14ac:dyDescent="0.25">
      <c r="B25" s="21" t="s">
        <v>1</v>
      </c>
      <c r="C25" s="21" t="s">
        <v>2</v>
      </c>
      <c r="D25" s="21" t="s">
        <v>3</v>
      </c>
      <c r="E25" s="21" t="s">
        <v>4</v>
      </c>
      <c r="F25" s="22" t="s">
        <v>24</v>
      </c>
      <c r="H25" s="39" t="s">
        <v>31</v>
      </c>
      <c r="I25" s="40"/>
      <c r="J25" s="40"/>
      <c r="K25" s="41"/>
    </row>
    <row r="26" spans="2:11" x14ac:dyDescent="0.25">
      <c r="B26" s="23">
        <v>42050</v>
      </c>
      <c r="C26" s="23">
        <v>42277</v>
      </c>
      <c r="D26" s="27">
        <f>J7</f>
        <v>1961230</v>
      </c>
      <c r="E26" s="24">
        <f>DAYS360(B26,C26)+1</f>
        <v>226</v>
      </c>
      <c r="F26" s="24">
        <f>(D26/30)*E26</f>
        <v>14774599.333333334</v>
      </c>
      <c r="H26" s="42"/>
      <c r="I26" s="43"/>
      <c r="J26" s="43"/>
      <c r="K26" s="44"/>
    </row>
    <row r="27" spans="2:11" x14ac:dyDescent="0.25">
      <c r="B27" s="51" t="s">
        <v>11</v>
      </c>
      <c r="C27" s="52"/>
      <c r="D27" s="52"/>
      <c r="E27" s="53"/>
      <c r="F27" s="25">
        <f>SUM(F26:F26)</f>
        <v>14774599.333333334</v>
      </c>
      <c r="H27" s="45"/>
      <c r="I27" s="46"/>
      <c r="J27" s="46"/>
      <c r="K27" s="47"/>
    </row>
    <row r="28" spans="2:11" x14ac:dyDescent="0.25">
      <c r="B28" s="59"/>
      <c r="C28" s="59"/>
      <c r="D28" s="59"/>
      <c r="E28" s="59"/>
      <c r="F28" s="59"/>
    </row>
    <row r="29" spans="2:11" x14ac:dyDescent="0.25">
      <c r="B29" s="60" t="s">
        <v>25</v>
      </c>
      <c r="C29" s="60"/>
      <c r="D29" s="60"/>
      <c r="E29" s="60"/>
      <c r="F29" s="60"/>
      <c r="H29" s="39" t="s">
        <v>32</v>
      </c>
      <c r="I29" s="40"/>
      <c r="J29" s="40"/>
      <c r="K29" s="41"/>
    </row>
    <row r="30" spans="2:11" x14ac:dyDescent="0.25">
      <c r="B30" s="61" t="s">
        <v>26</v>
      </c>
      <c r="C30" s="61"/>
      <c r="D30" s="61" t="s">
        <v>27</v>
      </c>
      <c r="E30" s="61"/>
      <c r="F30" s="26" t="s">
        <v>28</v>
      </c>
      <c r="H30" s="42"/>
      <c r="I30" s="43"/>
      <c r="J30" s="43"/>
      <c r="K30" s="44"/>
    </row>
    <row r="31" spans="2:11" ht="31.5" customHeight="1" x14ac:dyDescent="0.25">
      <c r="B31" s="62">
        <f>J8/30</f>
        <v>68420.766666666663</v>
      </c>
      <c r="C31" s="62"/>
      <c r="D31" s="37">
        <v>720</v>
      </c>
      <c r="E31" s="37"/>
      <c r="F31" s="28">
        <f>B31*D31</f>
        <v>49262952</v>
      </c>
      <c r="H31" s="45"/>
      <c r="I31" s="46"/>
      <c r="J31" s="46"/>
      <c r="K31" s="47"/>
    </row>
    <row r="32" spans="2:11" x14ac:dyDescent="0.25">
      <c r="B32" s="19"/>
      <c r="C32" s="19"/>
      <c r="D32" s="19"/>
      <c r="E32" s="19"/>
      <c r="F32" s="20"/>
    </row>
    <row r="33" spans="2:7" x14ac:dyDescent="0.25">
      <c r="B33" s="58" t="s">
        <v>29</v>
      </c>
      <c r="C33" s="58"/>
      <c r="D33" s="58"/>
      <c r="E33" s="58"/>
      <c r="F33" s="35">
        <f>L14+F10+F15+F21+F27+F31</f>
        <v>81401323.556111127</v>
      </c>
    </row>
    <row r="34" spans="2:7" ht="15.75" thickBot="1" x14ac:dyDescent="0.3">
      <c r="B34" s="3"/>
      <c r="C34" s="3"/>
      <c r="D34" s="3"/>
      <c r="E34" s="3"/>
      <c r="F34" s="4"/>
    </row>
    <row r="35" spans="2:7" x14ac:dyDescent="0.25">
      <c r="B35" s="29"/>
      <c r="C35" s="29"/>
      <c r="D35" s="29"/>
      <c r="E35" s="29"/>
    </row>
    <row r="42" spans="2:7" x14ac:dyDescent="0.25">
      <c r="G42"/>
    </row>
    <row r="43" spans="2:7" x14ac:dyDescent="0.25">
      <c r="G43"/>
    </row>
    <row r="47" spans="2:7" x14ac:dyDescent="0.25">
      <c r="G47"/>
    </row>
    <row r="48" spans="2:7" x14ac:dyDescent="0.25">
      <c r="G48"/>
    </row>
    <row r="49" spans="1:7" x14ac:dyDescent="0.25">
      <c r="G49"/>
    </row>
    <row r="50" spans="1:7" x14ac:dyDescent="0.25">
      <c r="G50"/>
    </row>
    <row r="51" spans="1:7" x14ac:dyDescent="0.25">
      <c r="G51"/>
    </row>
    <row r="52" spans="1:7" x14ac:dyDescent="0.25">
      <c r="G52"/>
    </row>
    <row r="53" spans="1:7" x14ac:dyDescent="0.25">
      <c r="G53"/>
    </row>
    <row r="54" spans="1:7" x14ac:dyDescent="0.25">
      <c r="G54"/>
    </row>
    <row r="55" spans="1:7" x14ac:dyDescent="0.25">
      <c r="G55"/>
    </row>
    <row r="56" spans="1:7" x14ac:dyDescent="0.25">
      <c r="G56"/>
    </row>
    <row r="57" spans="1:7" x14ac:dyDescent="0.25">
      <c r="G57"/>
    </row>
    <row r="58" spans="1:7" x14ac:dyDescent="0.25">
      <c r="G58"/>
    </row>
    <row r="59" spans="1:7" x14ac:dyDescent="0.25">
      <c r="G59"/>
    </row>
    <row r="60" spans="1:7" x14ac:dyDescent="0.25">
      <c r="G60"/>
    </row>
    <row r="61" spans="1:7" ht="15.75" thickBot="1" x14ac:dyDescent="0.3">
      <c r="A61" s="2"/>
      <c r="G61"/>
    </row>
    <row r="62" spans="1:7" ht="15" customHeight="1" x14ac:dyDescent="0.25">
      <c r="G62"/>
    </row>
    <row r="63" spans="1:7" x14ac:dyDescent="0.25">
      <c r="G63"/>
    </row>
    <row r="64" spans="1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</sheetData>
  <mergeCells count="19">
    <mergeCell ref="H5:L5"/>
    <mergeCell ref="H10:L10"/>
    <mergeCell ref="H14:K14"/>
    <mergeCell ref="B5:F5"/>
    <mergeCell ref="B33:E33"/>
    <mergeCell ref="B28:F28"/>
    <mergeCell ref="B29:F29"/>
    <mergeCell ref="B30:C30"/>
    <mergeCell ref="D30:E30"/>
    <mergeCell ref="B31:C31"/>
    <mergeCell ref="B10:E10"/>
    <mergeCell ref="B15:E15"/>
    <mergeCell ref="D31:E31"/>
    <mergeCell ref="H17:K23"/>
    <mergeCell ref="H25:K27"/>
    <mergeCell ref="B24:F24"/>
    <mergeCell ref="B27:E27"/>
    <mergeCell ref="H29:K31"/>
    <mergeCell ref="B21:E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</cp:lastModifiedBy>
  <cp:revision/>
  <dcterms:created xsi:type="dcterms:W3CDTF">2023-05-23T18:21:31Z</dcterms:created>
  <dcterms:modified xsi:type="dcterms:W3CDTF">2023-11-14T16:33:15Z</dcterms:modified>
  <cp:category/>
  <cp:contentStatus/>
</cp:coreProperties>
</file>