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491894EB-2366-4871-B06E-6D071CBBCA5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PRETENSIONES DEMANDA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3" l="1"/>
  <c r="E17" i="13"/>
  <c r="E16" i="13"/>
  <c r="E15" i="13"/>
  <c r="E29" i="13" l="1"/>
  <c r="F29" i="13" s="1"/>
  <c r="F30" i="13" s="1"/>
  <c r="E25" i="13"/>
  <c r="F25" i="13" s="1"/>
  <c r="E24" i="13"/>
  <c r="E23" i="13"/>
  <c r="E22" i="13"/>
  <c r="F18" i="13"/>
  <c r="D25" i="13" s="1"/>
  <c r="F17" i="13"/>
  <c r="D24" i="13" s="1"/>
  <c r="F16" i="13"/>
  <c r="D23" i="13" s="1"/>
  <c r="F15" i="13"/>
  <c r="D22" i="13" s="1"/>
  <c r="E11" i="13"/>
  <c r="F11" i="13" s="1"/>
  <c r="E10" i="13"/>
  <c r="F10" i="13" s="1"/>
  <c r="E9" i="13"/>
  <c r="F9" i="13" s="1"/>
  <c r="E8" i="13"/>
  <c r="F8" i="13" s="1"/>
  <c r="F23" i="13" l="1"/>
  <c r="F24" i="13"/>
  <c r="F12" i="13"/>
  <c r="F19" i="13"/>
  <c r="F22" i="13"/>
  <c r="F26" i="13" l="1"/>
  <c r="E45" i="13"/>
  <c r="F45" i="13" s="1"/>
  <c r="E44" i="13"/>
  <c r="F44" i="13" s="1"/>
  <c r="E38" i="13"/>
  <c r="E37" i="13"/>
  <c r="H35" i="13"/>
  <c r="I35" i="13" s="1"/>
  <c r="E39" i="13" s="1"/>
  <c r="B50" i="13" l="1"/>
  <c r="F50" i="13" s="1"/>
  <c r="F46" i="13"/>
  <c r="F39" i="13"/>
  <c r="F40" i="13" s="1"/>
  <c r="F52" i="13" l="1"/>
</calcChain>
</file>

<file path=xl/sharedStrings.xml><?xml version="1.0" encoding="utf-8"?>
<sst xmlns="http://schemas.openxmlformats.org/spreadsheetml/2006/main" count="53" uniqueCount="32">
  <si>
    <t>LIQUIDACIÓN DE LAS PRETENSIONES DE LA DEMANDA</t>
  </si>
  <si>
    <t>DESDE</t>
  </si>
  <si>
    <t>HASTA</t>
  </si>
  <si>
    <t>SALARIO</t>
  </si>
  <si>
    <t>DÍAS</t>
  </si>
  <si>
    <t>PRIMAS</t>
  </si>
  <si>
    <t>Teniendo en cuenta que el demandante presuntamente debia devengar menos de 2 SMMLV, para el calculo de las primas y cesantías se incluyó el Aux. de transporte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</si>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</sst>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0" borderId="1" xfId="1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9" fontId="6" fillId="3" borderId="1" xfId="0" applyNumberFormat="1" applyFont="1" applyFill="1" applyBorder="1"/>
    <xf numFmtId="0" fontId="9" fillId="3" borderId="3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/>
    </xf>
    <xf numFmtId="44" fontId="10" fillId="4" borderId="1" xfId="0" applyNumberFormat="1" applyFont="1" applyFill="1" applyBorder="1"/>
    <xf numFmtId="0" fontId="11" fillId="0" borderId="8" xfId="0" applyFont="1" applyBorder="1" applyAlignment="1">
      <alignment horizontal="center" wrapText="1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53"/>
  <sheetViews>
    <sheetView tabSelected="1" topLeftCell="A16" workbookViewId="0">
      <selection activeCell="D22" sqref="D22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</cols>
  <sheetData>
    <row r="5" spans="1:11" s="1" customFormat="1" ht="15" customHeight="1" x14ac:dyDescent="0.2">
      <c r="A5" s="22"/>
      <c r="B5" s="36" t="s">
        <v>0</v>
      </c>
      <c r="C5" s="36"/>
      <c r="D5" s="36"/>
      <c r="E5" s="36"/>
      <c r="F5" s="36"/>
      <c r="G5" s="22"/>
      <c r="H5" s="22"/>
      <c r="I5" s="22"/>
      <c r="J5" s="22"/>
    </row>
    <row r="6" spans="1:11" ht="1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1" ht="15" customHeight="1" x14ac:dyDescent="0.25">
      <c r="A7" s="22"/>
      <c r="B7" s="24" t="s">
        <v>1</v>
      </c>
      <c r="C7" s="24" t="s">
        <v>2</v>
      </c>
      <c r="D7" s="24" t="s">
        <v>3</v>
      </c>
      <c r="E7" s="24" t="s">
        <v>4</v>
      </c>
      <c r="F7" s="37" t="s">
        <v>5</v>
      </c>
      <c r="G7" s="43" t="s">
        <v>6</v>
      </c>
      <c r="H7" s="22"/>
      <c r="I7" s="22"/>
      <c r="J7" s="22"/>
    </row>
    <row r="8" spans="1:11" x14ac:dyDescent="0.25">
      <c r="A8" s="22"/>
      <c r="B8" s="26">
        <v>40667</v>
      </c>
      <c r="C8" s="26">
        <v>40908</v>
      </c>
      <c r="D8" s="27">
        <v>1010600</v>
      </c>
      <c r="E8" s="38">
        <f t="shared" ref="E8:E11" si="0">DAYS360(B8,C8)+1</f>
        <v>238</v>
      </c>
      <c r="F8" s="28">
        <f>(D8*E8)/360</f>
        <v>668118.88888888888</v>
      </c>
      <c r="G8" s="43"/>
      <c r="H8" s="22"/>
      <c r="I8" s="22"/>
      <c r="J8" s="22"/>
    </row>
    <row r="9" spans="1:11" x14ac:dyDescent="0.25">
      <c r="A9" s="22"/>
      <c r="B9" s="26">
        <v>40909</v>
      </c>
      <c r="C9" s="26">
        <v>41274</v>
      </c>
      <c r="D9" s="27">
        <v>1014800</v>
      </c>
      <c r="E9" s="38">
        <f t="shared" si="0"/>
        <v>361</v>
      </c>
      <c r="F9" s="28">
        <f>(D9*E9)/360</f>
        <v>1017618.8888888889</v>
      </c>
      <c r="G9" s="43"/>
      <c r="H9" s="22"/>
      <c r="I9" s="22"/>
      <c r="J9" s="22"/>
    </row>
    <row r="10" spans="1:11" x14ac:dyDescent="0.25">
      <c r="A10" s="22"/>
      <c r="B10" s="26">
        <v>41275</v>
      </c>
      <c r="C10" s="26">
        <v>41639</v>
      </c>
      <c r="D10" s="27">
        <v>1017500</v>
      </c>
      <c r="E10" s="38">
        <f t="shared" si="0"/>
        <v>361</v>
      </c>
      <c r="F10" s="28">
        <f t="shared" ref="F10:F11" si="1">(D10*E10)/360</f>
        <v>1020326.3888888889</v>
      </c>
      <c r="G10" s="43"/>
      <c r="H10" s="22"/>
      <c r="I10" s="22"/>
      <c r="J10" s="22"/>
    </row>
    <row r="11" spans="1:11" x14ac:dyDescent="0.25">
      <c r="A11" s="22"/>
      <c r="B11" s="26">
        <v>41640</v>
      </c>
      <c r="C11" s="26">
        <v>41764</v>
      </c>
      <c r="D11" s="27">
        <v>1019000</v>
      </c>
      <c r="E11" s="38">
        <f t="shared" si="0"/>
        <v>125</v>
      </c>
      <c r="F11" s="28">
        <f t="shared" si="1"/>
        <v>353819.44444444444</v>
      </c>
      <c r="G11" s="43"/>
      <c r="H11" s="22"/>
      <c r="I11" s="22"/>
      <c r="J11" s="22"/>
    </row>
    <row r="12" spans="1:11" ht="15" customHeight="1" x14ac:dyDescent="0.25">
      <c r="A12" s="22"/>
      <c r="B12" s="23" t="s">
        <v>7</v>
      </c>
      <c r="C12" s="23"/>
      <c r="D12" s="23"/>
      <c r="E12" s="23"/>
      <c r="F12" s="39">
        <f>SUM(F8:F11)</f>
        <v>3059883.611111111</v>
      </c>
      <c r="G12" s="43"/>
      <c r="H12" s="22"/>
      <c r="I12" s="22"/>
      <c r="J12" s="22"/>
    </row>
    <row r="13" spans="1:11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1" x14ac:dyDescent="0.25">
      <c r="A14" s="22"/>
      <c r="B14" s="24" t="s">
        <v>1</v>
      </c>
      <c r="C14" s="24" t="s">
        <v>2</v>
      </c>
      <c r="D14" s="24" t="s">
        <v>3</v>
      </c>
      <c r="E14" s="24" t="s">
        <v>4</v>
      </c>
      <c r="F14" s="37" t="s">
        <v>8</v>
      </c>
      <c r="G14" s="43" t="s">
        <v>6</v>
      </c>
      <c r="H14" s="22"/>
      <c r="I14" s="22"/>
      <c r="J14" s="22"/>
      <c r="K14" s="1"/>
    </row>
    <row r="15" spans="1:11" ht="14.25" customHeight="1" x14ac:dyDescent="0.25">
      <c r="A15" s="22"/>
      <c r="B15" s="26">
        <v>40667</v>
      </c>
      <c r="C15" s="26">
        <v>40908</v>
      </c>
      <c r="D15" s="27">
        <v>1010600</v>
      </c>
      <c r="E15" s="38">
        <f t="shared" ref="E15:E18" si="2">DAYS360(B15,C15)+1</f>
        <v>238</v>
      </c>
      <c r="F15" s="40">
        <f>(D15*E15)/360</f>
        <v>668118.88888888888</v>
      </c>
      <c r="G15" s="43"/>
      <c r="H15" s="22"/>
      <c r="I15" s="22"/>
      <c r="J15" s="22"/>
      <c r="K15" s="1"/>
    </row>
    <row r="16" spans="1:11" s="1" customFormat="1" ht="15" customHeight="1" x14ac:dyDescent="0.2">
      <c r="A16" s="22"/>
      <c r="B16" s="26">
        <v>40909</v>
      </c>
      <c r="C16" s="26">
        <v>41274</v>
      </c>
      <c r="D16" s="27">
        <v>1014800</v>
      </c>
      <c r="E16" s="38">
        <f t="shared" si="2"/>
        <v>361</v>
      </c>
      <c r="F16" s="40">
        <f>(D16*E16)/360</f>
        <v>1017618.8888888889</v>
      </c>
      <c r="G16" s="43"/>
      <c r="H16" s="22"/>
      <c r="I16" s="22"/>
      <c r="J16" s="22"/>
    </row>
    <row r="17" spans="1:13" s="1" customFormat="1" ht="15" customHeight="1" x14ac:dyDescent="0.25">
      <c r="A17" s="22"/>
      <c r="B17" s="26">
        <v>41275</v>
      </c>
      <c r="C17" s="26">
        <v>41639</v>
      </c>
      <c r="D17" s="27">
        <v>1017500</v>
      </c>
      <c r="E17" s="38">
        <f t="shared" si="2"/>
        <v>361</v>
      </c>
      <c r="F17" s="40">
        <f>(D17*E17)/360</f>
        <v>1020326.3888888889</v>
      </c>
      <c r="G17" s="43"/>
      <c r="H17" s="22"/>
      <c r="I17" s="22"/>
      <c r="J17" s="22"/>
      <c r="K17"/>
    </row>
    <row r="18" spans="1:13" s="1" customFormat="1" ht="15" customHeight="1" x14ac:dyDescent="0.2">
      <c r="A18" s="22"/>
      <c r="B18" s="26">
        <v>41640</v>
      </c>
      <c r="C18" s="26">
        <v>41764</v>
      </c>
      <c r="D18" s="27">
        <v>1019000</v>
      </c>
      <c r="E18" s="38">
        <f t="shared" si="2"/>
        <v>125</v>
      </c>
      <c r="F18" s="40">
        <f t="shared" ref="F18" si="3">(D18*E18)/360</f>
        <v>353819.44444444444</v>
      </c>
      <c r="G18" s="43"/>
      <c r="H18" s="22"/>
      <c r="I18" s="22"/>
      <c r="J18" s="22"/>
    </row>
    <row r="19" spans="1:13" s="1" customFormat="1" ht="15" customHeight="1" x14ac:dyDescent="0.2">
      <c r="A19" s="22"/>
      <c r="B19" s="23" t="s">
        <v>7</v>
      </c>
      <c r="C19" s="23"/>
      <c r="D19" s="23"/>
      <c r="E19" s="23"/>
      <c r="F19" s="39">
        <f>SUM(F15:F18)</f>
        <v>3059883.611111111</v>
      </c>
      <c r="G19" s="43"/>
      <c r="H19" s="22"/>
      <c r="I19" s="22"/>
      <c r="J19" s="22"/>
    </row>
    <row r="20" spans="1:13" s="1" customFormat="1" ht="12" customHeigh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3" s="1" customFormat="1" ht="12" customHeight="1" x14ac:dyDescent="0.2">
      <c r="A21" s="22"/>
      <c r="B21" s="24" t="s">
        <v>1</v>
      </c>
      <c r="C21" s="24" t="s">
        <v>2</v>
      </c>
      <c r="D21" s="24" t="s">
        <v>8</v>
      </c>
      <c r="E21" s="24" t="s">
        <v>4</v>
      </c>
      <c r="F21" s="37" t="s">
        <v>9</v>
      </c>
      <c r="G21" s="22"/>
      <c r="H21" s="22"/>
      <c r="I21" s="22"/>
      <c r="J21" s="22"/>
    </row>
    <row r="22" spans="1:13" s="1" customFormat="1" ht="12" customHeight="1" x14ac:dyDescent="0.2">
      <c r="A22" s="22"/>
      <c r="B22" s="26">
        <v>40667</v>
      </c>
      <c r="C22" s="26">
        <v>40908</v>
      </c>
      <c r="D22" s="40">
        <f>+F15</f>
        <v>668118.88888888888</v>
      </c>
      <c r="E22" s="38">
        <f>DAYS360(B22,C22)+1</f>
        <v>238</v>
      </c>
      <c r="F22" s="38">
        <f>(D22*E22*0.12)/360</f>
        <v>53004.098518518513</v>
      </c>
      <c r="G22" s="22"/>
      <c r="H22" s="22"/>
      <c r="I22" s="22"/>
      <c r="J22" s="22"/>
    </row>
    <row r="23" spans="1:13" s="1" customFormat="1" ht="12" customHeight="1" x14ac:dyDescent="0.2">
      <c r="A23" s="22"/>
      <c r="B23" s="26">
        <v>40909</v>
      </c>
      <c r="C23" s="26">
        <v>41274</v>
      </c>
      <c r="D23" s="40">
        <f>+F16</f>
        <v>1017618.8888888889</v>
      </c>
      <c r="E23" s="38">
        <f>DAYS360(B23,C23)+1</f>
        <v>361</v>
      </c>
      <c r="F23" s="38">
        <f>(D23*E23*0.12)/360</f>
        <v>122453.47296296296</v>
      </c>
      <c r="G23" s="22"/>
      <c r="H23" s="22"/>
      <c r="I23" s="22"/>
      <c r="J23" s="22"/>
    </row>
    <row r="24" spans="1:13" s="1" customFormat="1" ht="12" customHeight="1" x14ac:dyDescent="0.2">
      <c r="A24" s="22"/>
      <c r="B24" s="26">
        <v>41275</v>
      </c>
      <c r="C24" s="26">
        <v>41639</v>
      </c>
      <c r="D24" s="40">
        <f>+F17</f>
        <v>1020326.3888888889</v>
      </c>
      <c r="E24" s="38">
        <f>DAYS360(B24,C24)+1</f>
        <v>361</v>
      </c>
      <c r="F24" s="38">
        <f>(D24*E24*0.12)/360</f>
        <v>122779.27546296295</v>
      </c>
      <c r="G24" s="22"/>
      <c r="H24" s="22"/>
      <c r="I24" s="22"/>
      <c r="J24" s="22"/>
    </row>
    <row r="25" spans="1:13" ht="13.5" customHeight="1" x14ac:dyDescent="0.25">
      <c r="A25" s="22"/>
      <c r="B25" s="26">
        <v>41640</v>
      </c>
      <c r="C25" s="26">
        <v>41764</v>
      </c>
      <c r="D25" s="40">
        <f>+F18</f>
        <v>353819.44444444444</v>
      </c>
      <c r="E25" s="38">
        <f t="shared" ref="E25" si="4">DAYS360(B25,C25)+1</f>
        <v>125</v>
      </c>
      <c r="F25" s="38">
        <f t="shared" ref="F25" si="5">(D25*E25*0.12)/360</f>
        <v>14742.47685185185</v>
      </c>
      <c r="G25" s="22"/>
      <c r="H25" s="22"/>
      <c r="I25" s="22"/>
      <c r="J25" s="22"/>
    </row>
    <row r="26" spans="1:13" s="1" customFormat="1" ht="12" x14ac:dyDescent="0.2">
      <c r="A26" s="22"/>
      <c r="B26" s="23" t="s">
        <v>7</v>
      </c>
      <c r="C26" s="23"/>
      <c r="D26" s="23"/>
      <c r="E26" s="23"/>
      <c r="F26" s="39">
        <f>SUM(F22:F25)</f>
        <v>312979.32379629632</v>
      </c>
      <c r="G26" s="22"/>
      <c r="H26" s="22"/>
      <c r="I26" s="22"/>
      <c r="J26" s="22"/>
    </row>
    <row r="27" spans="1:13" s="1" customFormat="1" ht="12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3" s="1" customFormat="1" ht="12" x14ac:dyDescent="0.2">
      <c r="A28" s="22"/>
      <c r="B28" s="24" t="s">
        <v>1</v>
      </c>
      <c r="C28" s="24" t="s">
        <v>2</v>
      </c>
      <c r="D28" s="24" t="s">
        <v>3</v>
      </c>
      <c r="E28" s="24" t="s">
        <v>4</v>
      </c>
      <c r="F28" s="37" t="s">
        <v>10</v>
      </c>
      <c r="G28" s="22"/>
      <c r="H28" s="22"/>
      <c r="I28" s="22"/>
      <c r="J28" s="22"/>
    </row>
    <row r="29" spans="1:13" s="1" customFormat="1" ht="12" x14ac:dyDescent="0.2">
      <c r="A29" s="22"/>
      <c r="B29" s="26">
        <v>40667</v>
      </c>
      <c r="C29" s="26">
        <v>41764</v>
      </c>
      <c r="D29" s="27">
        <v>947000</v>
      </c>
      <c r="E29" s="38">
        <f>DAYS360(B29,C29)+1</f>
        <v>1082</v>
      </c>
      <c r="F29" s="38">
        <f>(D29*E29)/720</f>
        <v>1423130.5555555555</v>
      </c>
      <c r="G29" s="22"/>
      <c r="H29" s="22"/>
      <c r="I29" s="22"/>
      <c r="J29" s="22"/>
    </row>
    <row r="30" spans="1:13" s="1" customFormat="1" ht="12" x14ac:dyDescent="0.2">
      <c r="A30" s="22"/>
      <c r="B30" s="23" t="s">
        <v>7</v>
      </c>
      <c r="C30" s="23"/>
      <c r="D30" s="23"/>
      <c r="E30" s="23"/>
      <c r="F30" s="39">
        <f>SUM(F29)</f>
        <v>1423130.5555555555</v>
      </c>
      <c r="G30" s="22"/>
      <c r="H30" s="22"/>
      <c r="I30" s="22"/>
      <c r="J30" s="22"/>
    </row>
    <row r="31" spans="1:13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M31" s="1"/>
    </row>
    <row r="32" spans="1:13" x14ac:dyDescent="0.25">
      <c r="A32" s="22"/>
      <c r="B32" s="21" t="s">
        <v>11</v>
      </c>
      <c r="C32" s="21"/>
      <c r="D32" s="21"/>
      <c r="E32" s="21"/>
      <c r="F32" s="21"/>
      <c r="G32" s="21"/>
      <c r="H32" s="21"/>
      <c r="I32" s="21"/>
      <c r="J32" s="22"/>
      <c r="M32" s="1"/>
    </row>
    <row r="33" spans="1:13" x14ac:dyDescent="0.25">
      <c r="A33" s="22"/>
      <c r="B33" s="13"/>
      <c r="C33" s="13"/>
      <c r="D33" s="13"/>
      <c r="E33" s="2" t="s">
        <v>12</v>
      </c>
      <c r="F33" s="2" t="s">
        <v>13</v>
      </c>
      <c r="G33" s="2" t="s">
        <v>14</v>
      </c>
      <c r="H33" s="14" t="s">
        <v>15</v>
      </c>
      <c r="I33" s="14"/>
      <c r="J33" s="22"/>
      <c r="M33" s="1"/>
    </row>
    <row r="34" spans="1:13" x14ac:dyDescent="0.25">
      <c r="A34" s="22"/>
      <c r="B34" s="15" t="s">
        <v>16</v>
      </c>
      <c r="C34" s="15"/>
      <c r="D34" s="15"/>
      <c r="E34" s="3">
        <v>2014</v>
      </c>
      <c r="F34" s="3">
        <v>5</v>
      </c>
      <c r="G34" s="4">
        <v>5</v>
      </c>
      <c r="H34" s="5" t="s">
        <v>17</v>
      </c>
      <c r="I34" s="6" t="s">
        <v>18</v>
      </c>
      <c r="J34" s="22"/>
      <c r="M34" s="1"/>
    </row>
    <row r="35" spans="1:13" x14ac:dyDescent="0.25">
      <c r="A35" s="22"/>
      <c r="B35" s="15" t="s">
        <v>19</v>
      </c>
      <c r="C35" s="15"/>
      <c r="D35" s="15"/>
      <c r="E35" s="7">
        <v>2011</v>
      </c>
      <c r="F35" s="7">
        <v>5</v>
      </c>
      <c r="G35" s="8">
        <v>4</v>
      </c>
      <c r="H35" s="9">
        <f>(E34-E35)*360+(F34-F35)*30+(G34-G35+1)</f>
        <v>1082</v>
      </c>
      <c r="I35" s="10">
        <f>H35/360</f>
        <v>3.0055555555555555</v>
      </c>
      <c r="J35" s="22"/>
      <c r="M35" s="1"/>
    </row>
    <row r="36" spans="1:13" x14ac:dyDescent="0.25">
      <c r="A36" s="22"/>
      <c r="B36" s="15" t="s">
        <v>20</v>
      </c>
      <c r="C36" s="15"/>
      <c r="D36" s="15"/>
      <c r="E36" s="16">
        <v>947000</v>
      </c>
      <c r="F36" s="16"/>
      <c r="G36" s="16"/>
      <c r="H36" s="16"/>
      <c r="I36" s="16"/>
      <c r="J36" s="22"/>
      <c r="M36" s="1"/>
    </row>
    <row r="37" spans="1:13" x14ac:dyDescent="0.25">
      <c r="A37" s="22"/>
      <c r="B37" s="15" t="s">
        <v>21</v>
      </c>
      <c r="C37" s="15"/>
      <c r="D37" s="15"/>
      <c r="E37" s="17">
        <f>E36/30</f>
        <v>31566.666666666668</v>
      </c>
      <c r="F37" s="17"/>
      <c r="G37" s="17"/>
      <c r="H37" s="17"/>
      <c r="I37" s="17"/>
      <c r="J37" s="22"/>
      <c r="M37" s="1"/>
    </row>
    <row r="38" spans="1:13" x14ac:dyDescent="0.25">
      <c r="A38" s="22"/>
      <c r="B38" s="15" t="s">
        <v>22</v>
      </c>
      <c r="C38" s="15"/>
      <c r="D38" s="15"/>
      <c r="E38" s="17">
        <f>E36</f>
        <v>947000</v>
      </c>
      <c r="F38" s="17"/>
      <c r="G38" s="17"/>
      <c r="H38" s="17"/>
      <c r="I38" s="17"/>
      <c r="J38" s="22"/>
      <c r="M38" s="1"/>
    </row>
    <row r="39" spans="1:13" x14ac:dyDescent="0.25">
      <c r="A39" s="22"/>
      <c r="B39" s="15" t="s">
        <v>23</v>
      </c>
      <c r="C39" s="15"/>
      <c r="D39" s="15"/>
      <c r="E39" s="11">
        <f>I35-1</f>
        <v>2.0055555555555555</v>
      </c>
      <c r="F39" s="17">
        <f>E39*20*E37</f>
        <v>1266174.0740740742</v>
      </c>
      <c r="G39" s="17"/>
      <c r="H39" s="17"/>
      <c r="I39" s="17"/>
      <c r="J39" s="22"/>
    </row>
    <row r="40" spans="1:13" x14ac:dyDescent="0.25">
      <c r="A40" s="22"/>
      <c r="B40" s="18" t="s">
        <v>24</v>
      </c>
      <c r="C40" s="18"/>
      <c r="D40" s="18"/>
      <c r="E40" s="12"/>
      <c r="F40" s="19">
        <f>SUM(F39)</f>
        <v>1266174.0740740742</v>
      </c>
      <c r="G40" s="19"/>
      <c r="H40" s="19"/>
      <c r="I40" s="19"/>
      <c r="J40" s="22"/>
    </row>
    <row r="41" spans="1:13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3" x14ac:dyDescent="0.25">
      <c r="A42" s="22"/>
      <c r="B42" s="23" t="s">
        <v>25</v>
      </c>
      <c r="C42" s="23"/>
      <c r="D42" s="23"/>
      <c r="E42" s="23"/>
      <c r="F42" s="23"/>
      <c r="G42" s="22"/>
      <c r="H42" s="22"/>
      <c r="I42" s="22"/>
      <c r="J42" s="22"/>
    </row>
    <row r="43" spans="1:13" x14ac:dyDescent="0.25">
      <c r="A43" s="22"/>
      <c r="B43" s="24" t="s">
        <v>1</v>
      </c>
      <c r="C43" s="24" t="s">
        <v>2</v>
      </c>
      <c r="D43" s="24" t="s">
        <v>3</v>
      </c>
      <c r="E43" s="24" t="s">
        <v>4</v>
      </c>
      <c r="F43" s="25" t="s">
        <v>26</v>
      </c>
      <c r="G43" s="22"/>
      <c r="H43" s="22"/>
      <c r="I43" s="22"/>
      <c r="J43" s="22"/>
    </row>
    <row r="44" spans="1:13" x14ac:dyDescent="0.25">
      <c r="A44" s="22"/>
      <c r="B44" s="26">
        <v>40954</v>
      </c>
      <c r="C44" s="26">
        <v>41319</v>
      </c>
      <c r="D44" s="27">
        <v>947000</v>
      </c>
      <c r="E44" s="28">
        <f t="shared" ref="E44:E45" si="6">DAYS360(B44,C44)+1</f>
        <v>360</v>
      </c>
      <c r="F44" s="28">
        <f t="shared" ref="F44" si="7">(D44/30)*E44</f>
        <v>11364000</v>
      </c>
      <c r="G44" s="22"/>
      <c r="H44" s="22"/>
      <c r="I44" s="22"/>
      <c r="J44" s="22"/>
    </row>
    <row r="45" spans="1:13" x14ac:dyDescent="0.25">
      <c r="A45" s="22"/>
      <c r="B45" s="26">
        <v>41379</v>
      </c>
      <c r="C45" s="26">
        <v>41684</v>
      </c>
      <c r="D45" s="27">
        <v>947000</v>
      </c>
      <c r="E45" s="28">
        <f t="shared" si="6"/>
        <v>300</v>
      </c>
      <c r="F45" s="28">
        <f>(D45/30)*E45</f>
        <v>9470000</v>
      </c>
      <c r="G45" s="22"/>
      <c r="H45" s="22"/>
      <c r="I45" s="22"/>
      <c r="J45" s="22"/>
    </row>
    <row r="46" spans="1:13" x14ac:dyDescent="0.25">
      <c r="A46" s="22"/>
      <c r="B46" s="23" t="s">
        <v>7</v>
      </c>
      <c r="C46" s="23"/>
      <c r="D46" s="23"/>
      <c r="E46" s="23"/>
      <c r="F46" s="29">
        <f>SUM(F44:F45)</f>
        <v>20834000</v>
      </c>
      <c r="G46" s="22"/>
      <c r="H46" s="22"/>
      <c r="I46" s="22"/>
      <c r="J46" s="22"/>
    </row>
    <row r="47" spans="1:13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3" ht="14.45" customHeight="1" x14ac:dyDescent="0.25">
      <c r="A48" s="22"/>
      <c r="B48" s="21" t="s">
        <v>27</v>
      </c>
      <c r="C48" s="21"/>
      <c r="D48" s="21"/>
      <c r="E48" s="21"/>
      <c r="F48" s="21"/>
      <c r="G48" s="22"/>
      <c r="H48" s="22"/>
      <c r="I48" s="22"/>
      <c r="J48" s="22"/>
    </row>
    <row r="49" spans="1:10" x14ac:dyDescent="0.25">
      <c r="A49" s="22"/>
      <c r="B49" s="30" t="s">
        <v>28</v>
      </c>
      <c r="C49" s="30"/>
      <c r="D49" s="30" t="s">
        <v>29</v>
      </c>
      <c r="E49" s="30"/>
      <c r="F49" s="31" t="s">
        <v>30</v>
      </c>
      <c r="G49" s="22"/>
      <c r="H49" s="22"/>
      <c r="I49" s="22"/>
      <c r="J49" s="22"/>
    </row>
    <row r="50" spans="1:10" x14ac:dyDescent="0.25">
      <c r="A50" s="22"/>
      <c r="B50" s="32">
        <f>E37</f>
        <v>31566.666666666668</v>
      </c>
      <c r="C50" s="33"/>
      <c r="D50" s="34">
        <v>720</v>
      </c>
      <c r="E50" s="34"/>
      <c r="F50" s="35">
        <f>B50*D50</f>
        <v>22728000</v>
      </c>
      <c r="G50" s="22"/>
      <c r="H50" s="22"/>
      <c r="I50" s="22"/>
      <c r="J50" s="22"/>
    </row>
    <row r="51" spans="1:10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25">
      <c r="A52" s="22"/>
      <c r="B52" s="41" t="s">
        <v>31</v>
      </c>
      <c r="C52" s="41"/>
      <c r="D52" s="41"/>
      <c r="E52" s="41"/>
      <c r="F52" s="42">
        <f>F12+F19+F26+F30+F40+F46+F50</f>
        <v>52684051.175648153</v>
      </c>
      <c r="G52" s="22"/>
      <c r="H52" s="22"/>
      <c r="I52" s="22"/>
      <c r="J52" s="22"/>
    </row>
    <row r="53" spans="1:10" x14ac:dyDescent="0.25">
      <c r="A53" s="20"/>
      <c r="B53" s="22"/>
      <c r="C53" s="22"/>
      <c r="D53" s="22"/>
      <c r="E53" s="22"/>
      <c r="F53" s="22"/>
      <c r="G53" s="22"/>
      <c r="H53" s="20"/>
      <c r="I53" s="20"/>
    </row>
  </sheetData>
  <mergeCells count="30">
    <mergeCell ref="B38:D38"/>
    <mergeCell ref="E38:I38"/>
    <mergeCell ref="B39:D39"/>
    <mergeCell ref="F39:I39"/>
    <mergeCell ref="B52:E52"/>
    <mergeCell ref="B40:D40"/>
    <mergeCell ref="F40:I40"/>
    <mergeCell ref="B42:F42"/>
    <mergeCell ref="B46:E46"/>
    <mergeCell ref="B48:F48"/>
    <mergeCell ref="B49:C49"/>
    <mergeCell ref="D49:E49"/>
    <mergeCell ref="B50:C50"/>
    <mergeCell ref="D50:E50"/>
    <mergeCell ref="B35:D35"/>
    <mergeCell ref="B36:D36"/>
    <mergeCell ref="E36:I36"/>
    <mergeCell ref="B37:D37"/>
    <mergeCell ref="E37:I37"/>
    <mergeCell ref="B32:I32"/>
    <mergeCell ref="B33:D33"/>
    <mergeCell ref="H33:I33"/>
    <mergeCell ref="B34:D34"/>
    <mergeCell ref="B5:F5"/>
    <mergeCell ref="B12:E12"/>
    <mergeCell ref="B19:E19"/>
    <mergeCell ref="B26:E26"/>
    <mergeCell ref="B30:E30"/>
    <mergeCell ref="G7:G12"/>
    <mergeCell ref="G14:G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2023-11-01T17:14:33Z</dcterms:modified>
  <cp:category/>
  <cp:contentStatus/>
</cp:coreProperties>
</file>