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503C9B48-9635-4D72-9E07-84B3EEB48D29}" xr6:coauthVersionLast="47" xr6:coauthVersionMax="47" xr10:uidLastSave="{00000000-0000-0000-0000-000000000000}"/>
  <bookViews>
    <workbookView xWindow="-120" yWindow="-120" windowWidth="24240" windowHeight="13020" xr2:uid="{9FC34AE3-6CFB-43DC-A7C8-01A7FF45BA44}"/>
  </bookViews>
  <sheets>
    <sheet name="LIQ. PRETENSIONES DEMAND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 s="1"/>
  <c r="E7" i="1"/>
  <c r="E8" i="1"/>
  <c r="F28" i="1" l="1"/>
  <c r="E18" i="1" l="1"/>
  <c r="E13" i="1"/>
  <c r="F8" i="1" l="1"/>
  <c r="F7" i="1"/>
  <c r="F9" i="1" l="1"/>
  <c r="E36" i="1"/>
  <c r="E35" i="1"/>
  <c r="H33" i="1"/>
  <c r="I33" i="1" s="1"/>
  <c r="F13" i="1"/>
  <c r="E12" i="1"/>
  <c r="F12" i="1" s="1"/>
  <c r="E22" i="1"/>
  <c r="F22" i="1" s="1"/>
  <c r="F23" i="1" s="1"/>
  <c r="E17" i="1"/>
  <c r="F14" i="1" l="1"/>
  <c r="F37" i="1"/>
  <c r="F38" i="1" s="1"/>
  <c r="F18" i="1"/>
  <c r="F17" i="1"/>
  <c r="F19" i="1" l="1"/>
  <c r="F40" i="1" s="1"/>
</calcChain>
</file>

<file path=xl/sharedStrings.xml><?xml version="1.0" encoding="utf-8"?>
<sst xmlns="http://schemas.openxmlformats.org/spreadsheetml/2006/main" count="48" uniqueCount="28">
  <si>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</si>
  <si>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</si>
  <si>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</si>
  <si>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</si>
  <si>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</si>
  <si>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</si>
  <si>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</si>
  <si>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</si>
  <si>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</si>
  <si>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</si>
  <si>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</si>
  <si>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</si>
  <si>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</si>
  <si>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</si>
  <si>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</si>
  <si>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</si>
  <si>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</si>
  <si>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</si>
  <si>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</si>
  <si>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</si>
  <si>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</si>
  <si>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</si>
  <si>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</si>
  <si>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Total Liquidación:</t>
  </si>
  <si>
    <t>SANCIÓN POR NO CONSIGNACIÓN DE CESANTÍAS</t>
  </si>
  <si>
    <t>SANCIÓN</t>
  </si>
  <si>
    <t>Fecha de terminación contrato:</t>
  </si>
  <si>
    <t xml:space="preserve">NOTA: La Póliza de Cumplimiento a favor de Empresas de Servicio Público No. AA002063 en virtud de la cual nos llamaron en garantía presta cobertura material de cara a las pretensiones del demandante, se concertaron como amparos: i) Cumplimiento del contrato ii) Salarios, prestaciones sociales e indemnización del Art. 64 del C.S.T. y iii) Calidad del servicio. Frente a la cobertura temporal, se precisa que los periodos de tiempo pretendidos son del 09/04/2015 hasta el 11/03/2022, y la póliza cuenta con una vigencia del 01/06/2021 hasta el 01/06/2028, por lo cual, se liquidarán las pretensiones desde la fecha inicio de vigencia de la póliza hasta el 11/03/2022, última data en la cual se presentó la renuncia por parte del demandate.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</si>
</sst>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5" fillId="0" borderId="2" xfId="0" applyFont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4" fontId="2" fillId="0" borderId="2" xfId="0" applyNumberFormat="1" applyFont="1" applyBorder="1"/>
    <xf numFmtId="164" fontId="2" fillId="0" borderId="2" xfId="1" applyNumberFormat="1" applyFont="1" applyBorder="1"/>
    <xf numFmtId="164" fontId="2" fillId="0" borderId="2" xfId="1" applyNumberFormat="1" applyFont="1" applyFill="1" applyBorder="1"/>
    <xf numFmtId="164" fontId="5" fillId="2" borderId="2" xfId="1" applyNumberFormat="1" applyFont="1" applyFill="1" applyBorder="1"/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8" fontId="7" fillId="0" borderId="0" xfId="0" applyNumberFormat="1" applyFont="1" applyAlignment="1">
      <alignment horizontal="center"/>
    </xf>
    <xf numFmtId="0" fontId="9" fillId="0" borderId="0" xfId="0" applyFont="1"/>
    <xf numFmtId="44" fontId="10" fillId="5" borderId="2" xfId="0" applyNumberFormat="1" applyFont="1" applyFill="1" applyBorder="1"/>
    <xf numFmtId="0" fontId="4" fillId="0" borderId="0" xfId="0" applyFont="1" applyAlignment="1">
      <alignment vertical="center" wrapText="1"/>
    </xf>
    <xf numFmtId="164" fontId="5" fillId="0" borderId="2" xfId="12" applyNumberFormat="1" applyFont="1" applyBorder="1" applyAlignment="1">
      <alignment horizontal="center"/>
    </xf>
    <xf numFmtId="164" fontId="2" fillId="0" borderId="2" xfId="12" applyNumberFormat="1" applyFont="1" applyBorder="1"/>
    <xf numFmtId="164" fontId="5" fillId="2" borderId="2" xfId="12" applyNumberFormat="1" applyFont="1" applyFill="1" applyBorder="1"/>
    <xf numFmtId="0" fontId="5" fillId="0" borderId="0" xfId="0" applyFont="1" applyAlignment="1">
      <alignment horizontal="center"/>
    </xf>
    <xf numFmtId="164" fontId="5" fillId="0" borderId="0" xfId="1" applyNumberFormat="1" applyFont="1" applyFill="1" applyBorder="1"/>
    <xf numFmtId="0" fontId="10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8" fontId="6" fillId="0" borderId="4" xfId="0" applyNumberFormat="1" applyFont="1" applyBorder="1" applyAlignment="1">
      <alignment horizontal="center"/>
    </xf>
    <xf numFmtId="8" fontId="6" fillId="0" borderId="7" xfId="0" applyNumberFormat="1" applyFont="1" applyBorder="1" applyAlignment="1">
      <alignment horizontal="center"/>
    </xf>
    <xf numFmtId="8" fontId="6" fillId="0" borderId="8" xfId="0" applyNumberFormat="1" applyFont="1" applyBorder="1" applyAlignment="1">
      <alignment horizontal="center"/>
    </xf>
    <xf numFmtId="8" fontId="7" fillId="0" borderId="4" xfId="0" applyNumberFormat="1" applyFont="1" applyBorder="1" applyAlignment="1">
      <alignment horizontal="center"/>
    </xf>
    <xf numFmtId="8" fontId="7" fillId="0" borderId="7" xfId="0" applyNumberFormat="1" applyFont="1" applyBorder="1" applyAlignment="1">
      <alignment horizontal="center"/>
    </xf>
    <xf numFmtId="8" fontId="7" fillId="0" borderId="8" xfId="0" applyNumberFormat="1" applyFont="1" applyBorder="1" applyAlignment="1">
      <alignment horizontal="center"/>
    </xf>
    <xf numFmtId="8" fontId="7" fillId="2" borderId="4" xfId="0" applyNumberFormat="1" applyFont="1" applyFill="1" applyBorder="1" applyAlignment="1">
      <alignment horizontal="center"/>
    </xf>
    <xf numFmtId="8" fontId="7" fillId="2" borderId="7" xfId="0" applyNumberFormat="1" applyFont="1" applyFill="1" applyBorder="1" applyAlignment="1">
      <alignment horizontal="center"/>
    </xf>
    <xf numFmtId="8" fontId="7" fillId="2" borderId="8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</cellXfs>
  <cellStyles count="13">
    <cellStyle name="Millares" xfId="1" builtinId="3"/>
    <cellStyle name="Millares [0] 2" xfId="5" xr:uid="{D45F5FD5-E360-44B2-9349-BB260D084681}"/>
    <cellStyle name="Millares 2" xfId="8" xr:uid="{258689CB-D991-423B-B5BD-A5A636B06414}"/>
    <cellStyle name="Millares 3" xfId="10" xr:uid="{0E41F08C-75E0-4E4F-A81B-2B5755EBEAB1}"/>
    <cellStyle name="Millares 4" xfId="2" xr:uid="{8BCDA86B-E1A2-4CA4-B01E-51ECD2B852E1}"/>
    <cellStyle name="Millares 9" xfId="12" xr:uid="{200CDD34-F836-475D-931C-23DCDE5E053D}"/>
    <cellStyle name="Moneda [0] 2" xfId="7" xr:uid="{C26A8AC3-7600-42EA-AA91-341523FD88B1}"/>
    <cellStyle name="Moneda 2" xfId="6" xr:uid="{71D6B488-A365-4472-8079-41265511CCA9}"/>
    <cellStyle name="Moneda 3" xfId="9" xr:uid="{61155606-8A75-4F85-93B9-0D361E770C68}"/>
    <cellStyle name="Moneda 4" xfId="11" xr:uid="{2C448203-C344-465E-A212-D33BCB45BECD}"/>
    <cellStyle name="Moneda 5" xfId="3" xr:uid="{803DDB03-02FB-4ECA-AF8E-5EC3BA3CA0D0}"/>
    <cellStyle name="Normal" xfId="0" builtinId="0"/>
    <cellStyle name="Normal 2" xfId="4" xr:uid="{6DA13D8C-BA40-4238-98DC-24FB13437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761999</xdr:colOff>
      <xdr:row>0</xdr:row>
      <xdr:rowOff>0</xdr:rowOff>
    </xdr:from>
    <xdr:to>
      <xdr:col>5</xdr:col>
      <xdr:colOff>294561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A78D4B-7570-47BD-B374-5B98B70C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99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1CC-0E93-4BA0-8F67-2F966767A2CF}">
  <dimension ref="B1:M55"/>
  <sheetViews>
    <sheetView tabSelected="1" topLeftCell="A4" workbookViewId="0">
      <selection activeCell="B27" sqref="B27"/>
    </sheetView>
  </sheetViews>
  <sheetFormatPr baseColWidth="10" defaultColWidth="11.42578125" defaultRowHeight="15" x14ac:dyDescent="0.25"/>
  <cols>
    <col min="5" max="5" width="15.28515625" customWidth="1"/>
    <col min="6" max="6" width="18.42578125" customWidth="1"/>
    <col min="13" max="13" width="30.5703125" customWidth="1"/>
  </cols>
  <sheetData>
    <row r="1" spans="2:13" x14ac:dyDescent="0.25">
      <c r="B1" s="1"/>
      <c r="C1" s="1"/>
      <c r="D1" s="1"/>
      <c r="E1" s="1"/>
      <c r="F1" s="1"/>
      <c r="G1" s="1"/>
    </row>
    <row r="2" spans="2:13" x14ac:dyDescent="0.25">
      <c r="B2" s="1"/>
      <c r="C2" s="1"/>
      <c r="D2" s="1"/>
      <c r="E2" s="1"/>
      <c r="F2" s="1"/>
      <c r="G2" s="1"/>
    </row>
    <row r="3" spans="2:13" x14ac:dyDescent="0.25">
      <c r="B3" s="1"/>
      <c r="C3" s="1"/>
      <c r="D3" s="1"/>
      <c r="E3" s="1"/>
      <c r="F3" s="1"/>
      <c r="G3" s="1"/>
    </row>
    <row r="4" spans="2:13" x14ac:dyDescent="0.25">
      <c r="B4" s="1"/>
      <c r="C4" s="1"/>
      <c r="D4" s="1"/>
      <c r="E4" s="1"/>
      <c r="F4" s="1"/>
      <c r="G4" s="1"/>
    </row>
    <row r="5" spans="2:13" ht="15" customHeight="1" x14ac:dyDescent="0.25">
      <c r="B5" s="49" t="s">
        <v>0</v>
      </c>
      <c r="C5" s="49"/>
      <c r="D5" s="49"/>
      <c r="E5" s="49"/>
      <c r="F5" s="49"/>
      <c r="G5" s="1"/>
      <c r="I5" s="42" t="s">
        <v>27</v>
      </c>
      <c r="J5" s="42"/>
      <c r="K5" s="42"/>
      <c r="L5" s="42"/>
      <c r="M5" s="42"/>
    </row>
    <row r="6" spans="2:13" x14ac:dyDescent="0.25">
      <c r="B6" s="2" t="s">
        <v>1</v>
      </c>
      <c r="C6" s="2" t="s">
        <v>2</v>
      </c>
      <c r="D6" s="2" t="s">
        <v>3</v>
      </c>
      <c r="E6" s="2" t="s">
        <v>4</v>
      </c>
      <c r="F6" s="3" t="s">
        <v>5</v>
      </c>
      <c r="G6" s="1"/>
      <c r="I6" s="42"/>
      <c r="J6" s="42"/>
      <c r="K6" s="42"/>
      <c r="L6" s="42"/>
      <c r="M6" s="42"/>
    </row>
    <row r="7" spans="2:13" x14ac:dyDescent="0.25">
      <c r="B7" s="4">
        <v>44348</v>
      </c>
      <c r="C7" s="4">
        <v>44561</v>
      </c>
      <c r="D7" s="5">
        <v>1473531.5</v>
      </c>
      <c r="E7" s="5">
        <f t="shared" ref="E7" si="0">DAYS360(B7,C7)+1</f>
        <v>211</v>
      </c>
      <c r="F7" s="6">
        <f t="shared" ref="F7:F8" si="1">(D7*E7)/360</f>
        <v>863653.18472222227</v>
      </c>
      <c r="G7" s="1"/>
      <c r="I7" s="42"/>
      <c r="J7" s="42"/>
      <c r="K7" s="42"/>
      <c r="L7" s="42"/>
      <c r="M7" s="42"/>
    </row>
    <row r="8" spans="2:13" x14ac:dyDescent="0.25">
      <c r="B8" s="4">
        <v>44562</v>
      </c>
      <c r="C8" s="4">
        <v>44631</v>
      </c>
      <c r="D8" s="5">
        <v>1495705.5</v>
      </c>
      <c r="E8" s="5">
        <f>DAYS360(B8,C8)+1</f>
        <v>71</v>
      </c>
      <c r="F8" s="6">
        <f t="shared" si="1"/>
        <v>294986.36249999999</v>
      </c>
      <c r="G8" s="1"/>
      <c r="I8" s="42"/>
      <c r="J8" s="42"/>
      <c r="K8" s="42"/>
      <c r="L8" s="42"/>
      <c r="M8" s="42"/>
    </row>
    <row r="9" spans="2:13" ht="15" customHeight="1" x14ac:dyDescent="0.25">
      <c r="B9" s="50" t="s">
        <v>6</v>
      </c>
      <c r="C9" s="50"/>
      <c r="D9" s="50"/>
      <c r="E9" s="50"/>
      <c r="F9" s="7">
        <f>SUM(F7:F8)</f>
        <v>1158639.5472222222</v>
      </c>
      <c r="G9" s="1"/>
      <c r="I9" s="42"/>
      <c r="J9" s="42"/>
      <c r="K9" s="42"/>
      <c r="L9" s="42"/>
      <c r="M9" s="42"/>
    </row>
    <row r="10" spans="2:13" x14ac:dyDescent="0.25">
      <c r="G10" s="1"/>
      <c r="I10" s="42"/>
      <c r="J10" s="42"/>
      <c r="K10" s="42"/>
      <c r="L10" s="42"/>
      <c r="M10" s="42"/>
    </row>
    <row r="11" spans="2:13" x14ac:dyDescent="0.25">
      <c r="B11" s="2" t="s">
        <v>1</v>
      </c>
      <c r="C11" s="2" t="s">
        <v>2</v>
      </c>
      <c r="D11" s="2" t="s">
        <v>3</v>
      </c>
      <c r="E11" s="2" t="s">
        <v>4</v>
      </c>
      <c r="F11" s="3" t="s">
        <v>7</v>
      </c>
      <c r="G11" s="1"/>
      <c r="I11" s="42"/>
      <c r="J11" s="42"/>
      <c r="K11" s="42"/>
      <c r="L11" s="42"/>
      <c r="M11" s="42"/>
    </row>
    <row r="12" spans="2:13" x14ac:dyDescent="0.25">
      <c r="B12" s="4">
        <v>44348</v>
      </c>
      <c r="C12" s="4">
        <v>44561</v>
      </c>
      <c r="D12" s="5">
        <v>1473531.5</v>
      </c>
      <c r="E12" s="5">
        <f t="shared" ref="E12:E13" si="2">DAYS360(B12,C12)+1</f>
        <v>211</v>
      </c>
      <c r="F12" s="6">
        <f t="shared" ref="F12:F13" si="3">(D12*E12)/360</f>
        <v>863653.18472222227</v>
      </c>
      <c r="G12" s="1"/>
      <c r="I12" s="42"/>
      <c r="J12" s="42"/>
      <c r="K12" s="42"/>
      <c r="L12" s="42"/>
      <c r="M12" s="42"/>
    </row>
    <row r="13" spans="2:13" x14ac:dyDescent="0.25">
      <c r="B13" s="4">
        <v>44562</v>
      </c>
      <c r="C13" s="4">
        <v>44631</v>
      </c>
      <c r="D13" s="5">
        <v>1495705.5</v>
      </c>
      <c r="E13" s="5">
        <f t="shared" si="2"/>
        <v>71</v>
      </c>
      <c r="F13" s="6">
        <f t="shared" si="3"/>
        <v>294986.36249999999</v>
      </c>
      <c r="G13" s="1"/>
      <c r="I13" s="42"/>
      <c r="J13" s="42"/>
      <c r="K13" s="42"/>
      <c r="L13" s="42"/>
      <c r="M13" s="42"/>
    </row>
    <row r="14" spans="2:13" x14ac:dyDescent="0.25">
      <c r="B14" s="50" t="s">
        <v>6</v>
      </c>
      <c r="C14" s="50"/>
      <c r="D14" s="50"/>
      <c r="E14" s="50"/>
      <c r="F14" s="7">
        <f>SUM(F12:F13)</f>
        <v>1158639.5472222222</v>
      </c>
      <c r="G14" s="1"/>
      <c r="I14" s="42"/>
      <c r="J14" s="42"/>
      <c r="K14" s="42"/>
      <c r="L14" s="42"/>
      <c r="M14" s="42"/>
    </row>
    <row r="15" spans="2:13" x14ac:dyDescent="0.25">
      <c r="G15" s="1"/>
    </row>
    <row r="16" spans="2:13" x14ac:dyDescent="0.25">
      <c r="B16" s="2" t="s">
        <v>1</v>
      </c>
      <c r="C16" s="2" t="s">
        <v>2</v>
      </c>
      <c r="D16" s="2" t="s">
        <v>7</v>
      </c>
      <c r="E16" s="2" t="s">
        <v>4</v>
      </c>
      <c r="F16" s="3" t="s">
        <v>8</v>
      </c>
      <c r="G16" s="1"/>
      <c r="I16" s="24"/>
      <c r="J16" s="24"/>
      <c r="K16" s="24"/>
      <c r="L16" s="24"/>
      <c r="M16" s="24"/>
    </row>
    <row r="17" spans="2:13" x14ac:dyDescent="0.25">
      <c r="B17" s="4">
        <v>44348</v>
      </c>
      <c r="C17" s="4">
        <v>44561</v>
      </c>
      <c r="D17" s="6">
        <v>863653.18472222227</v>
      </c>
      <c r="E17" s="5">
        <f t="shared" ref="E17:E18" si="4">DAYS360(B17,C17)+1</f>
        <v>211</v>
      </c>
      <c r="F17" s="5">
        <f t="shared" ref="F17:F18" si="5">(D17*E17*0.12)/360</f>
        <v>60743.607325462966</v>
      </c>
      <c r="G17" s="1"/>
      <c r="I17" s="24"/>
      <c r="J17" s="24"/>
      <c r="K17" s="24"/>
      <c r="L17" s="24"/>
      <c r="M17" s="24"/>
    </row>
    <row r="18" spans="2:13" x14ac:dyDescent="0.25">
      <c r="B18" s="4">
        <v>44562</v>
      </c>
      <c r="C18" s="4">
        <v>44631</v>
      </c>
      <c r="D18" s="6">
        <v>294986.36249999999</v>
      </c>
      <c r="E18" s="5">
        <f t="shared" si="4"/>
        <v>71</v>
      </c>
      <c r="F18" s="5">
        <f t="shared" si="5"/>
        <v>6981.3439124999995</v>
      </c>
      <c r="G18" s="1"/>
      <c r="I18" s="24"/>
      <c r="J18" s="24"/>
      <c r="K18" s="24"/>
      <c r="L18" s="24"/>
      <c r="M18" s="24"/>
    </row>
    <row r="19" spans="2:13" x14ac:dyDescent="0.25">
      <c r="B19" s="50" t="s">
        <v>6</v>
      </c>
      <c r="C19" s="50"/>
      <c r="D19" s="50"/>
      <c r="E19" s="50"/>
      <c r="F19" s="7">
        <f>SUM(F17:F18)</f>
        <v>67724.95123796296</v>
      </c>
      <c r="I19" s="24"/>
      <c r="J19" s="24"/>
      <c r="K19" s="24"/>
      <c r="L19" s="24"/>
      <c r="M19" s="24"/>
    </row>
    <row r="20" spans="2:13" x14ac:dyDescent="0.25">
      <c r="I20" s="24"/>
      <c r="J20" s="24"/>
      <c r="K20" s="24"/>
      <c r="L20" s="24"/>
      <c r="M20" s="24"/>
    </row>
    <row r="21" spans="2:13" x14ac:dyDescent="0.25">
      <c r="B21" s="2" t="s">
        <v>1</v>
      </c>
      <c r="C21" s="2" t="s">
        <v>2</v>
      </c>
      <c r="D21" s="2" t="s">
        <v>3</v>
      </c>
      <c r="E21" s="2" t="s">
        <v>4</v>
      </c>
      <c r="F21" s="3" t="s">
        <v>9</v>
      </c>
    </row>
    <row r="22" spans="2:13" x14ac:dyDescent="0.25">
      <c r="B22" s="4">
        <v>44348</v>
      </c>
      <c r="C22" s="4">
        <v>44631</v>
      </c>
      <c r="D22" s="5">
        <v>1378533</v>
      </c>
      <c r="E22" s="5">
        <f t="shared" ref="E22" si="6">DAYS360(B22,C22)+1</f>
        <v>281</v>
      </c>
      <c r="F22" s="5">
        <f>(D22*E22)/720</f>
        <v>538010.79583333328</v>
      </c>
    </row>
    <row r="23" spans="2:13" x14ac:dyDescent="0.25">
      <c r="B23" s="50" t="s">
        <v>6</v>
      </c>
      <c r="C23" s="50"/>
      <c r="D23" s="50"/>
      <c r="E23" s="50"/>
      <c r="F23" s="7">
        <f>SUM(F22)</f>
        <v>538010.79583333328</v>
      </c>
    </row>
    <row r="24" spans="2:13" x14ac:dyDescent="0.25">
      <c r="B24" s="28"/>
      <c r="C24" s="28"/>
      <c r="D24" s="28"/>
      <c r="E24" s="28"/>
      <c r="F24" s="29"/>
    </row>
    <row r="25" spans="2:13" x14ac:dyDescent="0.25">
      <c r="B25" s="51" t="s">
        <v>24</v>
      </c>
      <c r="C25" s="51"/>
      <c r="D25" s="51"/>
      <c r="E25" s="51"/>
      <c r="F25" s="51"/>
    </row>
    <row r="26" spans="2:13" x14ac:dyDescent="0.25">
      <c r="B26" s="2" t="s">
        <v>1</v>
      </c>
      <c r="C26" s="2" t="s">
        <v>2</v>
      </c>
      <c r="D26" s="2" t="s">
        <v>3</v>
      </c>
      <c r="E26" s="2" t="s">
        <v>4</v>
      </c>
      <c r="F26" s="25" t="s">
        <v>25</v>
      </c>
    </row>
    <row r="27" spans="2:13" x14ac:dyDescent="0.25">
      <c r="B27" s="4">
        <v>44607</v>
      </c>
      <c r="C27" s="4">
        <v>44631</v>
      </c>
      <c r="D27" s="5">
        <v>1378533</v>
      </c>
      <c r="E27" s="26">
        <f t="shared" ref="E27" si="7">DAYS360(B27,C27)</f>
        <v>26</v>
      </c>
      <c r="F27" s="26">
        <f t="shared" ref="F27" si="8">(D27/30)*E27</f>
        <v>1194728.5999999999</v>
      </c>
    </row>
    <row r="28" spans="2:13" x14ac:dyDescent="0.25">
      <c r="B28" s="50" t="s">
        <v>6</v>
      </c>
      <c r="C28" s="50"/>
      <c r="D28" s="50"/>
      <c r="E28" s="50"/>
      <c r="F28" s="27">
        <f>SUM(F27:F27)</f>
        <v>1194728.5999999999</v>
      </c>
    </row>
    <row r="30" spans="2:13" x14ac:dyDescent="0.25">
      <c r="B30" s="45" t="s">
        <v>10</v>
      </c>
      <c r="C30" s="46"/>
      <c r="D30" s="46"/>
      <c r="E30" s="46"/>
      <c r="F30" s="46"/>
      <c r="G30" s="46"/>
      <c r="H30" s="46"/>
      <c r="I30" s="47"/>
    </row>
    <row r="31" spans="2:13" x14ac:dyDescent="0.25">
      <c r="B31" s="48"/>
      <c r="C31" s="48"/>
      <c r="D31" s="48"/>
      <c r="E31" s="8" t="s">
        <v>11</v>
      </c>
      <c r="F31" s="8" t="s">
        <v>12</v>
      </c>
      <c r="G31" s="8" t="s">
        <v>13</v>
      </c>
      <c r="H31" s="43" t="s">
        <v>14</v>
      </c>
      <c r="I31" s="44"/>
    </row>
    <row r="32" spans="2:13" x14ac:dyDescent="0.25">
      <c r="B32" s="31" t="s">
        <v>26</v>
      </c>
      <c r="C32" s="31"/>
      <c r="D32" s="31"/>
      <c r="E32" s="9">
        <v>2022</v>
      </c>
      <c r="F32" s="9">
        <v>3</v>
      </c>
      <c r="G32" s="10">
        <v>11</v>
      </c>
      <c r="H32" s="11" t="s">
        <v>15</v>
      </c>
      <c r="I32" s="12" t="s">
        <v>16</v>
      </c>
    </row>
    <row r="33" spans="2:9" x14ac:dyDescent="0.25">
      <c r="B33" s="31" t="s">
        <v>17</v>
      </c>
      <c r="C33" s="31"/>
      <c r="D33" s="31"/>
      <c r="E33" s="13">
        <v>2021</v>
      </c>
      <c r="F33" s="13">
        <v>6</v>
      </c>
      <c r="G33" s="14">
        <v>1</v>
      </c>
      <c r="H33" s="15">
        <f>(E32-E33)*360+(F32-F33)*30+(G32-G33+1)</f>
        <v>281</v>
      </c>
      <c r="I33" s="16">
        <f>H33/360</f>
        <v>0.78055555555555556</v>
      </c>
    </row>
    <row r="34" spans="2:9" x14ac:dyDescent="0.25">
      <c r="B34" s="31" t="s">
        <v>18</v>
      </c>
      <c r="C34" s="31"/>
      <c r="D34" s="31"/>
      <c r="E34" s="33">
        <v>1378533.5</v>
      </c>
      <c r="F34" s="34"/>
      <c r="G34" s="34"/>
      <c r="H34" s="34"/>
      <c r="I34" s="35"/>
    </row>
    <row r="35" spans="2:9" x14ac:dyDescent="0.25">
      <c r="B35" s="31" t="s">
        <v>19</v>
      </c>
      <c r="C35" s="31"/>
      <c r="D35" s="31"/>
      <c r="E35" s="36">
        <f>E34/30</f>
        <v>45951.116666666669</v>
      </c>
      <c r="F35" s="37"/>
      <c r="G35" s="37"/>
      <c r="H35" s="37"/>
      <c r="I35" s="38"/>
    </row>
    <row r="36" spans="2:9" x14ac:dyDescent="0.25">
      <c r="B36" s="31" t="s">
        <v>20</v>
      </c>
      <c r="C36" s="31"/>
      <c r="D36" s="31"/>
      <c r="E36" s="36">
        <f>E34</f>
        <v>1378533.5</v>
      </c>
      <c r="F36" s="37"/>
      <c r="G36" s="37"/>
      <c r="H36" s="37"/>
      <c r="I36" s="38"/>
    </row>
    <row r="37" spans="2:9" x14ac:dyDescent="0.25">
      <c r="B37" s="31" t="s">
        <v>21</v>
      </c>
      <c r="C37" s="31"/>
      <c r="D37" s="31"/>
      <c r="E37" s="17">
        <v>0</v>
      </c>
      <c r="F37" s="36">
        <f>E37*20*E35</f>
        <v>0</v>
      </c>
      <c r="G37" s="37"/>
      <c r="H37" s="37"/>
      <c r="I37" s="38"/>
    </row>
    <row r="38" spans="2:9" x14ac:dyDescent="0.25">
      <c r="B38" s="32" t="s">
        <v>22</v>
      </c>
      <c r="C38" s="32"/>
      <c r="D38" s="32"/>
      <c r="E38" s="18"/>
      <c r="F38" s="39">
        <f>E36+F37</f>
        <v>1378533.5</v>
      </c>
      <c r="G38" s="40"/>
      <c r="H38" s="40"/>
      <c r="I38" s="41"/>
    </row>
    <row r="40" spans="2:9" x14ac:dyDescent="0.25">
      <c r="B40" s="30" t="s">
        <v>23</v>
      </c>
      <c r="C40" s="30"/>
      <c r="D40" s="30"/>
      <c r="E40" s="30"/>
      <c r="F40" s="23">
        <f>F9+F14+F19+F23+F28+F38</f>
        <v>5496276.9415157409</v>
      </c>
    </row>
    <row r="52" spans="2:7" x14ac:dyDescent="0.25">
      <c r="B52" s="19"/>
      <c r="C52" s="19"/>
      <c r="D52" s="19"/>
      <c r="E52" s="20"/>
      <c r="F52" s="21"/>
      <c r="G52" s="1"/>
    </row>
    <row r="53" spans="2:7" x14ac:dyDescent="0.25">
      <c r="B53" s="22"/>
      <c r="C53" s="22"/>
      <c r="D53" s="22"/>
      <c r="E53" s="22"/>
      <c r="F53" s="22"/>
      <c r="G53" s="1"/>
    </row>
    <row r="54" spans="2:7" x14ac:dyDescent="0.25">
      <c r="G54" s="1"/>
    </row>
    <row r="55" spans="2:7" x14ac:dyDescent="0.25">
      <c r="G55" s="1"/>
    </row>
  </sheetData>
  <mergeCells count="24">
    <mergeCell ref="I5:M14"/>
    <mergeCell ref="H31:I31"/>
    <mergeCell ref="B30:I30"/>
    <mergeCell ref="B31:D31"/>
    <mergeCell ref="B5:F5"/>
    <mergeCell ref="B14:E14"/>
    <mergeCell ref="B9:E9"/>
    <mergeCell ref="B19:E19"/>
    <mergeCell ref="B23:E23"/>
    <mergeCell ref="B25:F25"/>
    <mergeCell ref="B28:E28"/>
    <mergeCell ref="B40:E40"/>
    <mergeCell ref="B36:D36"/>
    <mergeCell ref="B37:D37"/>
    <mergeCell ref="B38:D38"/>
    <mergeCell ref="B32:D32"/>
    <mergeCell ref="B33:D33"/>
    <mergeCell ref="B34:D34"/>
    <mergeCell ref="B35:D35"/>
    <mergeCell ref="E34:I34"/>
    <mergeCell ref="E35:I35"/>
    <mergeCell ref="E36:I36"/>
    <mergeCell ref="F38:I38"/>
    <mergeCell ref="F37:I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Giovanna Carolina Romero Ciodaro</dc:creator>
  <cp:keywords/>
  <dc:description/>
  <cp:lastModifiedBy>Valentina Orozco Arce</cp:lastModifiedBy>
  <cp:revision/>
  <dcterms:created xsi:type="dcterms:W3CDTF">2023-10-14T16:33:41Z</dcterms:created>
  <dcterms:modified xsi:type="dcterms:W3CDTF">2024-02-05T23:05:32Z</dcterms:modified>
  <cp:category/>
  <cp:contentStatus/>
</cp:coreProperties>
</file>