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paro\Desktop\OFICINA GHA\CONTESTACIONES\NULIDAD Y RESTABLECIMIENTO DEL DERECHO\LIZ CAMILA BULA MUÑOZ\"/>
    </mc:Choice>
  </mc:AlternateContent>
  <xr:revisionPtr revIDLastSave="0" documentId="8_{C62FD453-96E2-4321-8349-53D436C0A9DB}" xr6:coauthVersionLast="37" xr6:coauthVersionMax="37" xr10:uidLastSave="{00000000-0000-0000-0000-000000000000}"/>
  <bookViews>
    <workbookView xWindow="0" yWindow="0" windowWidth="28800" windowHeight="12225" xr2:uid="{69AAD36E-CAFA-43EB-832F-400E58192986}"/>
  </bookViews>
  <sheets>
    <sheet name="LIQ. PRETENSIONES DEMANDA" sheetId="13" r:id="rId1"/>
    <sheet name="PML" sheetId="15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5" l="1"/>
  <c r="F34" i="13" l="1"/>
  <c r="F16" i="15" l="1"/>
  <c r="F21" i="15"/>
  <c r="F26" i="15"/>
  <c r="E49" i="13"/>
  <c r="F49" i="13" s="1"/>
  <c r="E43" i="13"/>
  <c r="E42" i="13"/>
  <c r="H40" i="13"/>
  <c r="I40" i="13" s="1"/>
  <c r="E44" i="13" s="1"/>
  <c r="F44" i="13" l="1"/>
  <c r="F45" i="13" s="1"/>
  <c r="E32" i="13"/>
  <c r="F32" i="13" s="1"/>
  <c r="E28" i="13"/>
  <c r="E27" i="13"/>
  <c r="E21" i="13"/>
  <c r="E15" i="13"/>
  <c r="F21" i="13" l="1"/>
  <c r="F15" i="13"/>
  <c r="F22" i="13"/>
  <c r="F16" i="13"/>
  <c r="F23" i="13" l="1"/>
  <c r="F17" i="13"/>
  <c r="F29" i="13"/>
</calcChain>
</file>

<file path=xl/sharedStrings.xml><?xml version="1.0" encoding="utf-8"?>
<sst xmlns="http://schemas.openxmlformats.org/spreadsheetml/2006/main" count="88" uniqueCount="40">
  <si>
    <t>DESDE</t>
  </si>
  <si>
    <t>HASTA</t>
  </si>
  <si>
    <t>SALARIO</t>
  </si>
  <si>
    <t>DÍAS</t>
  </si>
  <si>
    <t>TOTAL ADEUDADO</t>
  </si>
  <si>
    <t>PRIMAS</t>
  </si>
  <si>
    <t>CESANTÍAS</t>
  </si>
  <si>
    <t>INTERESES</t>
  </si>
  <si>
    <t>VACACIONES</t>
  </si>
  <si>
    <t>INDEMNIZACIÓN ARTÍCULO 64 DEL C.S.T.</t>
  </si>
  <si>
    <t>AÑO</t>
  </si>
  <si>
    <t>MES</t>
  </si>
  <si>
    <t>DÍA</t>
  </si>
  <si>
    <t>Tiempo Laborado en:</t>
  </si>
  <si>
    <t>Días</t>
  </si>
  <si>
    <t>Años</t>
  </si>
  <si>
    <t>Fecha de Ingreso:</t>
  </si>
  <si>
    <t>Ingreso Mensual:</t>
  </si>
  <si>
    <t>Ingreso Diario:</t>
  </si>
  <si>
    <t>Indemnización primer año</t>
  </si>
  <si>
    <t>Indemnización años adicionales:</t>
  </si>
  <si>
    <t>Total Indemnizacón:</t>
  </si>
  <si>
    <t>SANCIÓN POR NO CONSIGNACIÓN DE CESANTÍAS</t>
  </si>
  <si>
    <t>SANCIÓN</t>
  </si>
  <si>
    <t>Total Liquidación:</t>
  </si>
  <si>
    <t>LIQUIDACIÓN PARA FACTURACIÓN (CONFORME A LOS AMPAROS DE LA PÓLIZA)</t>
  </si>
  <si>
    <t>Fecha de Terminación:</t>
  </si>
  <si>
    <t>LIQUIDACIÓN DE LAS PRETENSIONES DE LA DEMANDA DESDE EL 1/04/2019 AL 30/06/2020</t>
  </si>
  <si>
    <t>SALARIO DEVENGADO</t>
  </si>
  <si>
    <t>3O/06/2020</t>
  </si>
  <si>
    <t>SALARIO DEJADO DE PERCIBIR JUNIO DE 2020</t>
  </si>
  <si>
    <t>VALOR TOTAL</t>
  </si>
  <si>
    <t>Daño moral</t>
  </si>
  <si>
    <t>SMMLV</t>
  </si>
  <si>
    <t>VALOR</t>
  </si>
  <si>
    <t>La demandante pide 30 SMMLV se le liquidan 10 SMMLV</t>
  </si>
  <si>
    <t>Las demas pretensiones no se liquidan por cuanto no existe un marco de referencia para determinar el valor que percibía por dichas prestaciones (bonificaciones)</t>
  </si>
  <si>
    <t>SALARIO DEJADO DE PERCIBIE DE JUNIO DE 2020</t>
  </si>
  <si>
    <t>TOTAL SALARIO</t>
  </si>
  <si>
    <t>EL VALOR TOTAL DE LA LIQUIDACIÓN SE ENCUENTRA DENTRO DEL VALOR ASEGURADO DE SALARIOS Y PRESTACIONES SOCIALES POR $25.000.000.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</si>
</sst>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$&quot;\ #,##0;[Red]\-&quot;$&quot;\ #,##0"/>
    <numFmt numFmtId="8" formatCode="&quot;$&quot;\ #,##0.00;[Red]\-&quot;$&quot;\ #,##0.0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_-&quot;$&quot;\ * #,##0_-;\-&quot;$&quot;\ * #,##0_-;_-&quot;$&quot;\ * &quot;-&quot;??_-;_-@_-"/>
    <numFmt numFmtId="166" formatCode="_ &quot;$&quot;\ * #,##0_ ;_ &quot;$&quot;\ * \-#,##0_ ;_ &quot;$&quot;\ * &quot;-&quot;_ ;_ @_ "/>
    <numFmt numFmtId="167" formatCode="_ * #,##0_ ;_ * \-#,##0_ ;_ * &quot;-&quot;_ ;_ @_ "/>
    <numFmt numFmtId="168" formatCode="_ &quot;$&quot;\ * #,##0.00_ ;_ &quot;$&quot;\ * \-#,##0.00_ ;_ &quot;$&quot;\ * &quot;-&quot;??_ ;_ @_ "/>
    <numFmt numFmtId="169" formatCode="0.0"/>
    <numFmt numFmtId="170" formatCode="&quot;$&quot;\ #,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rgb="FF000000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1" xfId="0" applyFont="1" applyBorder="1" applyAlignment="1">
      <alignment horizontal="center"/>
    </xf>
    <xf numFmtId="164" fontId="3" fillId="2" borderId="1" xfId="1" applyNumberFormat="1" applyFont="1" applyFill="1" applyBorder="1" applyAlignment="1">
      <alignment horizontal="center"/>
    </xf>
    <xf numFmtId="164" fontId="4" fillId="0" borderId="1" xfId="1" applyNumberFormat="1" applyFont="1" applyBorder="1"/>
    <xf numFmtId="164" fontId="4" fillId="0" borderId="1" xfId="1" applyNumberFormat="1" applyFont="1" applyFill="1" applyBorder="1"/>
    <xf numFmtId="164" fontId="3" fillId="3" borderId="1" xfId="1" applyNumberFormat="1" applyFont="1" applyFill="1" applyBorder="1"/>
    <xf numFmtId="0" fontId="4" fillId="0" borderId="0" xfId="0" applyFont="1"/>
    <xf numFmtId="164" fontId="4" fillId="0" borderId="1" xfId="7" applyNumberFormat="1" applyFont="1" applyBorder="1"/>
    <xf numFmtId="14" fontId="4" fillId="0" borderId="1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169" fontId="8" fillId="2" borderId="1" xfId="0" applyNumberFormat="1" applyFont="1" applyFill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2" fontId="8" fillId="0" borderId="7" xfId="0" applyNumberFormat="1" applyFont="1" applyBorder="1" applyAlignment="1">
      <alignment horizontal="center"/>
    </xf>
    <xf numFmtId="0" fontId="8" fillId="0" borderId="1" xfId="0" applyFont="1" applyBorder="1"/>
    <xf numFmtId="164" fontId="3" fillId="0" borderId="1" xfId="1" applyNumberFormat="1" applyFont="1" applyBorder="1" applyAlignment="1">
      <alignment horizont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170" fontId="4" fillId="0" borderId="1" xfId="0" applyNumberFormat="1" applyFont="1" applyBorder="1" applyAlignment="1">
      <alignment horizontal="right" vertical="center" wrapText="1"/>
    </xf>
    <xf numFmtId="165" fontId="4" fillId="0" borderId="1" xfId="0" applyNumberFormat="1" applyFont="1" applyBorder="1" applyAlignment="1">
      <alignment horizontal="right" vertical="center"/>
    </xf>
    <xf numFmtId="170" fontId="4" fillId="0" borderId="1" xfId="2" applyNumberFormat="1" applyFont="1" applyFill="1" applyBorder="1" applyAlignment="1">
      <alignment horizontal="right" vertical="center" wrapText="1"/>
    </xf>
    <xf numFmtId="164" fontId="4" fillId="0" borderId="1" xfId="1" applyNumberFormat="1" applyFont="1" applyFill="1" applyBorder="1" applyAlignment="1">
      <alignment vertical="center"/>
    </xf>
    <xf numFmtId="164" fontId="4" fillId="0" borderId="1" xfId="7" applyNumberFormat="1" applyFont="1" applyBorder="1" applyAlignment="1">
      <alignment vertical="center"/>
    </xf>
    <xf numFmtId="164" fontId="4" fillId="0" borderId="1" xfId="1" applyNumberFormat="1" applyFont="1" applyBorder="1" applyAlignment="1">
      <alignment vertical="center"/>
    </xf>
    <xf numFmtId="165" fontId="6" fillId="4" borderId="1" xfId="0" applyNumberFormat="1" applyFont="1" applyFill="1" applyBorder="1"/>
    <xf numFmtId="0" fontId="0" fillId="6" borderId="0" xfId="0" applyFill="1"/>
    <xf numFmtId="6" fontId="0" fillId="0" borderId="0" xfId="0" applyNumberFormat="1"/>
    <xf numFmtId="6" fontId="0" fillId="3" borderId="0" xfId="0" applyNumberFormat="1" applyFill="1"/>
    <xf numFmtId="170" fontId="4" fillId="3" borderId="1" xfId="0" applyNumberFormat="1" applyFont="1" applyFill="1" applyBorder="1" applyAlignment="1">
      <alignment horizontal="right" vertical="center" wrapText="1"/>
    </xf>
    <xf numFmtId="6" fontId="11" fillId="4" borderId="1" xfId="0" applyNumberFormat="1" applyFont="1" applyFill="1" applyBorder="1"/>
    <xf numFmtId="0" fontId="5" fillId="3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8" fontId="8" fillId="0" borderId="1" xfId="0" applyNumberFormat="1" applyFont="1" applyBorder="1" applyAlignment="1">
      <alignment horizontal="center"/>
    </xf>
    <xf numFmtId="0" fontId="0" fillId="2" borderId="0" xfId="0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8" fontId="8" fillId="3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8" fontId="7" fillId="0" borderId="1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0" fillId="5" borderId="0" xfId="0" applyFont="1" applyFill="1" applyAlignment="1">
      <alignment horizontal="center" vertical="center" wrapText="1"/>
    </xf>
    <xf numFmtId="6" fontId="12" fillId="7" borderId="0" xfId="0" applyNumberFormat="1" applyFont="1" applyFill="1"/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4" fontId="4" fillId="0" borderId="2" xfId="0" applyNumberFormat="1" applyFont="1" applyBorder="1" applyAlignment="1">
      <alignment horizontal="center"/>
    </xf>
    <xf numFmtId="14" fontId="4" fillId="0" borderId="4" xfId="0" applyNumberFormat="1" applyFont="1" applyBorder="1" applyAlignment="1">
      <alignment horizontal="center" vertical="center"/>
    </xf>
    <xf numFmtId="170" fontId="4" fillId="0" borderId="4" xfId="0" applyNumberFormat="1" applyFont="1" applyBorder="1" applyAlignment="1">
      <alignment horizontal="right" vertical="center" wrapText="1"/>
    </xf>
    <xf numFmtId="164" fontId="4" fillId="0" borderId="5" xfId="1" applyNumberFormat="1" applyFont="1" applyBorder="1"/>
  </cellXfs>
  <cellStyles count="19">
    <cellStyle name="Millares" xfId="1" builtinId="3"/>
    <cellStyle name="Millares [0] 2" xfId="4" xr:uid="{3555D9B7-EA0C-4C21-A235-0CD6BE1EC253}"/>
    <cellStyle name="Millares 2" xfId="9" xr:uid="{52E748A6-508A-43EC-9983-10807D820023}"/>
    <cellStyle name="Millares 3" xfId="11" xr:uid="{489BD241-C3FF-4DFE-89AE-EA3930EC2C75}"/>
    <cellStyle name="Millares 4" xfId="7" xr:uid="{30B7C3BA-0FB0-470D-88BE-FBEF74427B88}"/>
    <cellStyle name="Millares 5" xfId="13" xr:uid="{79326964-5294-479E-B982-0A5948E6458E}"/>
    <cellStyle name="Millares 6" xfId="16" xr:uid="{ABFDC7D0-759F-45EB-9979-8CD3F87889E5}"/>
    <cellStyle name="Millares 7" xfId="17" xr:uid="{72D20068-0C5D-4F50-AC02-07E6A4FFC489}"/>
    <cellStyle name="Moneda" xfId="2" builtinId="4"/>
    <cellStyle name="Moneda [0] 2" xfId="6" xr:uid="{40580231-C906-4C03-A65D-3EA45064320D}"/>
    <cellStyle name="Moneda 2" xfId="5" xr:uid="{60B0EB24-56E2-4FB9-B187-077D7FCBAA83}"/>
    <cellStyle name="Moneda 3" xfId="10" xr:uid="{B553DF60-E9E3-43DE-950B-5D5A0815FFF2}"/>
    <cellStyle name="Moneda 4" xfId="12" xr:uid="{91876A93-028D-40C8-982D-CCA51D4D575D}"/>
    <cellStyle name="Moneda 5" xfId="8" xr:uid="{A7350134-E2AE-4379-A4D5-B823FC54C5D3}"/>
    <cellStyle name="Moneda 6" xfId="14" xr:uid="{BF3C704B-FB29-4786-98E8-8A8CE20070B2}"/>
    <cellStyle name="Moneda 7" xfId="15" xr:uid="{B8E0172D-6407-491A-BE97-75C736043314}"/>
    <cellStyle name="Moneda 8" xfId="18" xr:uid="{13FC20D7-8F78-4A7B-9489-8EA425E6F4E0}"/>
    <cellStyle name="Normal" xfId="0" builtinId="0"/>
    <cellStyle name="Normal 2" xfId="3" xr:uid="{C2E01C61-3397-4CB6-9BBE-5E165668D7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142874</xdr:colOff>
      <xdr:row>0</xdr:row>
      <xdr:rowOff>0</xdr:rowOff>
    </xdr:from>
    <xdr:to>
      <xdr:col>4</xdr:col>
      <xdr:colOff>408861</xdr:colOff>
      <xdr:row>3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E6F3FE4-BD54-47BA-A2CE-8306CE6605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49" y="0"/>
          <a:ext cx="2837737" cy="733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142874</xdr:colOff>
      <xdr:row>0</xdr:row>
      <xdr:rowOff>0</xdr:rowOff>
    </xdr:from>
    <xdr:to>
      <xdr:col>4</xdr:col>
      <xdr:colOff>408861</xdr:colOff>
      <xdr:row>3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45E50A-72CF-45D4-B8BC-C6081E8745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499" y="0"/>
          <a:ext cx="2837737" cy="733425"/>
        </a:xfrm>
        <a:prstGeom prst="rect">
          <a:avLst/>
        </a:prstGeom>
      </xdr:spPr>
    </xdr:pic>
    <xdr:clientData/>
  </xdr:twoCellAnchor>
  <xdr:twoCellAnchor editAs="oneCell">
    <xdr:from>
      <xdr:col>2</xdr:col>
      <xdr:colOff>142874</xdr:colOff>
      <xdr:row>0</xdr:row>
      <xdr:rowOff>0</xdr:rowOff>
    </xdr:from>
    <xdr:to>
      <xdr:col>4</xdr:col>
      <xdr:colOff>408861</xdr:colOff>
      <xdr:row>3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F88970-095B-4B20-AC2F-7EAC5F8CFE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6874" y="0"/>
          <a:ext cx="2837737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61FEC-1ED1-4E09-A945-0243644BAED1}">
  <dimension ref="A1:R57"/>
  <sheetViews>
    <sheetView tabSelected="1" topLeftCell="A28" workbookViewId="0">
      <selection activeCell="F33" sqref="F33"/>
    </sheetView>
  </sheetViews>
  <sheetFormatPr baseColWidth="10" defaultRowHeight="15" x14ac:dyDescent="0.25"/>
  <cols>
    <col min="2" max="2" width="12.140625" customWidth="1"/>
    <col min="3" max="3" width="19" bestFit="1" customWidth="1"/>
    <col min="4" max="4" width="19.5703125" bestFit="1" customWidth="1"/>
    <col min="5" max="5" width="15.140625" customWidth="1"/>
    <col min="6" max="6" width="26.42578125" customWidth="1"/>
  </cols>
  <sheetData>
    <row r="1" spans="1:11" x14ac:dyDescent="0.25">
      <c r="B1" s="6"/>
      <c r="C1" s="6"/>
      <c r="D1" s="6"/>
      <c r="E1" s="6"/>
      <c r="F1" s="6"/>
      <c r="G1" s="6"/>
    </row>
    <row r="2" spans="1:11" x14ac:dyDescent="0.25">
      <c r="B2" s="6"/>
      <c r="C2" s="6"/>
      <c r="D2" s="6"/>
      <c r="E2" s="6"/>
      <c r="F2" s="6"/>
      <c r="G2" s="6"/>
    </row>
    <row r="3" spans="1:11" x14ac:dyDescent="0.25">
      <c r="B3" s="6"/>
      <c r="C3" s="6"/>
      <c r="D3" s="6"/>
      <c r="E3" s="6"/>
      <c r="F3" s="6"/>
      <c r="G3" s="6"/>
    </row>
    <row r="4" spans="1:11" x14ac:dyDescent="0.25">
      <c r="B4" s="6"/>
      <c r="C4" s="6"/>
      <c r="D4" s="6"/>
      <c r="E4" s="6"/>
      <c r="F4" s="6"/>
      <c r="G4" s="6"/>
    </row>
    <row r="5" spans="1:11" x14ac:dyDescent="0.25">
      <c r="A5" s="6"/>
      <c r="B5" s="35" t="s">
        <v>27</v>
      </c>
      <c r="C5" s="35"/>
      <c r="D5" s="35"/>
      <c r="E5" s="35"/>
      <c r="F5" s="35"/>
      <c r="G5" s="6"/>
    </row>
    <row r="6" spans="1:11" x14ac:dyDescent="0.25">
      <c r="B6" s="6"/>
      <c r="C6" s="6"/>
      <c r="D6" s="6"/>
      <c r="E6" s="6"/>
      <c r="F6" s="6"/>
      <c r="G6" s="6"/>
    </row>
    <row r="7" spans="1:11" x14ac:dyDescent="0.25">
      <c r="B7" s="36" t="s">
        <v>30</v>
      </c>
      <c r="C7" s="37"/>
      <c r="D7" s="37"/>
      <c r="E7" s="37"/>
      <c r="F7" s="38"/>
      <c r="H7" s="44"/>
      <c r="I7" s="44"/>
      <c r="J7" s="44"/>
      <c r="K7" s="44"/>
    </row>
    <row r="8" spans="1:11" x14ac:dyDescent="0.25">
      <c r="B8" s="22" t="s">
        <v>10</v>
      </c>
      <c r="C8" s="22" t="s">
        <v>28</v>
      </c>
      <c r="D8" s="22"/>
      <c r="E8" s="22"/>
      <c r="F8" s="22" t="s">
        <v>31</v>
      </c>
      <c r="H8" s="44"/>
      <c r="I8" s="44"/>
      <c r="J8" s="44"/>
      <c r="K8" s="44"/>
    </row>
    <row r="9" spans="1:11" x14ac:dyDescent="0.25">
      <c r="B9" s="22">
        <v>2020</v>
      </c>
      <c r="C9" s="23">
        <v>5975280</v>
      </c>
      <c r="D9" s="23"/>
      <c r="E9" s="24"/>
      <c r="F9" s="33">
        <v>5975280</v>
      </c>
      <c r="H9" s="44"/>
      <c r="I9" s="44"/>
      <c r="J9" s="44"/>
      <c r="K9" s="44"/>
    </row>
    <row r="10" spans="1:11" x14ac:dyDescent="0.25">
      <c r="B10" s="22"/>
      <c r="C10" s="25"/>
      <c r="D10" s="23"/>
      <c r="E10" s="24"/>
      <c r="F10" s="24"/>
      <c r="H10" s="43"/>
      <c r="I10" s="43"/>
      <c r="J10" s="43"/>
      <c r="K10" s="43"/>
    </row>
    <row r="11" spans="1:11" x14ac:dyDescent="0.25">
      <c r="B11" s="22"/>
      <c r="C11" s="25"/>
      <c r="D11" s="23"/>
      <c r="E11" s="24"/>
      <c r="F11" s="24"/>
    </row>
    <row r="14" spans="1:11" x14ac:dyDescent="0.25">
      <c r="B14" s="1" t="s">
        <v>0</v>
      </c>
      <c r="C14" s="1" t="s">
        <v>1</v>
      </c>
      <c r="D14" s="1" t="s">
        <v>2</v>
      </c>
      <c r="E14" s="1" t="s">
        <v>3</v>
      </c>
      <c r="F14" s="2" t="s">
        <v>5</v>
      </c>
    </row>
    <row r="15" spans="1:11" x14ac:dyDescent="0.25">
      <c r="B15" s="8">
        <v>43556</v>
      </c>
      <c r="C15" s="8">
        <v>43830</v>
      </c>
      <c r="D15" s="7">
        <v>5386454</v>
      </c>
      <c r="E15" s="3">
        <f t="shared" ref="E15" si="0">DAYS360(B15,C15)+1</f>
        <v>271</v>
      </c>
      <c r="F15" s="4">
        <f>(D15*E15)/360</f>
        <v>4054802.8722222224</v>
      </c>
    </row>
    <row r="16" spans="1:11" x14ac:dyDescent="0.25">
      <c r="B16" s="8">
        <v>43831</v>
      </c>
      <c r="C16" s="8" t="s">
        <v>29</v>
      </c>
      <c r="D16" s="7">
        <v>5975280</v>
      </c>
      <c r="E16" s="3">
        <v>180</v>
      </c>
      <c r="F16" s="4">
        <f>(D16*E16)/360</f>
        <v>2987640</v>
      </c>
    </row>
    <row r="17" spans="2:6" x14ac:dyDescent="0.25">
      <c r="B17" s="40" t="s">
        <v>4</v>
      </c>
      <c r="C17" s="40"/>
      <c r="D17" s="40"/>
      <c r="E17" s="40"/>
      <c r="F17" s="5">
        <f>SUM(F15:F16)</f>
        <v>7042442.8722222224</v>
      </c>
    </row>
    <row r="20" spans="2:6" x14ac:dyDescent="0.25">
      <c r="B20" s="1" t="s">
        <v>0</v>
      </c>
      <c r="C20" s="1" t="s">
        <v>1</v>
      </c>
      <c r="D20" s="1" t="s">
        <v>2</v>
      </c>
      <c r="E20" s="1" t="s">
        <v>3</v>
      </c>
      <c r="F20" s="2" t="s">
        <v>6</v>
      </c>
    </row>
    <row r="21" spans="2:6" x14ac:dyDescent="0.25">
      <c r="B21" s="8">
        <v>43556</v>
      </c>
      <c r="C21" s="8">
        <v>43830</v>
      </c>
      <c r="D21" s="27">
        <v>5386454</v>
      </c>
      <c r="E21" s="28">
        <f>DAYS360(B21,C21)+1</f>
        <v>271</v>
      </c>
      <c r="F21" s="26">
        <f>(D21*E21)/360</f>
        <v>4054802.8722222224</v>
      </c>
    </row>
    <row r="22" spans="2:6" x14ac:dyDescent="0.25">
      <c r="B22" s="8">
        <v>43831</v>
      </c>
      <c r="C22" s="8">
        <v>44012</v>
      </c>
      <c r="D22" s="27">
        <v>5975280</v>
      </c>
      <c r="E22" s="3">
        <v>180</v>
      </c>
      <c r="F22" s="26">
        <f>(D22*E22)/360</f>
        <v>2987640</v>
      </c>
    </row>
    <row r="23" spans="2:6" x14ac:dyDescent="0.25">
      <c r="B23" s="40" t="s">
        <v>4</v>
      </c>
      <c r="C23" s="40"/>
      <c r="D23" s="40"/>
      <c r="E23" s="40"/>
      <c r="F23" s="5">
        <f>SUM(F21:F22)</f>
        <v>7042442.8722222224</v>
      </c>
    </row>
    <row r="26" spans="2:6" x14ac:dyDescent="0.25">
      <c r="B26" s="1" t="s">
        <v>0</v>
      </c>
      <c r="C26" s="1" t="s">
        <v>1</v>
      </c>
      <c r="D26" s="1" t="s">
        <v>6</v>
      </c>
      <c r="E26" s="1" t="s">
        <v>3</v>
      </c>
      <c r="F26" s="2" t="s">
        <v>7</v>
      </c>
    </row>
    <row r="27" spans="2:6" x14ac:dyDescent="0.25">
      <c r="B27" s="8">
        <v>43556</v>
      </c>
      <c r="C27" s="8">
        <v>43830</v>
      </c>
      <c r="D27" s="26">
        <v>5386454</v>
      </c>
      <c r="E27" s="3">
        <f>DAYS360(B27,C27)+1</f>
        <v>271</v>
      </c>
      <c r="F27" s="3">
        <v>366284</v>
      </c>
    </row>
    <row r="28" spans="2:6" x14ac:dyDescent="0.25">
      <c r="B28" s="8">
        <v>43831</v>
      </c>
      <c r="C28" s="8">
        <v>44012</v>
      </c>
      <c r="D28" s="26">
        <v>5975280</v>
      </c>
      <c r="E28" s="3">
        <f>DAYS360(B28,C28)+1</f>
        <v>180</v>
      </c>
      <c r="F28" s="3">
        <v>179258</v>
      </c>
    </row>
    <row r="29" spans="2:6" x14ac:dyDescent="0.25">
      <c r="B29" s="40" t="s">
        <v>4</v>
      </c>
      <c r="C29" s="40"/>
      <c r="D29" s="40"/>
      <c r="E29" s="40"/>
      <c r="F29" s="5">
        <f>SUM(F27:F28)</f>
        <v>545542</v>
      </c>
    </row>
    <row r="31" spans="2:6" x14ac:dyDescent="0.25">
      <c r="B31" s="1" t="s">
        <v>0</v>
      </c>
      <c r="C31" s="1" t="s">
        <v>1</v>
      </c>
      <c r="D31" s="1" t="s">
        <v>2</v>
      </c>
      <c r="E31" s="1" t="s">
        <v>3</v>
      </c>
      <c r="F31" s="2" t="s">
        <v>8</v>
      </c>
    </row>
    <row r="32" spans="2:6" x14ac:dyDescent="0.25">
      <c r="B32" s="8">
        <v>43556</v>
      </c>
      <c r="C32" s="8">
        <v>43830</v>
      </c>
      <c r="D32" s="23">
        <v>5386454</v>
      </c>
      <c r="E32" s="3">
        <f>DAYS360(B32,C32)+1</f>
        <v>271</v>
      </c>
      <c r="F32" s="3">
        <f>(D32*E32)/720</f>
        <v>2027401.4361111112</v>
      </c>
    </row>
    <row r="33" spans="2:18" x14ac:dyDescent="0.25">
      <c r="B33" s="8">
        <v>43831</v>
      </c>
      <c r="C33" s="8">
        <v>44012</v>
      </c>
      <c r="D33" s="23">
        <v>5975280</v>
      </c>
      <c r="E33" s="3">
        <v>180</v>
      </c>
      <c r="F33" s="3">
        <v>1493820</v>
      </c>
    </row>
    <row r="34" spans="2:18" x14ac:dyDescent="0.25">
      <c r="B34" s="40" t="s">
        <v>4</v>
      </c>
      <c r="C34" s="40"/>
      <c r="D34" s="40"/>
      <c r="E34" s="40"/>
      <c r="F34" s="5">
        <f>3521221</f>
        <v>3521221</v>
      </c>
    </row>
    <row r="37" spans="2:18" x14ac:dyDescent="0.25">
      <c r="B37" s="47" t="s">
        <v>9</v>
      </c>
      <c r="C37" s="47"/>
      <c r="D37" s="47"/>
      <c r="E37" s="47"/>
      <c r="F37" s="47"/>
      <c r="G37" s="47"/>
      <c r="H37" s="47"/>
      <c r="I37" s="47"/>
      <c r="K37" s="30" t="s">
        <v>36</v>
      </c>
      <c r="L37" s="30"/>
      <c r="M37" s="30"/>
      <c r="N37" s="30"/>
      <c r="O37" s="30"/>
      <c r="P37" s="30"/>
      <c r="Q37" s="30"/>
      <c r="R37" s="30"/>
    </row>
    <row r="38" spans="2:18" x14ac:dyDescent="0.25">
      <c r="B38" s="49"/>
      <c r="C38" s="49"/>
      <c r="D38" s="49"/>
      <c r="E38" s="9" t="s">
        <v>10</v>
      </c>
      <c r="F38" s="9" t="s">
        <v>11</v>
      </c>
      <c r="G38" s="9" t="s">
        <v>12</v>
      </c>
      <c r="H38" s="50" t="s">
        <v>13</v>
      </c>
      <c r="I38" s="50"/>
    </row>
    <row r="39" spans="2:18" x14ac:dyDescent="0.25">
      <c r="B39" s="39" t="s">
        <v>26</v>
      </c>
      <c r="C39" s="39"/>
      <c r="D39" s="39"/>
      <c r="E39" s="10">
        <v>2020</v>
      </c>
      <c r="F39" s="10">
        <v>6</v>
      </c>
      <c r="G39" s="11">
        <v>30</v>
      </c>
      <c r="H39" s="12" t="s">
        <v>14</v>
      </c>
      <c r="I39" s="13" t="s">
        <v>15</v>
      </c>
    </row>
    <row r="40" spans="2:18" x14ac:dyDescent="0.25">
      <c r="B40" s="39" t="s">
        <v>16</v>
      </c>
      <c r="C40" s="39"/>
      <c r="D40" s="39"/>
      <c r="E40" s="14">
        <v>2019</v>
      </c>
      <c r="F40" s="14">
        <v>4</v>
      </c>
      <c r="G40" s="15">
        <v>1</v>
      </c>
      <c r="H40" s="16">
        <f>(E39-E40)*360+(F39-F40)*30+(G39-G40+1)</f>
        <v>450</v>
      </c>
      <c r="I40" s="17">
        <f>H40/360</f>
        <v>1.25</v>
      </c>
    </row>
    <row r="41" spans="2:18" x14ac:dyDescent="0.25">
      <c r="B41" s="39" t="s">
        <v>17</v>
      </c>
      <c r="C41" s="39"/>
      <c r="D41" s="39"/>
      <c r="E41" s="48">
        <v>5975280</v>
      </c>
      <c r="F41" s="48"/>
      <c r="G41" s="48"/>
      <c r="H41" s="48"/>
      <c r="I41" s="48"/>
    </row>
    <row r="42" spans="2:18" x14ac:dyDescent="0.25">
      <c r="B42" s="39" t="s">
        <v>18</v>
      </c>
      <c r="C42" s="39"/>
      <c r="D42" s="39"/>
      <c r="E42" s="42">
        <f>E41/30</f>
        <v>199176</v>
      </c>
      <c r="F42" s="42"/>
      <c r="G42" s="42"/>
      <c r="H42" s="42"/>
      <c r="I42" s="42"/>
    </row>
    <row r="43" spans="2:18" x14ac:dyDescent="0.25">
      <c r="B43" s="39" t="s">
        <v>19</v>
      </c>
      <c r="C43" s="39"/>
      <c r="D43" s="39"/>
      <c r="E43" s="42">
        <f>E41</f>
        <v>5975280</v>
      </c>
      <c r="F43" s="42"/>
      <c r="G43" s="42"/>
      <c r="H43" s="42"/>
      <c r="I43" s="42"/>
    </row>
    <row r="44" spans="2:18" x14ac:dyDescent="0.25">
      <c r="B44" s="39" t="s">
        <v>20</v>
      </c>
      <c r="C44" s="39"/>
      <c r="D44" s="39"/>
      <c r="E44" s="18">
        <f>I40-1</f>
        <v>0.25</v>
      </c>
      <c r="F44" s="42">
        <f>E44*20*E42</f>
        <v>995880</v>
      </c>
      <c r="G44" s="42"/>
      <c r="H44" s="42"/>
      <c r="I44" s="42"/>
    </row>
    <row r="45" spans="2:18" x14ac:dyDescent="0.25">
      <c r="B45" s="45" t="s">
        <v>21</v>
      </c>
      <c r="C45" s="45"/>
      <c r="D45" s="45"/>
      <c r="E45" s="19"/>
      <c r="F45" s="46">
        <f>E43+F44</f>
        <v>6971160</v>
      </c>
      <c r="G45" s="46"/>
      <c r="H45" s="46"/>
      <c r="I45" s="46"/>
    </row>
    <row r="47" spans="2:18" x14ac:dyDescent="0.25">
      <c r="B47" s="47" t="s">
        <v>22</v>
      </c>
      <c r="C47" s="47"/>
      <c r="D47" s="47"/>
      <c r="E47" s="47"/>
      <c r="F47" s="47"/>
    </row>
    <row r="48" spans="2:18" x14ac:dyDescent="0.25">
      <c r="B48" s="1" t="s">
        <v>0</v>
      </c>
      <c r="C48" s="1" t="s">
        <v>1</v>
      </c>
      <c r="D48" s="1" t="s">
        <v>2</v>
      </c>
      <c r="E48" s="1" t="s">
        <v>3</v>
      </c>
      <c r="F48" s="20" t="s">
        <v>23</v>
      </c>
    </row>
    <row r="49" spans="2:11" x14ac:dyDescent="0.25">
      <c r="B49" s="21">
        <v>43556</v>
      </c>
      <c r="C49" s="21">
        <v>44012</v>
      </c>
      <c r="D49" s="23">
        <v>5975280</v>
      </c>
      <c r="E49" s="3">
        <f t="shared" ref="E49" si="1">DAYS360(B49,C49)+1</f>
        <v>450</v>
      </c>
      <c r="F49" s="3">
        <f t="shared" ref="F49" si="2">(D49/30)*E49</f>
        <v>89629200</v>
      </c>
    </row>
    <row r="50" spans="2:11" x14ac:dyDescent="0.25">
      <c r="B50" s="40" t="s">
        <v>4</v>
      </c>
      <c r="C50" s="40"/>
      <c r="D50" s="40"/>
      <c r="E50" s="40"/>
      <c r="F50" s="5">
        <v>89629200</v>
      </c>
    </row>
    <row r="51" spans="2:11" x14ac:dyDescent="0.25">
      <c r="C51" t="s">
        <v>33</v>
      </c>
      <c r="F51" t="s">
        <v>34</v>
      </c>
    </row>
    <row r="52" spans="2:11" x14ac:dyDescent="0.25">
      <c r="B52" t="s">
        <v>32</v>
      </c>
      <c r="C52">
        <v>10</v>
      </c>
      <c r="D52" s="31"/>
      <c r="F52" s="32">
        <v>11600000</v>
      </c>
      <c r="K52" t="s">
        <v>35</v>
      </c>
    </row>
    <row r="53" spans="2:11" x14ac:dyDescent="0.25">
      <c r="D53" s="31"/>
      <c r="F53" s="31"/>
    </row>
    <row r="54" spans="2:11" x14ac:dyDescent="0.25">
      <c r="D54" s="31"/>
      <c r="F54" s="31"/>
    </row>
    <row r="55" spans="2:11" x14ac:dyDescent="0.25">
      <c r="B55" s="41" t="s">
        <v>24</v>
      </c>
      <c r="C55" s="41"/>
      <c r="D55" s="41"/>
      <c r="E55" s="41"/>
      <c r="F55" s="34">
        <v>132327289</v>
      </c>
    </row>
    <row r="57" spans="2:11" x14ac:dyDescent="0.25">
      <c r="D57" s="52"/>
    </row>
  </sheetData>
  <mergeCells count="26">
    <mergeCell ref="H38:I38"/>
    <mergeCell ref="B17:E17"/>
    <mergeCell ref="B55:E55"/>
    <mergeCell ref="B44:D44"/>
    <mergeCell ref="F44:I44"/>
    <mergeCell ref="H10:K10"/>
    <mergeCell ref="H7:K9"/>
    <mergeCell ref="B45:D45"/>
    <mergeCell ref="F45:I45"/>
    <mergeCell ref="B47:F47"/>
    <mergeCell ref="B50:E50"/>
    <mergeCell ref="B41:D41"/>
    <mergeCell ref="E41:I41"/>
    <mergeCell ref="B42:D42"/>
    <mergeCell ref="E42:I42"/>
    <mergeCell ref="B43:D43"/>
    <mergeCell ref="E43:I43"/>
    <mergeCell ref="B37:I37"/>
    <mergeCell ref="B5:F5"/>
    <mergeCell ref="B7:F7"/>
    <mergeCell ref="B39:D39"/>
    <mergeCell ref="B40:D40"/>
    <mergeCell ref="B23:E23"/>
    <mergeCell ref="B29:E29"/>
    <mergeCell ref="B34:E34"/>
    <mergeCell ref="B38:D3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96614-C8B3-4D6F-A774-7869DE3A603B}">
  <dimension ref="A1:K34"/>
  <sheetViews>
    <sheetView workbookViewId="0">
      <selection activeCell="I36" sqref="I36"/>
    </sheetView>
  </sheetViews>
  <sheetFormatPr baseColWidth="10" defaultRowHeight="15" x14ac:dyDescent="0.25"/>
  <cols>
    <col min="2" max="2" width="12.140625" customWidth="1"/>
    <col min="3" max="3" width="19" bestFit="1" customWidth="1"/>
    <col min="4" max="4" width="19.5703125" bestFit="1" customWidth="1"/>
    <col min="5" max="5" width="15.140625" customWidth="1"/>
    <col min="6" max="6" width="26.42578125" bestFit="1" customWidth="1"/>
  </cols>
  <sheetData>
    <row r="1" spans="1:11" x14ac:dyDescent="0.25">
      <c r="B1" s="6"/>
      <c r="C1" s="6"/>
      <c r="D1" s="6"/>
      <c r="E1" s="6"/>
      <c r="F1" s="6"/>
      <c r="G1" s="6"/>
    </row>
    <row r="2" spans="1:11" x14ac:dyDescent="0.25">
      <c r="B2" s="6"/>
      <c r="C2" s="6"/>
      <c r="D2" s="6"/>
      <c r="E2" s="6"/>
      <c r="F2" s="6"/>
      <c r="G2" s="6"/>
    </row>
    <row r="3" spans="1:11" x14ac:dyDescent="0.25">
      <c r="B3" s="6"/>
      <c r="C3" s="6"/>
      <c r="D3" s="6"/>
      <c r="E3" s="6"/>
      <c r="F3" s="6"/>
      <c r="G3" s="6"/>
    </row>
    <row r="4" spans="1:11" x14ac:dyDescent="0.25">
      <c r="B4" s="6"/>
      <c r="C4" s="6"/>
      <c r="D4" s="6"/>
      <c r="E4" s="6"/>
      <c r="F4" s="6"/>
      <c r="G4" s="6"/>
    </row>
    <row r="5" spans="1:11" x14ac:dyDescent="0.25">
      <c r="A5" s="6"/>
      <c r="B5" s="35" t="s">
        <v>25</v>
      </c>
      <c r="C5" s="35"/>
      <c r="D5" s="35"/>
      <c r="E5" s="35"/>
      <c r="F5" s="35"/>
      <c r="G5" s="6"/>
    </row>
    <row r="6" spans="1:11" x14ac:dyDescent="0.25">
      <c r="B6" s="6"/>
      <c r="C6" s="6"/>
      <c r="D6" s="6"/>
      <c r="E6" s="6"/>
      <c r="F6" s="6"/>
      <c r="G6" s="6"/>
    </row>
    <row r="7" spans="1:11" x14ac:dyDescent="0.25">
      <c r="B7" s="36" t="s">
        <v>37</v>
      </c>
      <c r="C7" s="37"/>
      <c r="D7" s="37"/>
      <c r="E7" s="37"/>
      <c r="F7" s="38"/>
      <c r="H7" s="51"/>
      <c r="I7" s="51"/>
      <c r="J7" s="51"/>
      <c r="K7" s="51"/>
    </row>
    <row r="8" spans="1:11" x14ac:dyDescent="0.25">
      <c r="B8" s="22" t="s">
        <v>10</v>
      </c>
      <c r="C8" s="22" t="s">
        <v>28</v>
      </c>
      <c r="D8" s="22"/>
      <c r="E8" s="22"/>
      <c r="F8" s="22" t="s">
        <v>38</v>
      </c>
      <c r="H8" s="51"/>
      <c r="I8" s="51"/>
      <c r="J8" s="51"/>
      <c r="K8" s="51"/>
    </row>
    <row r="9" spans="1:11" x14ac:dyDescent="0.25">
      <c r="B9" s="22">
        <v>2020</v>
      </c>
      <c r="C9" s="25">
        <v>5975280</v>
      </c>
      <c r="D9" s="23"/>
      <c r="E9" s="24"/>
      <c r="F9" s="24">
        <v>5975280</v>
      </c>
      <c r="H9" s="51"/>
      <c r="I9" s="51"/>
      <c r="J9" s="51"/>
      <c r="K9" s="51"/>
    </row>
    <row r="10" spans="1:11" x14ac:dyDescent="0.25">
      <c r="B10" s="22"/>
      <c r="C10" s="25"/>
      <c r="D10" s="23"/>
      <c r="E10" s="24"/>
      <c r="F10" s="24"/>
      <c r="H10" s="51"/>
      <c r="I10" s="51"/>
      <c r="J10" s="51"/>
      <c r="K10" s="51"/>
    </row>
    <row r="12" spans="1:11" x14ac:dyDescent="0.25">
      <c r="H12" s="44" t="s">
        <v>39</v>
      </c>
      <c r="I12" s="44"/>
      <c r="J12" s="44"/>
      <c r="K12" s="44"/>
    </row>
    <row r="13" spans="1:11" x14ac:dyDescent="0.25">
      <c r="B13" s="1" t="s">
        <v>0</v>
      </c>
      <c r="C13" s="1" t="s">
        <v>1</v>
      </c>
      <c r="D13" s="1" t="s">
        <v>2</v>
      </c>
      <c r="E13" s="1" t="s">
        <v>3</v>
      </c>
      <c r="F13" s="2" t="s">
        <v>5</v>
      </c>
      <c r="H13" s="44"/>
      <c r="I13" s="44"/>
      <c r="J13" s="44"/>
      <c r="K13" s="44"/>
    </row>
    <row r="14" spans="1:11" x14ac:dyDescent="0.25">
      <c r="B14" s="8">
        <v>43556</v>
      </c>
      <c r="C14" s="8">
        <v>43830</v>
      </c>
      <c r="D14" s="7">
        <v>5386454</v>
      </c>
      <c r="E14" s="3">
        <v>271</v>
      </c>
      <c r="F14" s="4">
        <v>4054803</v>
      </c>
      <c r="H14" s="44"/>
      <c r="I14" s="44"/>
      <c r="J14" s="44"/>
      <c r="K14" s="44"/>
    </row>
    <row r="15" spans="1:11" x14ac:dyDescent="0.25">
      <c r="B15" s="21">
        <v>43831</v>
      </c>
      <c r="C15" s="21">
        <v>44012</v>
      </c>
      <c r="D15" s="7">
        <v>5975280</v>
      </c>
      <c r="E15" s="3">
        <v>180</v>
      </c>
      <c r="F15" s="4">
        <v>2987640</v>
      </c>
      <c r="H15" s="44"/>
      <c r="I15" s="44"/>
      <c r="J15" s="44"/>
      <c r="K15" s="44"/>
    </row>
    <row r="16" spans="1:11" x14ac:dyDescent="0.25">
      <c r="B16" s="53" t="s">
        <v>4</v>
      </c>
      <c r="C16" s="54"/>
      <c r="D16" s="54"/>
      <c r="E16" s="55"/>
      <c r="F16" s="5">
        <f>SUM(F14:F15)</f>
        <v>7042443</v>
      </c>
      <c r="H16" s="44"/>
      <c r="I16" s="44"/>
      <c r="J16" s="44"/>
      <c r="K16" s="44"/>
    </row>
    <row r="17" spans="2:11" x14ac:dyDescent="0.25">
      <c r="H17" s="44"/>
      <c r="I17" s="44"/>
      <c r="J17" s="44"/>
      <c r="K17" s="44"/>
    </row>
    <row r="18" spans="2:11" x14ac:dyDescent="0.25">
      <c r="B18" s="1" t="s">
        <v>0</v>
      </c>
      <c r="C18" s="1" t="s">
        <v>1</v>
      </c>
      <c r="D18" s="1" t="s">
        <v>2</v>
      </c>
      <c r="E18" s="1" t="s">
        <v>3</v>
      </c>
      <c r="F18" s="2" t="s">
        <v>6</v>
      </c>
      <c r="H18" s="44"/>
      <c r="I18" s="44"/>
      <c r="J18" s="44"/>
      <c r="K18" s="44"/>
    </row>
    <row r="19" spans="2:11" x14ac:dyDescent="0.25">
      <c r="B19" s="8">
        <v>43556</v>
      </c>
      <c r="C19" s="8">
        <v>43830</v>
      </c>
      <c r="D19" s="27">
        <v>5386454</v>
      </c>
      <c r="E19" s="3">
        <v>271</v>
      </c>
      <c r="F19" s="26">
        <v>4054803</v>
      </c>
    </row>
    <row r="20" spans="2:11" x14ac:dyDescent="0.25">
      <c r="B20" s="21">
        <v>43831</v>
      </c>
      <c r="C20" s="21">
        <v>44012</v>
      </c>
      <c r="D20" s="27">
        <v>5975280</v>
      </c>
      <c r="E20" s="3">
        <v>180</v>
      </c>
      <c r="F20" s="26">
        <v>2987640</v>
      </c>
    </row>
    <row r="21" spans="2:11" x14ac:dyDescent="0.25">
      <c r="B21" s="53" t="s">
        <v>4</v>
      </c>
      <c r="C21" s="54"/>
      <c r="D21" s="54"/>
      <c r="E21" s="55"/>
      <c r="F21" s="5">
        <f>SUM(F19:F20)</f>
        <v>7042443</v>
      </c>
    </row>
    <row r="23" spans="2:11" x14ac:dyDescent="0.25">
      <c r="B23" s="1" t="s">
        <v>0</v>
      </c>
      <c r="C23" s="1" t="s">
        <v>1</v>
      </c>
      <c r="D23" s="1" t="s">
        <v>6</v>
      </c>
      <c r="E23" s="1" t="s">
        <v>3</v>
      </c>
      <c r="F23" s="2" t="s">
        <v>7</v>
      </c>
    </row>
    <row r="24" spans="2:11" x14ac:dyDescent="0.25">
      <c r="B24" s="8">
        <v>43556</v>
      </c>
      <c r="C24" s="8">
        <v>43830</v>
      </c>
      <c r="D24" s="26">
        <v>5386454</v>
      </c>
      <c r="E24" s="3">
        <v>271</v>
      </c>
      <c r="F24" s="3">
        <v>366284</v>
      </c>
    </row>
    <row r="25" spans="2:11" x14ac:dyDescent="0.25">
      <c r="B25" s="21">
        <v>43831</v>
      </c>
      <c r="C25" s="21">
        <v>44012</v>
      </c>
      <c r="D25" s="26">
        <v>5975280</v>
      </c>
      <c r="E25" s="3">
        <v>180</v>
      </c>
      <c r="F25" s="3">
        <v>179258</v>
      </c>
    </row>
    <row r="26" spans="2:11" x14ac:dyDescent="0.25">
      <c r="B26" s="53" t="s">
        <v>4</v>
      </c>
      <c r="C26" s="54"/>
      <c r="D26" s="54"/>
      <c r="E26" s="55"/>
      <c r="F26" s="5">
        <f>SUM(F24:F25)</f>
        <v>545542</v>
      </c>
    </row>
    <row r="28" spans="2:11" x14ac:dyDescent="0.25">
      <c r="B28" s="1" t="s">
        <v>0</v>
      </c>
      <c r="C28" s="1" t="s">
        <v>1</v>
      </c>
      <c r="D28" s="1" t="s">
        <v>2</v>
      </c>
      <c r="E28" s="1" t="s">
        <v>3</v>
      </c>
      <c r="F28" s="2" t="s">
        <v>8</v>
      </c>
    </row>
    <row r="29" spans="2:11" x14ac:dyDescent="0.25">
      <c r="B29" s="8">
        <v>43466</v>
      </c>
      <c r="C29" s="21">
        <v>43830</v>
      </c>
      <c r="D29" s="23">
        <v>5386454</v>
      </c>
      <c r="E29" s="3">
        <v>271</v>
      </c>
      <c r="F29" s="3">
        <f>(D29*E29)/720</f>
        <v>2027401.4361111112</v>
      </c>
    </row>
    <row r="30" spans="2:11" x14ac:dyDescent="0.25">
      <c r="B30" s="56">
        <v>43831</v>
      </c>
      <c r="C30" s="57">
        <v>44012</v>
      </c>
      <c r="D30" s="58">
        <v>5975280</v>
      </c>
      <c r="E30" s="59">
        <v>180</v>
      </c>
      <c r="F30" s="3">
        <v>1493820</v>
      </c>
    </row>
    <row r="31" spans="2:11" x14ac:dyDescent="0.25">
      <c r="B31" s="53" t="s">
        <v>4</v>
      </c>
      <c r="C31" s="54"/>
      <c r="D31" s="54"/>
      <c r="E31" s="55"/>
      <c r="F31" s="5">
        <v>3521221</v>
      </c>
    </row>
    <row r="34" spans="2:6" x14ac:dyDescent="0.25">
      <c r="B34" s="41" t="s">
        <v>24</v>
      </c>
      <c r="C34" s="41"/>
      <c r="D34" s="41"/>
      <c r="E34" s="41"/>
      <c r="F34" s="29">
        <v>24126929</v>
      </c>
    </row>
  </sheetData>
  <mergeCells count="9">
    <mergeCell ref="B31:E31"/>
    <mergeCell ref="B26:E26"/>
    <mergeCell ref="B21:E21"/>
    <mergeCell ref="H7:K10"/>
    <mergeCell ref="H12:K18"/>
    <mergeCell ref="B34:E34"/>
    <mergeCell ref="B5:F5"/>
    <mergeCell ref="B7:F7"/>
    <mergeCell ref="B16:E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LIQ. PRETENSIONES DEMANDA</vt:lpstr>
      <vt:lpstr>PML</vt:lpstr>
    </vt:vector>
  </TitlesOfParts>
  <Manager/>
  <Company>Rama Judicial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Sebastian Suarez Ossa</dc:creator>
  <cp:keywords/>
  <dc:description/>
  <cp:lastModifiedBy>Amparo</cp:lastModifiedBy>
  <cp:revision/>
  <dcterms:created xsi:type="dcterms:W3CDTF">2023-05-23T18:21:31Z</dcterms:created>
  <dcterms:modified xsi:type="dcterms:W3CDTF">2023-11-22T19:34:31Z</dcterms:modified>
  <cp:category/>
  <cp:contentStatus/>
</cp:coreProperties>
</file>