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D:\PERITAJES\Reparación directa\MARIA DEL CARMEN GUZMÁN-OTROS\Peritaje  presentado\"/>
    </mc:Choice>
  </mc:AlternateContent>
  <xr:revisionPtr revIDLastSave="0" documentId="13_ncr:1_{EB3D2FCB-6F30-44DE-A299-AD61276A5E07}" xr6:coauthVersionLast="47" xr6:coauthVersionMax="47" xr10:uidLastSave="{00000000-0000-0000-0000-000000000000}"/>
  <bookViews>
    <workbookView xWindow="-120" yWindow="-120" windowWidth="24240" windowHeight="13140" activeTab="2" xr2:uid="{00000000-000D-0000-FFFF-FFFF00000000}"/>
  </bookViews>
  <sheets>
    <sheet name="Datos" sheetId="5" r:id="rId1"/>
    <sheet name="M2 depreciado" sheetId="1" r:id="rId2"/>
    <sheet name="Presup. Unitarios" sheetId="3" r:id="rId3"/>
    <sheet name="Presup. m2" sheetId="4" r:id="rId4"/>
    <sheet name="cantid. obra" sheetId="2" r:id="rId5"/>
  </sheets>
  <externalReferences>
    <externalReference r:id="rId6"/>
    <externalReference r:id="rId7"/>
    <externalReference r:id="rId8"/>
    <externalReference r:id="rId9"/>
  </externalReferences>
  <definedNames>
    <definedName name="_xlnm.Print_Area" localSheetId="4">'cantid. obra'!$A$1:$M$292</definedName>
    <definedName name="_xlnm.Print_Area" localSheetId="1">'M2 depreciado'!$A$15:$E$103</definedName>
    <definedName name="_xlnm.Print_Area" localSheetId="3">'Presup. m2'!$A$1:$F$36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5" i="1" l="1"/>
  <c r="E96" i="1" s="1"/>
  <c r="D79" i="3" l="1"/>
  <c r="M306" i="2"/>
  <c r="M305" i="2"/>
  <c r="F305" i="2"/>
  <c r="M304" i="2"/>
  <c r="F304" i="2"/>
  <c r="M303" i="2"/>
  <c r="F303" i="2"/>
  <c r="H302" i="2"/>
  <c r="M302" i="2" s="1"/>
  <c r="M307" i="2" s="1"/>
  <c r="F302" i="2"/>
  <c r="F301" i="2"/>
  <c r="F306" i="2" s="1"/>
  <c r="E79" i="3"/>
  <c r="F79" i="3" s="1"/>
  <c r="E80" i="3"/>
  <c r="F80" i="3" s="1"/>
  <c r="H292" i="2"/>
  <c r="M286" i="2"/>
  <c r="F286" i="2"/>
  <c r="M285" i="2"/>
  <c r="F285" i="2"/>
  <c r="M284" i="2"/>
  <c r="F284" i="2"/>
  <c r="M283" i="2"/>
  <c r="F283" i="2"/>
  <c r="M282" i="2"/>
  <c r="F282" i="2"/>
  <c r="F295" i="2"/>
  <c r="F294" i="2"/>
  <c r="F293" i="2"/>
  <c r="F292" i="2"/>
  <c r="F291" i="2"/>
  <c r="A235" i="2"/>
  <c r="J63" i="3"/>
  <c r="F108" i="2"/>
  <c r="M115" i="2"/>
  <c r="D115" i="2"/>
  <c r="F115" i="2" s="1"/>
  <c r="M114" i="2"/>
  <c r="F114" i="2"/>
  <c r="M113" i="2"/>
  <c r="F113" i="2"/>
  <c r="M112" i="2"/>
  <c r="F112" i="2"/>
  <c r="M111" i="2"/>
  <c r="F111" i="2"/>
  <c r="M110" i="2"/>
  <c r="F110" i="2"/>
  <c r="M109" i="2"/>
  <c r="F109" i="2"/>
  <c r="M108" i="2"/>
  <c r="E25" i="4"/>
  <c r="E109" i="3"/>
  <c r="F261" i="2"/>
  <c r="F66" i="2"/>
  <c r="M74" i="2"/>
  <c r="F74" i="2"/>
  <c r="M73" i="2"/>
  <c r="F73" i="2"/>
  <c r="M72" i="2"/>
  <c r="F72" i="2"/>
  <c r="M71" i="2"/>
  <c r="F71" i="2"/>
  <c r="M70" i="2"/>
  <c r="F70" i="2"/>
  <c r="M69" i="2"/>
  <c r="F69" i="2"/>
  <c r="M68" i="2"/>
  <c r="F68" i="2"/>
  <c r="M67" i="2"/>
  <c r="F67" i="2"/>
  <c r="M66" i="2"/>
  <c r="F53" i="2"/>
  <c r="M61" i="2"/>
  <c r="F61" i="2"/>
  <c r="M60" i="2"/>
  <c r="F60" i="2"/>
  <c r="M59" i="2"/>
  <c r="F59" i="2"/>
  <c r="M58" i="2"/>
  <c r="F58" i="2"/>
  <c r="M57" i="2"/>
  <c r="F57" i="2"/>
  <c r="M56" i="2"/>
  <c r="F56" i="2"/>
  <c r="M55" i="2"/>
  <c r="F55" i="2"/>
  <c r="M54" i="2"/>
  <c r="F54" i="2"/>
  <c r="M53" i="2"/>
  <c r="M204" i="3"/>
  <c r="M235" i="2"/>
  <c r="E94" i="3"/>
  <c r="H30" i="3"/>
  <c r="M292" i="2"/>
  <c r="M296" i="2"/>
  <c r="M295" i="2"/>
  <c r="M294" i="2"/>
  <c r="M293" i="2"/>
  <c r="E76" i="1"/>
  <c r="E71" i="1"/>
  <c r="F287" i="2" l="1"/>
  <c r="D74" i="3" s="1"/>
  <c r="M287" i="2"/>
  <c r="F75" i="2"/>
  <c r="M116" i="2"/>
  <c r="F116" i="2"/>
  <c r="M75" i="2"/>
  <c r="M62" i="2"/>
  <c r="F62" i="2"/>
  <c r="D53" i="3" s="1"/>
  <c r="M297" i="2"/>
  <c r="D83" i="3" s="1"/>
  <c r="F95" i="3"/>
  <c r="K104" i="3"/>
  <c r="D51" i="3" l="1"/>
  <c r="P116" i="2"/>
  <c r="D18" i="3"/>
  <c r="D36" i="3"/>
  <c r="D35" i="3"/>
  <c r="M157" i="2"/>
  <c r="F157" i="2"/>
  <c r="F132" i="2"/>
  <c r="M277" i="2"/>
  <c r="M276" i="2"/>
  <c r="M275" i="2"/>
  <c r="M274" i="2"/>
  <c r="M139" i="2"/>
  <c r="M138" i="2"/>
  <c r="M136" i="2"/>
  <c r="M135" i="2"/>
  <c r="M133" i="2"/>
  <c r="M132" i="2"/>
  <c r="F186" i="2"/>
  <c r="F185" i="2"/>
  <c r="M192" i="2"/>
  <c r="F192" i="2"/>
  <c r="M191" i="2"/>
  <c r="M190" i="2"/>
  <c r="M189" i="2"/>
  <c r="F189" i="2"/>
  <c r="M188" i="2"/>
  <c r="F188" i="2"/>
  <c r="M187" i="2"/>
  <c r="M186" i="2"/>
  <c r="M185" i="2"/>
  <c r="M184" i="2"/>
  <c r="F249" i="2"/>
  <c r="F248" i="2"/>
  <c r="M268" i="2"/>
  <c r="F268" i="2"/>
  <c r="M267" i="2"/>
  <c r="F267" i="2"/>
  <c r="M266" i="2"/>
  <c r="F266" i="2"/>
  <c r="M265" i="2"/>
  <c r="F265" i="2"/>
  <c r="M264" i="2"/>
  <c r="F264" i="2"/>
  <c r="M263" i="2"/>
  <c r="F263" i="2"/>
  <c r="M262" i="2"/>
  <c r="F262" i="2"/>
  <c r="M261" i="2"/>
  <c r="M260" i="2"/>
  <c r="F260" i="2"/>
  <c r="M255" i="2"/>
  <c r="F255" i="2"/>
  <c r="M254" i="2"/>
  <c r="F254" i="2"/>
  <c r="M253" i="2"/>
  <c r="F253" i="2"/>
  <c r="M252" i="2"/>
  <c r="F252" i="2"/>
  <c r="M251" i="2"/>
  <c r="F251" i="2"/>
  <c r="M250" i="2"/>
  <c r="F250" i="2"/>
  <c r="M249" i="2"/>
  <c r="M248" i="2"/>
  <c r="M247" i="2"/>
  <c r="F247" i="2"/>
  <c r="E86" i="1"/>
  <c r="E78" i="3" l="1"/>
  <c r="E75" i="3"/>
  <c r="F75" i="3" s="1"/>
  <c r="E74" i="3"/>
  <c r="F74" i="3" s="1"/>
  <c r="E22" i="3"/>
  <c r="E20" i="3"/>
  <c r="M273" i="2"/>
  <c r="M278" i="2" s="1"/>
  <c r="M140" i="2"/>
  <c r="M269" i="2"/>
  <c r="M193" i="2"/>
  <c r="F269" i="2"/>
  <c r="F193" i="2"/>
  <c r="F256" i="2"/>
  <c r="M256" i="2"/>
  <c r="E45" i="1"/>
  <c r="E28" i="1"/>
  <c r="E23" i="1"/>
  <c r="E19" i="1"/>
  <c r="E96" i="3" l="1"/>
  <c r="E25" i="3"/>
  <c r="M242" i="2"/>
  <c r="F242" i="2"/>
  <c r="M241" i="2"/>
  <c r="F241" i="2"/>
  <c r="M240" i="2"/>
  <c r="F240" i="2"/>
  <c r="M239" i="2"/>
  <c r="F239" i="2"/>
  <c r="M238" i="2"/>
  <c r="F238" i="2"/>
  <c r="M237" i="2"/>
  <c r="F237" i="2"/>
  <c r="M236" i="2"/>
  <c r="F236" i="2"/>
  <c r="F235" i="2"/>
  <c r="M234" i="2"/>
  <c r="F234" i="2"/>
  <c r="E21" i="3" l="1"/>
  <c r="E84" i="3"/>
  <c r="F84" i="3" s="1"/>
  <c r="E88" i="3"/>
  <c r="E35" i="3"/>
  <c r="F35" i="3" s="1"/>
  <c r="E29" i="3"/>
  <c r="E36" i="3"/>
  <c r="F36" i="3" s="1"/>
  <c r="F243" i="2"/>
  <c r="M243" i="2"/>
  <c r="M145" i="2"/>
  <c r="M211" i="2"/>
  <c r="F211" i="2"/>
  <c r="M171" i="2"/>
  <c r="F225" i="2"/>
  <c r="M229" i="2"/>
  <c r="M228" i="2"/>
  <c r="M227" i="2"/>
  <c r="M226" i="2"/>
  <c r="M225" i="2"/>
  <c r="M224" i="2"/>
  <c r="M223" i="2"/>
  <c r="M222" i="2"/>
  <c r="M221" i="2"/>
  <c r="F229" i="2"/>
  <c r="F228" i="2"/>
  <c r="F227" i="2"/>
  <c r="F226" i="2"/>
  <c r="F224" i="2"/>
  <c r="F223" i="2"/>
  <c r="F222" i="2"/>
  <c r="F221" i="2"/>
  <c r="M198" i="2"/>
  <c r="F198" i="2"/>
  <c r="E83" i="3" l="1"/>
  <c r="F83" i="3" s="1"/>
  <c r="D86" i="3"/>
  <c r="D96" i="3"/>
  <c r="D127" i="2"/>
  <c r="E23" i="3"/>
  <c r="E30" i="3"/>
  <c r="E27" i="3"/>
  <c r="E28" i="3"/>
  <c r="E26" i="3"/>
  <c r="M230" i="2"/>
  <c r="F230" i="2"/>
  <c r="F145" i="2"/>
  <c r="F93" i="3"/>
  <c r="E21" i="4"/>
  <c r="D97" i="3" l="1"/>
  <c r="E51" i="3"/>
  <c r="F51" i="3" s="1"/>
  <c r="E20" i="4"/>
  <c r="E53" i="3" l="1"/>
  <c r="F53" i="3" s="1"/>
  <c r="E101" i="1"/>
  <c r="E54" i="1"/>
  <c r="E53" i="1"/>
  <c r="E52" i="1"/>
  <c r="E8" i="4"/>
  <c r="H3" i="2"/>
  <c r="H4" i="2"/>
  <c r="H5" i="2"/>
  <c r="H6" i="2"/>
  <c r="H7" i="2"/>
  <c r="H9" i="2"/>
  <c r="H10" i="2"/>
  <c r="H11" i="2"/>
  <c r="H12" i="2"/>
  <c r="H13" i="2"/>
  <c r="E3" i="4"/>
  <c r="E4" i="4"/>
  <c r="E5" i="4"/>
  <c r="E6" i="4"/>
  <c r="E7" i="4"/>
  <c r="E9" i="4"/>
  <c r="E10" i="4"/>
  <c r="E11" i="4"/>
  <c r="E12" i="4"/>
  <c r="E13" i="4"/>
  <c r="E3" i="3"/>
  <c r="E4" i="3"/>
  <c r="E5" i="3"/>
  <c r="E6" i="3"/>
  <c r="E7" i="3"/>
  <c r="E9" i="3"/>
  <c r="E10" i="3"/>
  <c r="E11" i="3"/>
  <c r="E12" i="3"/>
  <c r="E13" i="3"/>
  <c r="D9" i="1"/>
  <c r="D10" i="1"/>
  <c r="D11" i="1"/>
  <c r="D12" i="1"/>
  <c r="D13" i="1"/>
  <c r="D7" i="1"/>
  <c r="D6" i="1"/>
  <c r="D5" i="1"/>
  <c r="D4" i="1"/>
  <c r="D3" i="1"/>
  <c r="E102" i="1" l="1"/>
  <c r="E55" i="1"/>
  <c r="E8" i="3"/>
  <c r="D8" i="1"/>
  <c r="H8" i="2"/>
  <c r="E49" i="3" l="1"/>
  <c r="E73" i="1"/>
  <c r="E78" i="1"/>
  <c r="F175" i="2"/>
  <c r="F174" i="2"/>
  <c r="F138" i="2"/>
  <c r="F139" i="2"/>
  <c r="F136" i="2"/>
  <c r="F135" i="2"/>
  <c r="F133" i="2"/>
  <c r="F273" i="2"/>
  <c r="F277" i="2"/>
  <c r="F276" i="2"/>
  <c r="F275" i="2"/>
  <c r="F274" i="2"/>
  <c r="F278" i="2" l="1"/>
  <c r="F140" i="2"/>
  <c r="P140" i="2" s="1"/>
  <c r="E58" i="1"/>
  <c r="E57" i="1"/>
  <c r="E56" i="1"/>
  <c r="E48" i="1"/>
  <c r="E18" i="3" l="1"/>
  <c r="F18" i="3" s="1"/>
  <c r="F17" i="3" s="1"/>
  <c r="E52" i="3"/>
  <c r="E59" i="1"/>
  <c r="E74" i="1" s="1"/>
  <c r="F21" i="4" s="1"/>
  <c r="E59" i="3"/>
  <c r="F59" i="3" s="1"/>
  <c r="H55" i="3" l="1"/>
  <c r="H50" i="3"/>
  <c r="H52" i="3" s="1"/>
  <c r="M210" i="2"/>
  <c r="M215" i="2"/>
  <c r="M214" i="2"/>
  <c r="M213" i="2"/>
  <c r="M212" i="2"/>
  <c r="M205" i="2"/>
  <c r="F205" i="2"/>
  <c r="M204" i="2"/>
  <c r="F204" i="2"/>
  <c r="M203" i="2"/>
  <c r="F203" i="2"/>
  <c r="M202" i="2"/>
  <c r="F202" i="2"/>
  <c r="M201" i="2"/>
  <c r="F201" i="2"/>
  <c r="M200" i="2"/>
  <c r="F200" i="2"/>
  <c r="M178" i="2"/>
  <c r="M177" i="2"/>
  <c r="M176" i="2"/>
  <c r="M175" i="2"/>
  <c r="M174" i="2"/>
  <c r="M173" i="2"/>
  <c r="M172" i="2"/>
  <c r="M170" i="2"/>
  <c r="F178" i="2"/>
  <c r="M165" i="2"/>
  <c r="F165" i="2"/>
  <c r="M164" i="2"/>
  <c r="F164" i="2"/>
  <c r="M163" i="2"/>
  <c r="F163" i="2"/>
  <c r="M162" i="2"/>
  <c r="F162" i="2"/>
  <c r="M161" i="2"/>
  <c r="F161" i="2"/>
  <c r="M160" i="2"/>
  <c r="F160" i="2"/>
  <c r="M152" i="2"/>
  <c r="F152" i="2"/>
  <c r="M151" i="2"/>
  <c r="F151" i="2"/>
  <c r="M150" i="2"/>
  <c r="F150" i="2"/>
  <c r="M149" i="2"/>
  <c r="F149" i="2"/>
  <c r="M148" i="2"/>
  <c r="F148" i="2"/>
  <c r="M147" i="2"/>
  <c r="F147" i="2"/>
  <c r="M146" i="2"/>
  <c r="F146" i="2"/>
  <c r="F144" i="2"/>
  <c r="M144" i="2"/>
  <c r="F125" i="2"/>
  <c r="M125" i="2"/>
  <c r="F126" i="2"/>
  <c r="M126" i="2"/>
  <c r="F127" i="2"/>
  <c r="M127" i="2"/>
  <c r="M81" i="2"/>
  <c r="F81" i="2"/>
  <c r="M42" i="2"/>
  <c r="F42" i="2"/>
  <c r="M29" i="2"/>
  <c r="F29" i="2"/>
  <c r="F33" i="2"/>
  <c r="M33" i="2"/>
  <c r="F34" i="2"/>
  <c r="M34" i="2"/>
  <c r="F35" i="2"/>
  <c r="M35" i="2"/>
  <c r="M216" i="2" l="1"/>
  <c r="F296" i="2"/>
  <c r="D78" i="3" s="1"/>
  <c r="F78" i="3" s="1"/>
  <c r="M179" i="2"/>
  <c r="M158" i="2"/>
  <c r="F153" i="2"/>
  <c r="F158" i="2"/>
  <c r="M153" i="2"/>
  <c r="D65" i="3" l="1"/>
  <c r="D23" i="3"/>
  <c r="E44" i="1"/>
  <c r="F60" i="3" l="1"/>
  <c r="I98" i="3"/>
  <c r="K91" i="3"/>
  <c r="H98" i="3"/>
  <c r="H97" i="3"/>
  <c r="J29" i="3"/>
  <c r="J28" i="3"/>
  <c r="J30" i="3" l="1"/>
  <c r="H99" i="3"/>
  <c r="E33" i="3" l="1"/>
  <c r="F33" i="3" s="1"/>
  <c r="E67" i="3"/>
  <c r="E85" i="3"/>
  <c r="E87" i="3"/>
  <c r="E91" i="3"/>
  <c r="E68" i="3"/>
  <c r="E82" i="3"/>
  <c r="F26" i="3"/>
  <c r="E90" i="3"/>
  <c r="E73" i="3"/>
  <c r="E98" i="3"/>
  <c r="E43" i="3"/>
  <c r="E41" i="3"/>
  <c r="E89" i="3"/>
  <c r="E100" i="3"/>
  <c r="E48" i="3"/>
  <c r="E34" i="3"/>
  <c r="E97" i="3"/>
  <c r="E77" i="3"/>
  <c r="E17" i="1"/>
  <c r="E64" i="3" l="1"/>
  <c r="E70" i="3"/>
  <c r="E66" i="3"/>
  <c r="F99" i="3"/>
  <c r="F63" i="3"/>
  <c r="F47" i="3"/>
  <c r="F46" i="3"/>
  <c r="F45" i="3"/>
  <c r="F42" i="3"/>
  <c r="F31" i="3"/>
  <c r="E50" i="3" l="1"/>
  <c r="F50" i="3" s="1"/>
  <c r="E44" i="3"/>
  <c r="F44" i="3" s="1"/>
  <c r="E86" i="3"/>
  <c r="F72" i="3"/>
  <c r="F69" i="3"/>
  <c r="F70" i="3"/>
  <c r="F87" i="3"/>
  <c r="F100" i="3"/>
  <c r="F98" i="3"/>
  <c r="F97" i="3"/>
  <c r="F68" i="3"/>
  <c r="F67" i="3"/>
  <c r="F66" i="3"/>
  <c r="F43" i="3"/>
  <c r="F41" i="3"/>
  <c r="F25" i="3"/>
  <c r="E71" i="3" l="1"/>
  <c r="F71" i="3" s="1"/>
  <c r="F94" i="3"/>
  <c r="E32" i="3"/>
  <c r="F32" i="3" s="1"/>
  <c r="E40" i="3"/>
  <c r="F40" i="3" s="1"/>
  <c r="E58" i="3"/>
  <c r="F58" i="3" s="1"/>
  <c r="F48" i="3"/>
  <c r="E57" i="3" l="1"/>
  <c r="F57" i="3" s="1"/>
  <c r="E54" i="3"/>
  <c r="F215" i="2"/>
  <c r="F214" i="2"/>
  <c r="F213" i="2"/>
  <c r="F212" i="2"/>
  <c r="F210" i="2"/>
  <c r="F199" i="2"/>
  <c r="F197" i="2"/>
  <c r="M199" i="2"/>
  <c r="M197" i="2"/>
  <c r="F172" i="2"/>
  <c r="F103" i="2"/>
  <c r="F101" i="2"/>
  <c r="F100" i="2"/>
  <c r="F99" i="2"/>
  <c r="F97" i="2"/>
  <c r="F96" i="2"/>
  <c r="F93" i="2"/>
  <c r="F92" i="2"/>
  <c r="E55" i="3" l="1"/>
  <c r="F55" i="3" s="1"/>
  <c r="F216" i="2"/>
  <c r="F179" i="2"/>
  <c r="M103" i="2"/>
  <c r="M101" i="2"/>
  <c r="M100" i="2"/>
  <c r="M99" i="2"/>
  <c r="M98" i="2"/>
  <c r="M97" i="2"/>
  <c r="M96" i="2"/>
  <c r="M94" i="2"/>
  <c r="M93" i="2"/>
  <c r="M92" i="2"/>
  <c r="F104" i="2"/>
  <c r="F79" i="2"/>
  <c r="M87" i="2"/>
  <c r="F87" i="2"/>
  <c r="M86" i="2"/>
  <c r="F86" i="2"/>
  <c r="M85" i="2"/>
  <c r="F85" i="2"/>
  <c r="M84" i="2"/>
  <c r="F84" i="2"/>
  <c r="M83" i="2"/>
  <c r="F83" i="2"/>
  <c r="M82" i="2"/>
  <c r="F82" i="2"/>
  <c r="M80" i="2"/>
  <c r="F80" i="2"/>
  <c r="M79" i="2"/>
  <c r="M159" i="2"/>
  <c r="F159" i="2"/>
  <c r="M40" i="2"/>
  <c r="M124" i="2"/>
  <c r="F124" i="2"/>
  <c r="M123" i="2"/>
  <c r="F123" i="2"/>
  <c r="M122" i="2"/>
  <c r="F122" i="2"/>
  <c r="M121" i="2"/>
  <c r="F121" i="2"/>
  <c r="M120" i="2"/>
  <c r="M48" i="2"/>
  <c r="F48" i="2"/>
  <c r="M47" i="2"/>
  <c r="F47" i="2"/>
  <c r="M46" i="2"/>
  <c r="F46" i="2"/>
  <c r="M45" i="2"/>
  <c r="F45" i="2"/>
  <c r="M44" i="2"/>
  <c r="F44" i="2"/>
  <c r="M43" i="2"/>
  <c r="F43" i="2"/>
  <c r="M41" i="2"/>
  <c r="F41" i="2"/>
  <c r="F40" i="2"/>
  <c r="M32" i="2"/>
  <c r="M31" i="2"/>
  <c r="M30" i="2"/>
  <c r="M28" i="2"/>
  <c r="M27" i="2"/>
  <c r="F32" i="2"/>
  <c r="F31" i="2"/>
  <c r="F30" i="2"/>
  <c r="F28" i="2"/>
  <c r="F27" i="2"/>
  <c r="M22" i="2"/>
  <c r="M21" i="2"/>
  <c r="M20" i="2"/>
  <c r="M18" i="2"/>
  <c r="M17" i="2"/>
  <c r="F22" i="2"/>
  <c r="F21" i="2"/>
  <c r="F20" i="2"/>
  <c r="M128" i="2" l="1"/>
  <c r="M206" i="2" s="1"/>
  <c r="F166" i="2"/>
  <c r="M88" i="2"/>
  <c r="F36" i="2"/>
  <c r="M166" i="2"/>
  <c r="M104" i="2"/>
  <c r="F62" i="3" s="1"/>
  <c r="M49" i="2"/>
  <c r="F88" i="2"/>
  <c r="F120" i="2"/>
  <c r="F128" i="2" s="1"/>
  <c r="D61" i="3" s="1"/>
  <c r="F49" i="2"/>
  <c r="M36" i="2"/>
  <c r="M23" i="2"/>
  <c r="D20" i="3" l="1"/>
  <c r="D21" i="3"/>
  <c r="F21" i="3" s="1"/>
  <c r="D54" i="3"/>
  <c r="F54" i="3" s="1"/>
  <c r="F206" i="2"/>
  <c r="D22" i="3"/>
  <c r="D49" i="3"/>
  <c r="F49" i="3" s="1"/>
  <c r="F18" i="2"/>
  <c r="F20" i="3"/>
  <c r="D52" i="3"/>
  <c r="F52" i="3" s="1"/>
  <c r="P128" i="2"/>
  <c r="F82" i="3"/>
  <c r="F77" i="3" l="1"/>
  <c r="F37" i="3" l="1"/>
  <c r="E50" i="1" l="1"/>
  <c r="E49" i="1"/>
  <c r="E46" i="1"/>
  <c r="E38" i="1"/>
  <c r="E21" i="1"/>
  <c r="E20" i="1"/>
  <c r="E47" i="1" l="1"/>
  <c r="E51" i="1"/>
  <c r="F90" i="3"/>
  <c r="F96" i="3"/>
  <c r="F92" i="3" s="1"/>
  <c r="E72" i="1" l="1"/>
  <c r="E77" i="1"/>
  <c r="E63" i="1"/>
  <c r="F22" i="4"/>
  <c r="E87" i="1" l="1"/>
  <c r="E33" i="1"/>
  <c r="E31" i="1" l="1"/>
  <c r="E32" i="1" s="1"/>
  <c r="E43" i="1"/>
  <c r="E36" i="1"/>
  <c r="E29" i="1"/>
  <c r="E30" i="1" s="1"/>
  <c r="E39" i="1"/>
  <c r="E24" i="1"/>
  <c r="E34" i="1" l="1"/>
  <c r="E22" i="1"/>
  <c r="E18" i="1"/>
  <c r="E25" i="1" l="1"/>
  <c r="F17" i="4" s="1"/>
  <c r="F18" i="4" s="1"/>
  <c r="F22" i="3"/>
  <c r="F34" i="3"/>
  <c r="F38" i="3"/>
  <c r="F30" i="3"/>
  <c r="F29" i="3"/>
  <c r="F28" i="3"/>
  <c r="F27" i="3"/>
  <c r="F23" i="3"/>
  <c r="F104" i="3" l="1"/>
  <c r="F103" i="3"/>
  <c r="F102" i="3" l="1"/>
  <c r="E89" i="1" l="1"/>
  <c r="E37" i="1" l="1"/>
  <c r="E40" i="1" l="1"/>
  <c r="E41" i="1" l="1"/>
  <c r="E64" i="1" s="1"/>
  <c r="E60" i="1"/>
  <c r="E61" i="1" s="1"/>
  <c r="E65" i="1" l="1"/>
  <c r="E67" i="1" s="1"/>
  <c r="E79" i="1"/>
  <c r="F20" i="4"/>
  <c r="F23" i="4" s="1"/>
  <c r="E68" i="1"/>
  <c r="F24" i="4" l="1"/>
  <c r="F25" i="4"/>
  <c r="F26" i="4" l="1"/>
  <c r="F16" i="4" l="1"/>
  <c r="I103" i="3"/>
  <c r="F88" i="3"/>
  <c r="F89" i="3" l="1"/>
  <c r="F91" i="3"/>
  <c r="F85" i="3"/>
  <c r="F73" i="3" l="1"/>
  <c r="F86" i="3" l="1"/>
  <c r="F64" i="3" l="1"/>
  <c r="E76" i="3" l="1"/>
  <c r="F76" i="3" s="1"/>
  <c r="E81" i="3" l="1"/>
  <c r="F81" i="3" s="1"/>
  <c r="E61" i="3"/>
  <c r="F61" i="3" s="1"/>
  <c r="E24" i="3" l="1"/>
  <c r="F24" i="3" s="1"/>
  <c r="F19" i="3" s="1"/>
  <c r="E65" i="3" l="1"/>
  <c r="F65" i="3" s="1"/>
  <c r="F39" i="3" s="1"/>
  <c r="F105" i="3" l="1"/>
  <c r="F106" i="3" s="1"/>
  <c r="F107" i="3" l="1"/>
  <c r="F108" i="3" s="1"/>
  <c r="F109" i="3" s="1"/>
  <c r="F110" i="3" s="1"/>
  <c r="I102" i="3" l="1"/>
  <c r="I105" i="3" s="1"/>
  <c r="M93" i="3"/>
  <c r="I114" i="3"/>
  <c r="F23" i="2"/>
  <c r="M94" i="3" l="1"/>
  <c r="M95" i="3" l="1"/>
  <c r="M97"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Jeiver</author>
  </authors>
  <commentList>
    <comment ref="D71" authorId="0" shapeId="0" xr:uid="{00000000-0006-0000-0100-000001000000}">
      <text>
        <r>
          <rPr>
            <b/>
            <sz val="9"/>
            <color indexed="81"/>
            <rFont val="Tahoma"/>
            <charset val="1"/>
          </rPr>
          <t>Jeiver:</t>
        </r>
        <r>
          <rPr>
            <sz val="9"/>
            <color indexed="81"/>
            <rFont val="Tahoma"/>
            <charset val="1"/>
          </rPr>
          <t xml:space="preserve">
Mesón de cocina incluye acabados</t>
        </r>
      </text>
    </comment>
    <comment ref="D72" authorId="0" shapeId="0" xr:uid="{00000000-0006-0000-0100-000002000000}">
      <text>
        <r>
          <rPr>
            <b/>
            <sz val="9"/>
            <color indexed="81"/>
            <rFont val="Tahoma"/>
            <charset val="1"/>
          </rPr>
          <t>Jeiver:</t>
        </r>
        <r>
          <rPr>
            <sz val="9"/>
            <color indexed="81"/>
            <rFont val="Tahoma"/>
            <charset val="1"/>
          </rPr>
          <t xml:space="preserve">
Paredes y techo incluye acabados</t>
        </r>
      </text>
    </comment>
    <comment ref="D73" authorId="0" shapeId="0" xr:uid="{00000000-0006-0000-0100-000003000000}">
      <text>
        <r>
          <rPr>
            <b/>
            <sz val="9"/>
            <color indexed="81"/>
            <rFont val="Tahoma"/>
            <charset val="1"/>
          </rPr>
          <t>Jeiver:</t>
        </r>
        <r>
          <rPr>
            <sz val="9"/>
            <color indexed="81"/>
            <rFont val="Tahoma"/>
            <charset val="1"/>
          </rPr>
          <t xml:space="preserve">
Techo y pared</t>
        </r>
      </text>
    </comment>
    <comment ref="D76" authorId="0" shapeId="0" xr:uid="{00000000-0006-0000-0100-000004000000}">
      <text>
        <r>
          <rPr>
            <b/>
            <sz val="9"/>
            <color indexed="81"/>
            <rFont val="Tahoma"/>
            <charset val="1"/>
          </rPr>
          <t>Jeiver:</t>
        </r>
        <r>
          <rPr>
            <sz val="9"/>
            <color indexed="81"/>
            <rFont val="Tahoma"/>
            <charset val="1"/>
          </rPr>
          <t xml:space="preserve">
solo acabados</t>
        </r>
      </text>
    </comment>
    <comment ref="D77" authorId="0" shapeId="0" xr:uid="{00000000-0006-0000-0100-000005000000}">
      <text>
        <r>
          <rPr>
            <b/>
            <sz val="9"/>
            <color indexed="81"/>
            <rFont val="Tahoma"/>
            <charset val="1"/>
          </rPr>
          <t>Jeiver:</t>
        </r>
        <r>
          <rPr>
            <sz val="9"/>
            <color indexed="81"/>
            <rFont val="Tahoma"/>
            <charset val="1"/>
          </rPr>
          <t xml:space="preserve">
Solo acabados</t>
        </r>
      </text>
    </comment>
    <comment ref="D78" authorId="0" shapeId="0" xr:uid="{00000000-0006-0000-0100-000006000000}">
      <text>
        <r>
          <rPr>
            <b/>
            <sz val="9"/>
            <color indexed="81"/>
            <rFont val="Tahoma"/>
            <charset val="1"/>
          </rPr>
          <t>Jeiver:</t>
        </r>
        <r>
          <rPr>
            <sz val="9"/>
            <color indexed="81"/>
            <rFont val="Tahoma"/>
            <charset val="1"/>
          </rPr>
          <t xml:space="preserve">
solo acabados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Jeiver</author>
  </authors>
  <commentList>
    <comment ref="I97" authorId="0" shapeId="0" xr:uid="{00000000-0006-0000-0200-000001000000}">
      <text>
        <r>
          <rPr>
            <b/>
            <sz val="9"/>
            <color indexed="81"/>
            <rFont val="Tahoma"/>
            <family val="2"/>
          </rPr>
          <t>Jeiver:</t>
        </r>
        <r>
          <rPr>
            <sz val="9"/>
            <color indexed="81"/>
            <rFont val="Tahoma"/>
            <family val="2"/>
          </rPr>
          <t xml:space="preserve">
Equivl. Portón</t>
        </r>
      </text>
    </comment>
  </commentList>
</comments>
</file>

<file path=xl/sharedStrings.xml><?xml version="1.0" encoding="utf-8"?>
<sst xmlns="http://schemas.openxmlformats.org/spreadsheetml/2006/main" count="801" uniqueCount="287">
  <si>
    <t>Lote</t>
  </si>
  <si>
    <t>Andén</t>
  </si>
  <si>
    <t>Indice de construcción</t>
  </si>
  <si>
    <t>Valor m2 Depreciado:</t>
  </si>
  <si>
    <t>Total</t>
  </si>
  <si>
    <t>Primer piso</t>
  </si>
  <si>
    <t>Solar</t>
  </si>
  <si>
    <t>Indice de ocupación</t>
  </si>
  <si>
    <t>Construído primer piso</t>
  </si>
  <si>
    <t>Area construida afectada</t>
  </si>
  <si>
    <t xml:space="preserve">Año construcción Primer piso </t>
  </si>
  <si>
    <t xml:space="preserve">Año construcción segundo piso </t>
  </si>
  <si>
    <t>Promedio</t>
  </si>
  <si>
    <t>Vida actual estimada (Va)</t>
  </si>
  <si>
    <t xml:space="preserve">Vida </t>
  </si>
  <si>
    <t>Vida económica( Vb)</t>
  </si>
  <si>
    <t>Grado de conservación</t>
  </si>
  <si>
    <t>Depreciación tabla fitto corvini</t>
  </si>
  <si>
    <t>Valor Depreciación por m2</t>
  </si>
  <si>
    <t xml:space="preserve">AVALÚO REPOSICIÓN  </t>
  </si>
  <si>
    <t>Obra</t>
  </si>
  <si>
    <t>Localización</t>
  </si>
  <si>
    <t>Ciudad</t>
  </si>
  <si>
    <t>Propietaria</t>
  </si>
  <si>
    <t xml:space="preserve">Tipo de presupuesto </t>
  </si>
  <si>
    <t>A todo costo</t>
  </si>
  <si>
    <t>Solicitante</t>
  </si>
  <si>
    <t>Fecha</t>
  </si>
  <si>
    <t xml:space="preserve">Plazo de ejecución </t>
  </si>
  <si>
    <t>-</t>
  </si>
  <si>
    <t xml:space="preserve">Validez de la propuesta </t>
  </si>
  <si>
    <t>Item</t>
  </si>
  <si>
    <t>Descripcion</t>
  </si>
  <si>
    <t>Und</t>
  </si>
  <si>
    <t>Cant</t>
  </si>
  <si>
    <t>V/unit</t>
  </si>
  <si>
    <t>Valor parcial</t>
  </si>
  <si>
    <t>M2</t>
  </si>
  <si>
    <t>DEMOLICIONES</t>
  </si>
  <si>
    <t>DESM.CUBIERTA ASBESTO CEMENTO</t>
  </si>
  <si>
    <t>Desmonte y retiro de ESTRUCTURA DE CUBIERTA</t>
  </si>
  <si>
    <t>Cubierta teja fibrocemento.Incluye correas mdera</t>
  </si>
  <si>
    <t>Unid</t>
  </si>
  <si>
    <t>VARIOS</t>
  </si>
  <si>
    <t>RETIRO ESCOMBROS MANUAL-VOLQUETA &lt;=10KM.</t>
  </si>
  <si>
    <t>ASEO GENERAL</t>
  </si>
  <si>
    <t>glob</t>
  </si>
  <si>
    <t>COSTO DIRECTO</t>
  </si>
  <si>
    <t>Incremento por distancia</t>
  </si>
  <si>
    <t>Atentamente,</t>
  </si>
  <si>
    <t>____________________________________</t>
  </si>
  <si>
    <t>Ing. Jeiver Leonel Zúñiga Garcia</t>
  </si>
  <si>
    <t>c.c 10523779 Popayán</t>
  </si>
  <si>
    <t>Valor ajustado</t>
  </si>
  <si>
    <t>CONSTRUCCIÓN</t>
  </si>
  <si>
    <t>Demolición muros en soga</t>
  </si>
  <si>
    <t>Valor total reposición</t>
  </si>
  <si>
    <t>B&lt;</t>
  </si>
  <si>
    <t>H</t>
  </si>
  <si>
    <t>Trapezoidal</t>
  </si>
  <si>
    <t>Sótano</t>
  </si>
  <si>
    <t>Patio sótano</t>
  </si>
  <si>
    <t>Patio primer piso</t>
  </si>
  <si>
    <t>Patio segundo piso</t>
  </si>
  <si>
    <t xml:space="preserve">Areas libres </t>
  </si>
  <si>
    <t>Patios</t>
  </si>
  <si>
    <t>Total áreas libres</t>
  </si>
  <si>
    <t xml:space="preserve">subtotal </t>
  </si>
  <si>
    <t xml:space="preserve">Antejardín </t>
  </si>
  <si>
    <t>Total area construída, (cubiertas)</t>
  </si>
  <si>
    <t>Año construcción Sótano</t>
  </si>
  <si>
    <t>Demoliciones y retiros</t>
  </si>
  <si>
    <t>Glob</t>
  </si>
  <si>
    <t xml:space="preserve">A.I.U </t>
  </si>
  <si>
    <t>Total valor del lote</t>
  </si>
  <si>
    <t>VALOR DE LA REPOSICIÓN</t>
  </si>
  <si>
    <t>Costo directo</t>
  </si>
  <si>
    <t>MUROS LONGIITUDINALES</t>
  </si>
  <si>
    <t>MUROS TRANSVERSALES</t>
  </si>
  <si>
    <t>Eje 1</t>
  </si>
  <si>
    <t>Eje 2</t>
  </si>
  <si>
    <t>Eje 3</t>
  </si>
  <si>
    <t>Eje 4</t>
  </si>
  <si>
    <t>Eje 5</t>
  </si>
  <si>
    <t>CARPINTERÍA</t>
  </si>
  <si>
    <t>Suministro y colocación de lavamanos. Línea económica</t>
  </si>
  <si>
    <t>NAVE LAM.LLENA CAL.20 BAT.</t>
  </si>
  <si>
    <t>Rectangular</t>
  </si>
  <si>
    <t>Solar Rectangular 3 Nivel</t>
  </si>
  <si>
    <t>ML</t>
  </si>
  <si>
    <t>Desmonte de Correas metálicas Triangulares</t>
  </si>
  <si>
    <t>MURO CULATA LAD.SOGA SUCIO</t>
  </si>
  <si>
    <t>VINILO TIPO 1 [3M]</t>
  </si>
  <si>
    <t>ESMALTE SOBRE LAMINA LLENA</t>
  </si>
  <si>
    <t>REPINTE VENTANA - REJA</t>
  </si>
  <si>
    <t>VIDRIO TRANSPARENTE 4 MM</t>
  </si>
  <si>
    <t>180148SC</t>
  </si>
  <si>
    <t>CORREA MET. TRIANGULAR L=11-11,50 MTS</t>
  </si>
  <si>
    <t>C.F.PANEL BOARD 6.0MM S.JUNTA+VINILO</t>
  </si>
  <si>
    <t>m2</t>
  </si>
  <si>
    <t>TEJA ASBESTO CEMENTO</t>
  </si>
  <si>
    <t>TEJA ASBESTO CEMENTO # 6</t>
  </si>
  <si>
    <t>UND</t>
  </si>
  <si>
    <t>RECORRIDO CUBIERTA TEJA ASBESTO CEMENTO</t>
  </si>
  <si>
    <t>Area ocupada( incluyen áreas techadas, jardines y patios.)</t>
  </si>
  <si>
    <t>Pisos</t>
  </si>
  <si>
    <t>Area lote , (Incluye andén, patios, antejardín)</t>
  </si>
  <si>
    <t>Areas libres andén</t>
  </si>
  <si>
    <t>Segundo piso</t>
  </si>
  <si>
    <t>avaluar el costo de reposición del inmueble a su estado</t>
  </si>
  <si>
    <t>COLUMNETAS TRANSVERSALES</t>
  </si>
  <si>
    <t>COLUMNETAS LONGITUDINALES</t>
  </si>
  <si>
    <t>REPELLOS MUROS LONGITUDINALES</t>
  </si>
  <si>
    <t>REPELLOS MUROS TRANSVERSALES</t>
  </si>
  <si>
    <t>ESTUCO DE MUROS LONGITUDINALES</t>
  </si>
  <si>
    <t>ESTUCO DE MUROS TRANSVERSALES</t>
  </si>
  <si>
    <t>PINTURA DE MUROS LONGITUDINALES</t>
  </si>
  <si>
    <t>PINTURA DE MUROS TRANSVERSALES</t>
  </si>
  <si>
    <t>VIGAS DE AMARRE LONGITUDINALES</t>
  </si>
  <si>
    <t>VIGAS DE AMARRE TRANSVERSALES</t>
  </si>
  <si>
    <t>GUARDAESCOBA EN RETAL CERÁMICA MUROS LONGITUDINALES</t>
  </si>
  <si>
    <t>GUARDAESCOBA EN RETAL CERÁMICA MUROS TRANSVERSALES</t>
  </si>
  <si>
    <t>DEMOL.REPELLO</t>
  </si>
  <si>
    <t>DEMOL.PLACA CONCRETO E&gt;=17.6 CM</t>
  </si>
  <si>
    <t>DEMOL.ENCHAPE CERAMICO</t>
  </si>
  <si>
    <t>DESM.APARATO SANITARIO</t>
  </si>
  <si>
    <t>DESM.MARCO + NAVE SENCILLA</t>
  </si>
  <si>
    <t>DESM.VENTANA EXISTENTE</t>
  </si>
  <si>
    <t>CAJA INSPECCION 80x 80 CM [CONCRETO]</t>
  </si>
  <si>
    <t>TUB.PVC 4 SANI.</t>
  </si>
  <si>
    <t>TUB.PVC 2 SANI.</t>
  </si>
  <si>
    <t>TUB.PVC 6 SANI.</t>
  </si>
  <si>
    <t>ACERO REFUERZO FLEJADO 60000 PSI 420MPA</t>
  </si>
  <si>
    <t>Kg</t>
  </si>
  <si>
    <t>COLUMNA AMARRE MURO</t>
  </si>
  <si>
    <t>VIGA CONCR.AMARRE MURO 10-12x20CM</t>
  </si>
  <si>
    <t>LOSA CONCRETO MACIZA E=12CM</t>
  </si>
  <si>
    <t>MURO LAD.SOGA SUCIO</t>
  </si>
  <si>
    <t>MESON EN CONCRETO A &lt;=60 CM H=5.0- 8CM</t>
  </si>
  <si>
    <t>PUNTO SANITARIO PVC 3</t>
  </si>
  <si>
    <t>PUNTO SANITARIO PVC 4"</t>
  </si>
  <si>
    <t>TUBERIA PVC ,1/2"</t>
  </si>
  <si>
    <t>PUNTO AGUA FRIA ,1/2"</t>
  </si>
  <si>
    <t>PTO</t>
  </si>
  <si>
    <t>REPELLO MURO 1:3</t>
  </si>
  <si>
    <t>REPELLO CIELO 1:3</t>
  </si>
  <si>
    <t>ALISTADO PISO 6 CM</t>
  </si>
  <si>
    <t>CERAMICA 30.01-32.50x30.01-32.50 TRAF.4</t>
  </si>
  <si>
    <t>ENCHAPE CERAMICA 25X25 - 1 CALIDAD</t>
  </si>
  <si>
    <t>VENTANA LAM.VIDRIO SENCILLA CAL.20 COR</t>
  </si>
  <si>
    <t>VENTANA LAM.VIDRIO-VARILLA CAL.20 COR</t>
  </si>
  <si>
    <t>COMBO SANITARIO ECONOMICO [S+L+G+I]</t>
  </si>
  <si>
    <t>GRIFO MEZCLA.LAVAPLAT 8</t>
  </si>
  <si>
    <t>LAVAPLATOS A.INOX. 50X100CM ESCURRIDERO</t>
  </si>
  <si>
    <t>ESTUCO MUROS PLASTICO</t>
  </si>
  <si>
    <t>ESMALTE REJAS - VENTANAS</t>
  </si>
  <si>
    <t>SC1</t>
  </si>
  <si>
    <t>Puerta lámina calibre 20 incluye marco</t>
  </si>
  <si>
    <t>SC3</t>
  </si>
  <si>
    <t>GUARDAESCOBA EN RETAL DE CERÁMICA</t>
  </si>
  <si>
    <t>SC6</t>
  </si>
  <si>
    <t>Punto eléctrico para tomas o interrupt. Longit promedio 4,5 mts.2 Nº 12+ 1 Nº 14</t>
  </si>
  <si>
    <t>DEMOL.MESON CONCRETO</t>
  </si>
  <si>
    <t>ENCHAPE CERAMICA 21.0-40.0 MESON</t>
  </si>
  <si>
    <t>Depreciación según  Fitto Corvini</t>
  </si>
  <si>
    <t xml:space="preserve">Valor total </t>
  </si>
  <si>
    <t>B&gt;</t>
  </si>
  <si>
    <t xml:space="preserve">Se conservan los mismos cimientos por que se trata es de </t>
  </si>
  <si>
    <t>(3,9*16,8)+(1,65*3,15+3,2*2,6)</t>
  </si>
  <si>
    <t>Demolición de Gradas</t>
  </si>
  <si>
    <t>ALISTADO PISO 4 CM</t>
  </si>
  <si>
    <t>LOSA TERRAZA</t>
  </si>
  <si>
    <t>Alcoba 1</t>
  </si>
  <si>
    <t>Alcoba 2</t>
  </si>
  <si>
    <t>Alcoba 3</t>
  </si>
  <si>
    <t>Baño 2</t>
  </si>
  <si>
    <t>Baño social</t>
  </si>
  <si>
    <t>Mesón 1</t>
  </si>
  <si>
    <t>Mesón 2</t>
  </si>
  <si>
    <t>ENCHAPE MESON COCINA</t>
  </si>
  <si>
    <t>PISO AFINADO CON MINERAL, (ESMALTADO). PISO 1</t>
  </si>
  <si>
    <t>Tercer piso</t>
  </si>
  <si>
    <t xml:space="preserve">LOSA ENTREPISO </t>
  </si>
  <si>
    <t xml:space="preserve">PISO EN CERÁMICA </t>
  </si>
  <si>
    <t>ENCHAPE PARED EN CERÁMICA BAÑO, COCINA Y PATIO</t>
  </si>
  <si>
    <t>Cocina</t>
  </si>
  <si>
    <t>Patio</t>
  </si>
  <si>
    <t>Construcción gradas terraza</t>
  </si>
  <si>
    <t>Primarios</t>
  </si>
  <si>
    <t>DEMOL.CONTRAPISO CONCRETO E=5CM-10CM</t>
  </si>
  <si>
    <t>CONTRAPISO CONCRETO E= 6CM 2.500Psi</t>
  </si>
  <si>
    <t>ALISTADO PISO ESMALTADO 3 CM</t>
  </si>
  <si>
    <t>DEMOL.LAVADERO EXISTENTE</t>
  </si>
  <si>
    <t>LAVADERO MAMPOSTERIA ENCHAPADO 160X80CM</t>
  </si>
  <si>
    <t xml:space="preserve">Segundo piso </t>
  </si>
  <si>
    <t>Azotea</t>
  </si>
  <si>
    <t>Gradas</t>
  </si>
  <si>
    <t>Baños</t>
  </si>
  <si>
    <t>REPELLOS CIELOS</t>
  </si>
  <si>
    <t>Grada 2</t>
  </si>
  <si>
    <t>Uso</t>
  </si>
  <si>
    <t>Departamento</t>
  </si>
  <si>
    <t>Cauca</t>
  </si>
  <si>
    <t>Corregimiento</t>
  </si>
  <si>
    <t>Reposición Vivienda</t>
  </si>
  <si>
    <t>VALOR M2 DEPRECIADO</t>
  </si>
  <si>
    <t>RECIOS UNITARIOS</t>
  </si>
  <si>
    <t>VALOR M2 CONSTRUCCION</t>
  </si>
  <si>
    <t>CUBICACIÓN CANTIDADES DE OBRA</t>
  </si>
  <si>
    <t>Patio Tercer piso</t>
  </si>
  <si>
    <t>Tercer piso piso</t>
  </si>
  <si>
    <t xml:space="preserve">Tercer piso </t>
  </si>
  <si>
    <t>Valor actual/M2 : de construcción total</t>
  </si>
  <si>
    <t>CÁLCULO DE LA  DEPRECIACIÓN</t>
  </si>
  <si>
    <t xml:space="preserve">Año construcción Tercer piso </t>
  </si>
  <si>
    <t>VALOR M2 DE CONSTRUCCIÓN DEPRECIADO</t>
  </si>
  <si>
    <t>VALOR M2 DE CONSTRUCCIÓN ACABADOS DEPRECIADO</t>
  </si>
  <si>
    <t>Valor actual m2 reposición de acabados</t>
  </si>
  <si>
    <t>Area De acabados afectada</t>
  </si>
  <si>
    <t>VENTANAS EJES LONGITUDINALES</t>
  </si>
  <si>
    <t>VENTANAS EJES TRANSVERSALES</t>
  </si>
  <si>
    <t>SC</t>
  </si>
  <si>
    <t>Puertas en madera</t>
  </si>
  <si>
    <t>Eje 7</t>
  </si>
  <si>
    <t>CIMENTACIÓN</t>
  </si>
  <si>
    <t>VIDRIOS EN VENTANAS LONGITUDINALES</t>
  </si>
  <si>
    <t>Reposicion Acabados</t>
  </si>
  <si>
    <t>Vivienda Unifamiliar</t>
  </si>
  <si>
    <t xml:space="preserve">Area construida (Area cubierta. incluye gradas. No Incluye andén, patios, jardínes.) </t>
  </si>
  <si>
    <t>Areas libres Patios</t>
  </si>
  <si>
    <t>% de vida Va/Vb</t>
  </si>
  <si>
    <t>REJAS ENROLLABLES</t>
  </si>
  <si>
    <t>REJAS DE BALCÓN</t>
  </si>
  <si>
    <t>PUERTAS METÁLICAS</t>
  </si>
  <si>
    <t>ANDENES</t>
  </si>
  <si>
    <t>Cielo raso</t>
  </si>
  <si>
    <t>CUBIERTA TEJA FIBROCEMENTO</t>
  </si>
  <si>
    <t>CUBIERTA TEJA TRANSPARENTE</t>
  </si>
  <si>
    <t>Rejas enrollables</t>
  </si>
  <si>
    <t>DEMOL.ANDEN/CONTRAPISO CONC.E 7.6 A 12CM</t>
  </si>
  <si>
    <t>C.F.ICOPOR TEXTURIZADO 1CM - PERLITA</t>
  </si>
  <si>
    <t>REPOSICION PIEZA MADERA ROLLIZA 5,1/4-6"</t>
  </si>
  <si>
    <t>TEJA PLASTICA ONDULADA</t>
  </si>
  <si>
    <t>SC2</t>
  </si>
  <si>
    <t>Juzgado Décimo Administrativo Oral del Circuito de Popayán</t>
  </si>
  <si>
    <t>Santander de quilichao</t>
  </si>
  <si>
    <t>según anotaión de fecha 2 mayo del 2006 en certificado de tradición de 22 de Octubre del 2013 con base en la escritura pública 526 del 26 de abril del 2006 que no obra en el procerso</t>
  </si>
  <si>
    <t>Vereda Manidivá</t>
  </si>
  <si>
    <t xml:space="preserve">a la calidad así estimada se le dá un valor en  la escala de conservación de esa calidad de fitto corvini. En este caso le asignamos un valor de 2 porque si bien es cierto hubo una mala calidad constructiva integral de esa calidad  </t>
  </si>
  <si>
    <t>el mantenimiento de esa mala construcción requiere reparaciones de poca importancia</t>
  </si>
  <si>
    <t xml:space="preserve">Reposiciòn area afectada </t>
  </si>
  <si>
    <t>VIDRIOS EN VENTANASTRANSVERSALES</t>
  </si>
  <si>
    <t>DESM.ESTRUCTURA MADERA T.BARRO</t>
  </si>
  <si>
    <t>CUBIERTA TEJA BARRO</t>
  </si>
  <si>
    <t>DESM.CUBIERTA TEJA BARRO</t>
  </si>
  <si>
    <t>DEMOL.COLUMNA CONCRETO AMARRE</t>
  </si>
  <si>
    <t>ml</t>
  </si>
  <si>
    <t>DEMOL.VIGA AMARRE MURO</t>
  </si>
  <si>
    <t>ENTRAMADO TEJA BARRO CANABRAVA</t>
  </si>
  <si>
    <t>TEJA BARRO NORMAL</t>
  </si>
  <si>
    <t>antes del atentado del 15 de octubre del 2013</t>
  </si>
  <si>
    <t>COLUMNAS LONGITUDINALES</t>
  </si>
  <si>
    <t>COLUMAS TRANSVERSALES</t>
  </si>
  <si>
    <t>ZAPATAS DE COLUMNAS LONGITUDINALES</t>
  </si>
  <si>
    <t>ZAPATAS DE COLUMNAS TRANSVERSALES</t>
  </si>
  <si>
    <t>Para determinar el grado de conservaciión. Se parte de la construcción ejecutada en la que se le dio valor teniendo en cuenta la calidad integral de ella tanto en materiales como calidad de acabado y calidad de mano de obra, ( todos los factores de calidad)</t>
  </si>
  <si>
    <t>ACERO DE REFUERZO 60.000 PSI.</t>
  </si>
  <si>
    <t>ACERO DE REFUERZO 37.000 PSI</t>
  </si>
  <si>
    <t>ACERO DE REFUERZO 60.000 PSI</t>
  </si>
  <si>
    <t>VIAS</t>
  </si>
  <si>
    <t>08</t>
  </si>
  <si>
    <t>COLUMNA CONCRETO 3000 PSI</t>
  </si>
  <si>
    <t>M3</t>
  </si>
  <si>
    <t>ZAPATA CONCRETO 3000 PSI INC. FORMALETA</t>
  </si>
  <si>
    <t>Nelson chávez gumán</t>
  </si>
  <si>
    <t>La vivienda al momento de la inspección ocular la encontramos reparada</t>
  </si>
  <si>
    <t>en un alto porcentaje</t>
  </si>
  <si>
    <t xml:space="preserve">Obtuvimos información con una de las personas que nos atendió y con base en ello </t>
  </si>
  <si>
    <t>consideré que por ser tomados más proóximo en el tiempo del atentado ofrecen mayor credibilidad.</t>
  </si>
  <si>
    <t xml:space="preserve">hicimos unos cálculos que los cotejamos con los del ingeniero Jaime, que aparecen en su informe. Estos resultaron similares y por ello </t>
  </si>
  <si>
    <t>C.F.MADERA LISTON MACH.PINO PATULA</t>
  </si>
  <si>
    <t xml:space="preserve">ENTRAMADO </t>
  </si>
  <si>
    <t>C.F.CANA BRAVA Y BAHAREQUE</t>
  </si>
  <si>
    <t>27 de Agosto 2024</t>
  </si>
  <si>
    <t>Nota la señora Ma´ria del Carmen nos informa que las construcciones podía tener aproximadamente  25 años.</t>
  </si>
  <si>
    <t xml:space="preserve">a PARTIR DE ESAS DOS INFORMACIONES Y LAS HUELLAS DEL TIPO DE LADRILLO UTILIZADO ESTIMAMOS UNA VIDA DE LAS VIVIENDAS </t>
  </si>
  <si>
    <t>PARA LA FECHA DEL ATENTADO  DE 13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</si>
</sst>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00\ _€_-;\-* #,##0.00\ _€_-;_-* &quot;-&quot;??\ _€_-;_-@_-"/>
    <numFmt numFmtId="166" formatCode="_-* #,##0\ _€_-;\-* #,##0\ _€_-;_-* &quot;-&quot;??\ _€_-;_-@_-"/>
    <numFmt numFmtId="167" formatCode="0.000"/>
    <numFmt numFmtId="168" formatCode="0.0%"/>
  </numFmts>
  <fonts count="30" x14ac:knownFonts="1">
    <font>
      <sz val="11"/>
      <color theme="1"/>
      <name val="Calibri"/>
      <family val="2"/>
      <scheme val="minor"/>
    </font>
    <font>
      <u/>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i/>
      <sz val="12"/>
      <color rgb="FF0F243E"/>
      <name val="Times New Roman"/>
      <family val="1"/>
    </font>
    <font>
      <b/>
      <i/>
      <sz val="10"/>
      <name val="Arial"/>
      <family val="2"/>
    </font>
    <font>
      <b/>
      <sz val="10"/>
      <name val="Arial"/>
      <family val="2"/>
    </font>
    <font>
      <b/>
      <i/>
      <sz val="11"/>
      <name val="Calibri"/>
      <family val="2"/>
      <scheme val="minor"/>
    </font>
    <font>
      <i/>
      <sz val="11"/>
      <name val="Calibri"/>
      <family val="2"/>
      <scheme val="minor"/>
    </font>
    <font>
      <sz val="10"/>
      <name val="Arial"/>
      <family val="2"/>
    </font>
    <font>
      <b/>
      <i/>
      <sz val="11"/>
      <color indexed="8"/>
      <name val="Calibri"/>
      <family val="2"/>
    </font>
    <font>
      <i/>
      <sz val="11"/>
      <name val="Calibri"/>
      <family val="2"/>
    </font>
    <font>
      <i/>
      <sz val="11"/>
      <color indexed="8"/>
      <name val="Calibri"/>
      <family val="2"/>
    </font>
    <font>
      <sz val="11"/>
      <name val="Calibri"/>
      <family val="2"/>
      <scheme val="minor"/>
    </font>
    <font>
      <b/>
      <i/>
      <sz val="11"/>
      <name val="Calibri"/>
      <family val="2"/>
    </font>
    <font>
      <b/>
      <sz val="11"/>
      <name val="Calibri"/>
      <family val="2"/>
      <scheme val="minor"/>
    </font>
    <font>
      <b/>
      <sz val="14"/>
      <color theme="1"/>
      <name val="Calibri"/>
      <family val="2"/>
      <scheme val="minor"/>
    </font>
    <font>
      <sz val="9"/>
      <color indexed="81"/>
      <name val="Tahoma"/>
      <family val="2"/>
    </font>
    <font>
      <b/>
      <sz val="9"/>
      <color indexed="81"/>
      <name val="Tahoma"/>
      <family val="2"/>
    </font>
    <font>
      <u/>
      <sz val="10"/>
      <color indexed="12"/>
      <name val="Arial"/>
      <family val="2"/>
    </font>
    <font>
      <u/>
      <sz val="10"/>
      <name val="Arial"/>
      <family val="2"/>
    </font>
    <font>
      <i/>
      <sz val="10"/>
      <name val="Arial"/>
      <family val="2"/>
    </font>
    <font>
      <sz val="9"/>
      <color indexed="81"/>
      <name val="Tahoma"/>
      <charset val="1"/>
    </font>
    <font>
      <b/>
      <sz val="9"/>
      <color indexed="81"/>
      <name val="Tahoma"/>
      <charset val="1"/>
    </font>
    <font>
      <sz val="11"/>
      <color rgb="FFFF0000"/>
      <name val="Calibri"/>
      <family val="2"/>
      <scheme val="minor"/>
    </font>
    <font>
      <i/>
      <sz val="12"/>
      <color theme="1"/>
      <name val="Times New Roman"/>
      <family val="1"/>
    </font>
    <font>
      <i/>
      <sz val="12"/>
      <color rgb="FF0F243E"/>
      <name val="Times New Roman"/>
      <family val="1"/>
    </font>
    <font>
      <sz val="11"/>
      <color indexed="8"/>
      <name val="Calibri"/>
      <family val="2"/>
      <scheme val="minor"/>
    </font>
    <font>
      <sz val="8"/>
      <name val="Calibri"/>
      <family val="2"/>
      <scheme val="minor"/>
    </font>
  </fonts>
  <fills count="3">
    <fill>
      <patternFill patternType="none"/>
    </fill>
    <fill>
      <patternFill patternType="gray125"/>
    </fill>
    <fill>
      <patternFill patternType="solid">
        <fgColor rgb="FF92D05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4">
    <xf numFmtId="0" fontId="0" fillId="0" borderId="0"/>
    <xf numFmtId="165" fontId="2" fillId="0" borderId="0" applyFont="0" applyFill="0" applyBorder="0" applyAlignment="0" applyProtection="0"/>
    <xf numFmtId="9" fontId="2" fillId="0" borderId="0" applyFont="0" applyFill="0" applyBorder="0" applyAlignment="0" applyProtection="0"/>
    <xf numFmtId="0" fontId="20" fillId="0" borderId="0" applyNumberFormat="0" applyFill="0" applyBorder="0" applyAlignment="0" applyProtection="0">
      <alignment vertical="top"/>
      <protection locked="0"/>
    </xf>
  </cellStyleXfs>
  <cellXfs count="132">
    <xf numFmtId="0" fontId="0" fillId="0" borderId="0" xfId="0"/>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center"/>
    </xf>
    <xf numFmtId="0" fontId="0" fillId="0" borderId="1" xfId="0" applyBorder="1" applyAlignment="1">
      <alignment horizontal="center" vertical="center"/>
    </xf>
    <xf numFmtId="0" fontId="1" fillId="0" borderId="1" xfId="0" applyFont="1" applyBorder="1" applyAlignment="1">
      <alignment horizontal="center" vertical="center"/>
    </xf>
    <xf numFmtId="0" fontId="11" fillId="0" borderId="1" xfId="0" applyFont="1" applyBorder="1" applyAlignment="1">
      <alignment horizontal="center" vertical="center"/>
    </xf>
    <xf numFmtId="0" fontId="8" fillId="0" borderId="1" xfId="0" applyFont="1" applyBorder="1" applyAlignment="1">
      <alignment horizontal="center" vertical="center"/>
    </xf>
    <xf numFmtId="165" fontId="11" fillId="0" borderId="1" xfId="1" applyFont="1" applyFill="1" applyBorder="1" applyAlignment="1" applyProtection="1">
      <alignment horizontal="center" vertical="center"/>
    </xf>
    <xf numFmtId="165" fontId="11" fillId="0" borderId="1" xfId="1" applyFont="1" applyFill="1" applyBorder="1" applyAlignment="1" applyProtection="1">
      <alignment horizontal="center" vertical="center" wrapText="1"/>
    </xf>
    <xf numFmtId="0" fontId="8" fillId="0" borderId="1" xfId="0" applyFont="1" applyBorder="1" applyAlignment="1">
      <alignment horizontal="left" vertical="center"/>
    </xf>
    <xf numFmtId="0" fontId="12" fillId="0" borderId="1" xfId="0" applyFont="1" applyBorder="1" applyAlignment="1">
      <alignment horizontal="center" vertical="center"/>
    </xf>
    <xf numFmtId="165" fontId="12" fillId="0" borderId="1" xfId="1" applyFont="1" applyFill="1" applyBorder="1" applyAlignment="1" applyProtection="1">
      <alignment horizontal="center" vertical="center"/>
    </xf>
    <xf numFmtId="165" fontId="7" fillId="0" borderId="1" xfId="1" applyFont="1" applyFill="1" applyBorder="1" applyAlignment="1" applyProtection="1">
      <alignment horizontal="center" vertical="center"/>
    </xf>
    <xf numFmtId="0" fontId="13" fillId="0" borderId="1" xfId="0" applyFont="1" applyBorder="1" applyAlignment="1">
      <alignment horizontal="center" vertical="center"/>
    </xf>
    <xf numFmtId="0" fontId="14" fillId="0" borderId="1" xfId="0" applyFont="1" applyBorder="1" applyAlignment="1">
      <alignment horizontal="left" vertical="center"/>
    </xf>
    <xf numFmtId="165" fontId="15" fillId="0" borderId="1" xfId="1" applyFont="1" applyFill="1" applyBorder="1" applyAlignment="1" applyProtection="1">
      <alignment horizontal="center" vertical="center"/>
    </xf>
    <xf numFmtId="0" fontId="8" fillId="0" borderId="1" xfId="0" applyFont="1" applyBorder="1" applyAlignment="1">
      <alignment horizontal="right" vertical="center"/>
    </xf>
    <xf numFmtId="0" fontId="9" fillId="0" borderId="1" xfId="0" applyFont="1" applyBorder="1" applyAlignment="1">
      <alignment horizontal="left" vertical="center"/>
    </xf>
    <xf numFmtId="0" fontId="15" fillId="0" borderId="1" xfId="0" applyFont="1" applyBorder="1" applyAlignment="1">
      <alignment horizontal="center" vertical="center"/>
    </xf>
    <xf numFmtId="0" fontId="8" fillId="0" borderId="1" xfId="0" applyFont="1" applyBorder="1" applyAlignment="1">
      <alignment horizontal="left" vertical="center" wrapText="1"/>
    </xf>
    <xf numFmtId="9" fontId="12" fillId="0" borderId="1" xfId="1" applyNumberFormat="1" applyFont="1" applyFill="1" applyBorder="1" applyAlignment="1" applyProtection="1">
      <alignment horizontal="center" vertical="center"/>
    </xf>
    <xf numFmtId="0" fontId="8" fillId="0" borderId="0" xfId="0" applyFont="1"/>
    <xf numFmtId="0" fontId="14" fillId="0" borderId="0" xfId="0" applyFont="1" applyAlignment="1">
      <alignment vertical="center"/>
    </xf>
    <xf numFmtId="0" fontId="14" fillId="0" borderId="1" xfId="0" applyFont="1" applyBorder="1" applyAlignment="1">
      <alignment horizontal="left" vertical="center" wrapText="1"/>
    </xf>
    <xf numFmtId="0" fontId="9" fillId="0" borderId="1" xfId="0" applyFont="1" applyBorder="1" applyAlignment="1">
      <alignment horizontal="left" vertical="center" wrapText="1"/>
    </xf>
    <xf numFmtId="0" fontId="0" fillId="0" borderId="0" xfId="0" applyAlignment="1">
      <alignment horizontal="center"/>
    </xf>
    <xf numFmtId="0" fontId="14" fillId="0" borderId="0" xfId="0" applyFont="1" applyAlignment="1">
      <alignment horizontal="left"/>
    </xf>
    <xf numFmtId="165" fontId="0" fillId="0" borderId="0" xfId="1" applyFont="1" applyFill="1" applyBorder="1" applyAlignment="1">
      <alignment horizontal="center"/>
    </xf>
    <xf numFmtId="0" fontId="16" fillId="0" borderId="0" xfId="0" applyFont="1" applyAlignment="1">
      <alignment horizontal="left"/>
    </xf>
    <xf numFmtId="0" fontId="0" fillId="0" borderId="4" xfId="0" applyBorder="1" applyAlignment="1">
      <alignment horizontal="center" vertical="center"/>
    </xf>
    <xf numFmtId="0" fontId="16" fillId="0" borderId="1" xfId="0" applyFont="1" applyBorder="1" applyAlignment="1">
      <alignment horizontal="left" vertical="center"/>
    </xf>
    <xf numFmtId="0" fontId="16" fillId="0" borderId="1" xfId="0" applyFont="1" applyBorder="1" applyAlignment="1">
      <alignment horizontal="right" vertical="center"/>
    </xf>
    <xf numFmtId="0" fontId="0" fillId="0" borderId="1" xfId="0" applyBorder="1" applyAlignment="1">
      <alignment horizontal="center"/>
    </xf>
    <xf numFmtId="0" fontId="0" fillId="0" borderId="4" xfId="0" applyBorder="1" applyAlignment="1">
      <alignment horizontal="center"/>
    </xf>
    <xf numFmtId="0" fontId="0" fillId="0" borderId="4" xfId="0" applyBorder="1"/>
    <xf numFmtId="165" fontId="0" fillId="0" borderId="0" xfId="0" applyNumberFormat="1"/>
    <xf numFmtId="2" fontId="0" fillId="0" borderId="1" xfId="0" applyNumberFormat="1" applyBorder="1" applyAlignment="1">
      <alignment horizontal="center" vertical="center"/>
    </xf>
    <xf numFmtId="4" fontId="7" fillId="0" borderId="8" xfId="0" applyNumberFormat="1" applyFont="1" applyBorder="1" applyAlignment="1">
      <alignment horizontal="center" vertical="center"/>
    </xf>
    <xf numFmtId="0" fontId="0" fillId="0" borderId="0" xfId="0" applyAlignment="1">
      <alignment horizontal="center" vertical="center"/>
    </xf>
    <xf numFmtId="0" fontId="3" fillId="0" borderId="0" xfId="0" applyFont="1" applyAlignment="1">
      <alignment horizontal="left" vertical="center"/>
    </xf>
    <xf numFmtId="0" fontId="10" fillId="0" borderId="1" xfId="0" applyFont="1" applyBorder="1" applyAlignment="1">
      <alignment horizontal="center" vertical="center"/>
    </xf>
    <xf numFmtId="1" fontId="4" fillId="0" borderId="1" xfId="0" applyNumberFormat="1" applyFont="1" applyBorder="1" applyAlignment="1">
      <alignment horizontal="center" vertical="center" wrapText="1"/>
    </xf>
    <xf numFmtId="1" fontId="4" fillId="0" borderId="0" xfId="0" applyNumberFormat="1" applyFont="1" applyAlignment="1">
      <alignment horizontal="center" vertical="center" wrapText="1"/>
    </xf>
    <xf numFmtId="1" fontId="4" fillId="0" borderId="7" xfId="0" applyNumberFormat="1" applyFont="1" applyBorder="1" applyAlignment="1">
      <alignment horizontal="center" vertical="center" wrapText="1"/>
    </xf>
    <xf numFmtId="1" fontId="22" fillId="0" borderId="1" xfId="0" applyNumberFormat="1" applyFont="1" applyBorder="1" applyAlignment="1">
      <alignment horizontal="center" vertical="center" wrapText="1"/>
    </xf>
    <xf numFmtId="0" fontId="10" fillId="0" borderId="0" xfId="0" applyFont="1" applyAlignment="1">
      <alignment horizontal="center" vertical="center"/>
    </xf>
    <xf numFmtId="9" fontId="0" fillId="0" borderId="1" xfId="2" applyFont="1" applyFill="1" applyBorder="1" applyAlignment="1">
      <alignment horizontal="center" vertical="center"/>
    </xf>
    <xf numFmtId="0" fontId="14" fillId="0" borderId="2" xfId="0" applyFont="1" applyBorder="1" applyAlignment="1">
      <alignment vertical="center"/>
    </xf>
    <xf numFmtId="0" fontId="0" fillId="0" borderId="2" xfId="0" applyBorder="1"/>
    <xf numFmtId="2" fontId="14" fillId="0" borderId="0" xfId="0" applyNumberFormat="1" applyFont="1" applyAlignment="1">
      <alignment horizontal="center" vertical="center"/>
    </xf>
    <xf numFmtId="165" fontId="0" fillId="0" borderId="0" xfId="1" applyFont="1" applyFill="1"/>
    <xf numFmtId="0" fontId="0" fillId="0" borderId="1" xfId="0" applyBorder="1" applyAlignment="1">
      <alignment horizontal="center" vertical="center" wrapText="1"/>
    </xf>
    <xf numFmtId="0" fontId="3" fillId="0" borderId="0" xfId="0" applyFont="1"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0" xfId="0" applyFont="1" applyAlignment="1">
      <alignment horizontal="center"/>
    </xf>
    <xf numFmtId="2" fontId="0" fillId="0" borderId="1" xfId="0" applyNumberFormat="1" applyBorder="1" applyAlignment="1">
      <alignment horizontal="center"/>
    </xf>
    <xf numFmtId="2" fontId="3" fillId="0" borderId="1" xfId="0" applyNumberFormat="1" applyFont="1" applyBorder="1" applyAlignment="1">
      <alignment horizontal="center" vertical="center"/>
    </xf>
    <xf numFmtId="2" fontId="0" fillId="0" borderId="4" xfId="0" applyNumberFormat="1" applyBorder="1" applyAlignment="1">
      <alignment horizontal="center" vertical="center"/>
    </xf>
    <xf numFmtId="15" fontId="9" fillId="0" borderId="0" xfId="0" applyNumberFormat="1" applyFont="1" applyAlignment="1">
      <alignment horizontal="left"/>
    </xf>
    <xf numFmtId="0" fontId="8" fillId="0" borderId="0" xfId="0" applyFont="1" applyAlignment="1">
      <alignment horizontal="left"/>
    </xf>
    <xf numFmtId="0" fontId="8" fillId="0" borderId="0" xfId="0" applyFont="1" applyAlignment="1">
      <alignment horizontal="left" vertical="center"/>
    </xf>
    <xf numFmtId="0" fontId="6" fillId="0" borderId="0" xfId="0" applyFont="1"/>
    <xf numFmtId="0" fontId="21" fillId="0" borderId="6" xfId="3" applyFont="1" applyFill="1" applyBorder="1" applyAlignment="1" applyProtection="1">
      <alignment horizontal="left" vertical="center"/>
    </xf>
    <xf numFmtId="1" fontId="21" fillId="0" borderId="1" xfId="3" applyNumberFormat="1" applyFont="1" applyFill="1" applyBorder="1" applyAlignment="1" applyProtection="1">
      <alignment vertical="center" wrapText="1"/>
    </xf>
    <xf numFmtId="1" fontId="21" fillId="0" borderId="7" xfId="3" applyNumberFormat="1" applyFont="1" applyFill="1" applyBorder="1" applyAlignment="1" applyProtection="1">
      <alignment vertical="center" wrapText="1"/>
    </xf>
    <xf numFmtId="0" fontId="17" fillId="0" borderId="1" xfId="0" applyFont="1" applyBorder="1"/>
    <xf numFmtId="0" fontId="0" fillId="0" borderId="1" xfId="0" applyBorder="1" applyAlignment="1">
      <alignment horizontal="right"/>
    </xf>
    <xf numFmtId="0" fontId="1" fillId="0" borderId="6" xfId="0" applyFont="1" applyBorder="1" applyAlignment="1">
      <alignment horizontal="center" vertical="center"/>
    </xf>
    <xf numFmtId="0" fontId="0" fillId="0" borderId="3" xfId="0" applyBorder="1" applyAlignment="1">
      <alignment horizontal="center" vertical="center"/>
    </xf>
    <xf numFmtId="2" fontId="3" fillId="0" borderId="5" xfId="0" applyNumberFormat="1" applyFont="1" applyBorder="1" applyAlignment="1">
      <alignment horizontal="center" vertical="center"/>
    </xf>
    <xf numFmtId="0" fontId="17" fillId="0" borderId="1" xfId="0" applyFont="1" applyBorder="1" applyAlignment="1">
      <alignment wrapText="1"/>
    </xf>
    <xf numFmtId="0" fontId="0" fillId="0" borderId="7" xfId="0" applyBorder="1" applyAlignment="1">
      <alignment horizontal="center" vertical="center"/>
    </xf>
    <xf numFmtId="2" fontId="1" fillId="0" borderId="1" xfId="0" applyNumberFormat="1" applyFont="1" applyBorder="1" applyAlignment="1">
      <alignment horizontal="center" vertical="center"/>
    </xf>
    <xf numFmtId="2" fontId="1" fillId="0" borderId="6" xfId="0" applyNumberFormat="1" applyFont="1" applyBorder="1" applyAlignment="1">
      <alignment horizontal="center" vertical="center"/>
    </xf>
    <xf numFmtId="0" fontId="3" fillId="0" borderId="1" xfId="0" applyFont="1" applyBorder="1" applyAlignment="1">
      <alignment horizontal="right"/>
    </xf>
    <xf numFmtId="2" fontId="0" fillId="0" borderId="6" xfId="0" applyNumberFormat="1" applyBorder="1" applyAlignment="1">
      <alignment horizontal="center" vertical="center"/>
    </xf>
    <xf numFmtId="0" fontId="3" fillId="0" borderId="1" xfId="0" applyFont="1" applyBorder="1"/>
    <xf numFmtId="9" fontId="0" fillId="0" borderId="1" xfId="0" applyNumberFormat="1" applyBorder="1" applyAlignment="1">
      <alignment horizontal="center" vertical="center"/>
    </xf>
    <xf numFmtId="165" fontId="0" fillId="0" borderId="1" xfId="1" applyFont="1" applyFill="1" applyBorder="1" applyAlignment="1">
      <alignment horizontal="center" vertical="center"/>
    </xf>
    <xf numFmtId="0" fontId="5" fillId="0" borderId="1" xfId="0" applyFont="1" applyBorder="1"/>
    <xf numFmtId="165"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6" xfId="0" applyBorder="1" applyAlignment="1">
      <alignment horizontal="center" vertical="center"/>
    </xf>
    <xf numFmtId="0" fontId="25" fillId="0" borderId="1" xfId="0" applyFont="1" applyBorder="1"/>
    <xf numFmtId="0" fontId="25" fillId="0" borderId="0" xfId="0" applyFont="1"/>
    <xf numFmtId="0" fontId="0" fillId="0" borderId="1" xfId="0" applyBorder="1" applyAlignment="1">
      <alignment horizontal="left" vertical="center"/>
    </xf>
    <xf numFmtId="166" fontId="11" fillId="0" borderId="1" xfId="1" applyNumberFormat="1" applyFont="1" applyFill="1" applyBorder="1" applyAlignment="1" applyProtection="1">
      <alignment horizontal="center" vertical="center"/>
    </xf>
    <xf numFmtId="166" fontId="0" fillId="0" borderId="0" xfId="0" applyNumberFormat="1"/>
    <xf numFmtId="0" fontId="26" fillId="2" borderId="0" xfId="0" applyFont="1" applyFill="1"/>
    <xf numFmtId="0" fontId="0" fillId="2" borderId="1" xfId="0" applyFill="1" applyBorder="1"/>
    <xf numFmtId="0" fontId="27" fillId="0" borderId="1" xfId="0" applyFont="1" applyBorder="1"/>
    <xf numFmtId="0" fontId="3" fillId="0" borderId="8" xfId="0" applyFont="1" applyBorder="1" applyAlignment="1">
      <alignment horizontal="left" vertical="center"/>
    </xf>
    <xf numFmtId="0" fontId="14" fillId="0" borderId="0" xfId="0" applyFont="1" applyAlignment="1">
      <alignment horizontal="left" vertical="center" wrapText="1"/>
    </xf>
    <xf numFmtId="0" fontId="10" fillId="0" borderId="3" xfId="0" applyFont="1" applyBorder="1" applyAlignment="1">
      <alignment horizontal="center" vertical="center"/>
    </xf>
    <xf numFmtId="0" fontId="28" fillId="0" borderId="1" xfId="0" applyFont="1" applyBorder="1"/>
    <xf numFmtId="0" fontId="10" fillId="0" borderId="1" xfId="3" applyFont="1" applyFill="1" applyBorder="1" applyAlignment="1" applyProtection="1">
      <alignment horizontal="left" vertical="center"/>
    </xf>
    <xf numFmtId="4" fontId="0" fillId="0" borderId="1" xfId="0" applyNumberFormat="1" applyBorder="1"/>
    <xf numFmtId="0" fontId="12" fillId="0" borderId="4" xfId="0" applyFont="1" applyBorder="1" applyAlignment="1">
      <alignment horizontal="center" vertical="center"/>
    </xf>
    <xf numFmtId="4" fontId="10" fillId="0" borderId="1" xfId="0" applyNumberFormat="1" applyFont="1" applyBorder="1" applyAlignment="1">
      <alignment horizontal="center" vertical="center"/>
    </xf>
    <xf numFmtId="2" fontId="28" fillId="0" borderId="8" xfId="0" applyNumberFormat="1" applyFont="1" applyBorder="1" applyAlignment="1">
      <alignment horizontal="left" vertical="center"/>
    </xf>
    <xf numFmtId="0" fontId="0" fillId="0" borderId="0" xfId="0" applyAlignment="1">
      <alignment horizontal="left" vertical="center"/>
    </xf>
    <xf numFmtId="0" fontId="28" fillId="0" borderId="0" xfId="0" applyFont="1"/>
    <xf numFmtId="167" fontId="3" fillId="0" borderId="1" xfId="0" applyNumberFormat="1" applyFont="1" applyBorder="1" applyAlignment="1">
      <alignment horizontal="center" vertical="center"/>
    </xf>
    <xf numFmtId="0" fontId="14" fillId="0" borderId="0" xfId="0" applyFont="1"/>
    <xf numFmtId="168" fontId="0" fillId="0" borderId="0" xfId="2" applyNumberFormat="1" applyFont="1" applyFill="1" applyAlignment="1">
      <alignment horizontal="center"/>
    </xf>
    <xf numFmtId="168" fontId="0" fillId="0" borderId="1" xfId="2" applyNumberFormat="1" applyFont="1" applyBorder="1" applyAlignment="1">
      <alignment horizontal="center" vertical="center"/>
    </xf>
    <xf numFmtId="168" fontId="0" fillId="0" borderId="1" xfId="2" applyNumberFormat="1" applyFont="1" applyFill="1" applyBorder="1" applyAlignment="1">
      <alignment horizontal="center" vertical="center"/>
    </xf>
    <xf numFmtId="167" fontId="0" fillId="0" borderId="1" xfId="0" applyNumberFormat="1" applyBorder="1" applyAlignment="1">
      <alignment horizontal="center" vertical="center"/>
    </xf>
    <xf numFmtId="49" fontId="11" fillId="0" borderId="1" xfId="0" applyNumberFormat="1" applyFont="1" applyBorder="1" applyAlignment="1">
      <alignment horizontal="center" vertical="center"/>
    </xf>
    <xf numFmtId="165" fontId="0" fillId="0" borderId="0" xfId="1" applyFont="1"/>
    <xf numFmtId="165" fontId="0" fillId="0" borderId="1" xfId="1" applyFont="1" applyBorder="1" applyAlignment="1">
      <alignment horizontal="center" vertical="center"/>
    </xf>
    <xf numFmtId="43" fontId="0" fillId="0" borderId="1" xfId="0" applyNumberFormat="1" applyBorder="1"/>
    <xf numFmtId="0" fontId="6" fillId="0" borderId="0" xfId="0" applyFont="1" applyAlignment="1">
      <alignment horizontal="center"/>
    </xf>
    <xf numFmtId="0" fontId="0" fillId="0" borderId="0" xfId="0"/>
    <xf numFmtId="0" fontId="17" fillId="0" borderId="3"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4" xfId="0" applyFont="1" applyBorder="1" applyAlignment="1">
      <alignment horizontal="center" vertical="center" wrapText="1"/>
    </xf>
    <xf numFmtId="0" fontId="11" fillId="0" borderId="2" xfId="0" applyFont="1" applyBorder="1" applyAlignment="1">
      <alignment horizontal="center"/>
    </xf>
    <xf numFmtId="0" fontId="3" fillId="0" borderId="3" xfId="0" applyFont="1" applyBorder="1" applyAlignment="1">
      <alignment horizontal="right" vertical="center"/>
    </xf>
    <xf numFmtId="0" fontId="3" fillId="0" borderId="8" xfId="0" applyFont="1" applyBorder="1" applyAlignment="1">
      <alignment horizontal="right" vertical="center"/>
    </xf>
    <xf numFmtId="0" fontId="3" fillId="0" borderId="4" xfId="0" applyFont="1" applyBorder="1" applyAlignment="1">
      <alignment horizontal="right" vertical="center"/>
    </xf>
    <xf numFmtId="0" fontId="3" fillId="0" borderId="1" xfId="0" applyFont="1" applyBorder="1" applyAlignment="1">
      <alignment horizontal="right" vertical="center"/>
    </xf>
    <xf numFmtId="0" fontId="3" fillId="0" borderId="0" xfId="0" applyFont="1" applyAlignment="1">
      <alignment horizontal="right" vertical="center"/>
    </xf>
    <xf numFmtId="0" fontId="3" fillId="0" borderId="3" xfId="0" applyFont="1" applyBorder="1" applyAlignment="1">
      <alignment horizontal="left" vertical="center"/>
    </xf>
    <xf numFmtId="0" fontId="3" fillId="0" borderId="8" xfId="0" applyFont="1" applyBorder="1" applyAlignment="1">
      <alignment horizontal="left" vertical="center"/>
    </xf>
    <xf numFmtId="0" fontId="3" fillId="0" borderId="4" xfId="0" applyFont="1" applyBorder="1" applyAlignment="1">
      <alignment horizontal="left" vertical="center"/>
    </xf>
    <xf numFmtId="2" fontId="3" fillId="0" borderId="3" xfId="0" applyNumberFormat="1" applyFont="1" applyBorder="1" applyAlignment="1">
      <alignment horizontal="right" vertical="center"/>
    </xf>
    <xf numFmtId="2" fontId="3" fillId="0" borderId="8" xfId="0" applyNumberFormat="1" applyFont="1" applyBorder="1" applyAlignment="1">
      <alignment horizontal="right" vertical="center"/>
    </xf>
    <xf numFmtId="2" fontId="3" fillId="0" borderId="4" xfId="0" applyNumberFormat="1" applyFont="1" applyBorder="1" applyAlignment="1">
      <alignment horizontal="right" vertical="center"/>
    </xf>
  </cellXfs>
  <cellStyles count="4">
    <cellStyle name="Hipervínculo" xfId="3" builtinId="8"/>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Ingenier&#237;a\PRECIOS%20UNITARIOS\Gob%20del%20valle\A.P.U%20VARIOS%20actual.%20precios%20gob%20valle..xls" TargetMode="External"/><Relationship Id="rId1" Type="http://schemas.openxmlformats.org/officeDocument/2006/relationships/externalLinkPath" Target="/Ingenier&#237;a/PRECIOS%20UNITARIOS/Gob%20del%20valle/A.P.U%20VARIOS%20actual.%20precios%20gob%20val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Ingenier&#237;a\PRECIOS%20UNITARIOS\Gob%20del%20valle\A.P.U%20VARIOS%20actual.%20precios%20gob%20valle.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PERITAJES\Reparaci&#243;n%20directa\MARIA%20DEL%20CARMEN%20GUZM&#193;N-OTROS\Peritaje%20%20presentado\Detalles%20n&#250;meri%20viv.%20Deysi%20corregido.xlsx" TargetMode="External"/><Relationship Id="rId1" Type="http://schemas.openxmlformats.org/officeDocument/2006/relationships/externalLinkPath" Target="Detalles%20n&#250;meri%20viv.%20Deysi%20corregido.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D:\PERITAJES\Reparaci&#243;n%20directa\MARIA%20DEL%20CARMEN%20GUZM&#193;N-OTROS\Peritaje%20%20presentado\Detalles%20n&#250;meri%20viv.%20carmen%20corregido.xlsx" TargetMode="External"/><Relationship Id="rId1" Type="http://schemas.openxmlformats.org/officeDocument/2006/relationships/externalLinkPath" Target="Detalles%20n&#250;meri%20viv.%20carmen%20corregi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Hoja17"/>
      <sheetName val="FORMAT. EDIF."/>
      <sheetName val="FORMATO VIAS"/>
      <sheetName val="PROPUESTAS"/>
      <sheetName val="materiales"/>
      <sheetName val="Equipo"/>
      <sheetName val="otros"/>
      <sheetName val="Factor multip."/>
      <sheetName val="AIU"/>
      <sheetName val="Prestaciones"/>
      <sheetName val="ELABORAC.CCTO CLASE A"/>
      <sheetName val="ELABORACION CCTO CLASE B"/>
      <sheetName val="ELABORACION CCTO CLASE C"/>
      <sheetName val="ELABORACIÓN CCTO CLASE D"/>
      <sheetName val="ELABORACION CCTO CLASE E"/>
      <sheetName val="Hoja15"/>
      <sheetName val="ELABORACION CCTO CLASE F"/>
      <sheetName val="ELABORACIÓN CCTO CLASE G"/>
      <sheetName val="Mortero 1-2"/>
      <sheetName val="Mortero 1-3"/>
      <sheetName val="Mortero 1-4"/>
      <sheetName val="10103"/>
      <sheetName val="10105"/>
      <sheetName val="10106"/>
      <sheetName val="10104"/>
      <sheetName val="10108"/>
      <sheetName val="10114"/>
      <sheetName val="10115"/>
      <sheetName val="10123"/>
      <sheetName val="10201"/>
      <sheetName val="10203"/>
      <sheetName val="10215"/>
      <sheetName val="10207"/>
      <sheetName val="20404"/>
      <sheetName val="20406"/>
      <sheetName val="20408"/>
      <sheetName val="20409"/>
      <sheetName val="20410"/>
      <sheetName val="20412"/>
      <sheetName val="20413"/>
      <sheetName val="20421"/>
      <sheetName val="20430"/>
      <sheetName val="20431"/>
      <sheetName val="20434"/>
      <sheetName val="20705"/>
      <sheetName val="20706"/>
      <sheetName val="20707"/>
      <sheetName val="40801"/>
      <sheetName val="40802"/>
      <sheetName val="40842"/>
      <sheetName val="40845"/>
      <sheetName val="40853"/>
      <sheetName val="40854"/>
      <sheetName val="43501"/>
      <sheetName val="50102"/>
      <sheetName val="50113"/>
      <sheetName val="50204"/>
      <sheetName val="50206"/>
      <sheetName val="50213"/>
      <sheetName val="50303"/>
      <sheetName val="50305"/>
      <sheetName val="50608"/>
      <sheetName val="50520"/>
      <sheetName val="50903"/>
      <sheetName val="51011"/>
      <sheetName val="60701"/>
      <sheetName val="60716"/>
      <sheetName val="60720"/>
      <sheetName val="60728"/>
      <sheetName val="60810"/>
      <sheetName val="61211"/>
      <sheetName val="80101"/>
      <sheetName val="80102"/>
      <sheetName val="80103"/>
      <sheetName val="80104"/>
      <sheetName val="80105"/>
      <sheetName val="80106"/>
      <sheetName val="80107"/>
      <sheetName val="80108"/>
      <sheetName val="80109"/>
      <sheetName val="80201"/>
      <sheetName val="80704"/>
      <sheetName val="80301"/>
      <sheetName val="80303"/>
      <sheetName val="80305"/>
      <sheetName val="80306"/>
      <sheetName val="80307"/>
      <sheetName val="80308"/>
      <sheetName val="80309"/>
      <sheetName val="80302"/>
      <sheetName val="80110"/>
      <sheetName val="80111"/>
      <sheetName val="80112"/>
      <sheetName val="80203"/>
      <sheetName val="80206"/>
      <sheetName val="80207"/>
      <sheetName val="80208"/>
      <sheetName val="80209"/>
      <sheetName val="80401"/>
      <sheetName val="80405"/>
      <sheetName val="80406"/>
      <sheetName val="80408"/>
      <sheetName val="80502"/>
      <sheetName val="80503"/>
      <sheetName val="80504"/>
      <sheetName val="80506"/>
      <sheetName val="80510"/>
      <sheetName val="80521"/>
      <sheetName val="80522"/>
      <sheetName val="80517"/>
      <sheetName val="80518"/>
      <sheetName val="80520"/>
      <sheetName val="80528"/>
      <sheetName val="80529"/>
      <sheetName val="80530"/>
      <sheetName val="80532"/>
      <sheetName val="80602"/>
      <sheetName val="80603"/>
      <sheetName val="80604"/>
      <sheetName val="80609"/>
      <sheetName val="80612"/>
      <sheetName val="80613"/>
      <sheetName val="80614"/>
      <sheetName val="80615"/>
      <sheetName val="80620"/>
      <sheetName val="80621"/>
      <sheetName val="80622"/>
      <sheetName val="80702"/>
      <sheetName val="80703"/>
      <sheetName val="80705"/>
      <sheetName val="80802"/>
      <sheetName val="80803"/>
      <sheetName val="80804"/>
      <sheetName val="80805"/>
      <sheetName val="80806"/>
      <sheetName val="80807"/>
      <sheetName val="80808"/>
      <sheetName val="80809"/>
      <sheetName val="80810"/>
      <sheetName val="80811"/>
      <sheetName val="80812"/>
      <sheetName val="80813"/>
      <sheetName val="80901"/>
      <sheetName val="80902"/>
      <sheetName val="80903"/>
      <sheetName val="80904"/>
      <sheetName val="81001"/>
      <sheetName val="81002"/>
      <sheetName val="81003"/>
      <sheetName val="81004"/>
      <sheetName val="81005"/>
      <sheetName val="81006"/>
      <sheetName val="81007"/>
      <sheetName val="Hoja13"/>
      <sheetName val="100101"/>
      <sheetName val="100103"/>
      <sheetName val="100104"/>
      <sheetName val="100105"/>
      <sheetName val="100106"/>
      <sheetName val="100108"/>
      <sheetName val="100110"/>
      <sheetName val="100111"/>
      <sheetName val="100112"/>
      <sheetName val="100113"/>
      <sheetName val="100119"/>
      <sheetName val="100124"/>
      <sheetName val="100201"/>
      <sheetName val="100202"/>
      <sheetName val="100203"/>
      <sheetName val="100204"/>
      <sheetName val="100205"/>
      <sheetName val="100206"/>
      <sheetName val="100207"/>
      <sheetName val="100208"/>
      <sheetName val="100209"/>
      <sheetName val="100210"/>
      <sheetName val="100211"/>
      <sheetName val="100212"/>
      <sheetName val="100213"/>
      <sheetName val="100214"/>
      <sheetName val="100215"/>
      <sheetName val="100216"/>
      <sheetName val="100217"/>
      <sheetName val="100218"/>
      <sheetName val="100301"/>
      <sheetName val="100302"/>
      <sheetName val="100303"/>
      <sheetName val="100304"/>
      <sheetName val="100305"/>
      <sheetName val="100306"/>
      <sheetName val="100307"/>
      <sheetName val="100308"/>
      <sheetName val="100310"/>
      <sheetName val="100309"/>
      <sheetName val="100311"/>
      <sheetName val="100312"/>
      <sheetName val="100313"/>
      <sheetName val="100314"/>
      <sheetName val="100315"/>
      <sheetName val="100316"/>
      <sheetName val="100317"/>
      <sheetName val="100318"/>
      <sheetName val="100319"/>
      <sheetName val="100320"/>
      <sheetName val="100321"/>
      <sheetName val="100322"/>
      <sheetName val="100323"/>
      <sheetName val="100324"/>
      <sheetName val="100325"/>
      <sheetName val="100326"/>
      <sheetName val="100327"/>
      <sheetName val="100401"/>
      <sheetName val="100402"/>
      <sheetName val="100403"/>
      <sheetName val="100404"/>
      <sheetName val="100405"/>
      <sheetName val="100406"/>
      <sheetName val="100407"/>
      <sheetName val="100408"/>
      <sheetName val="100409"/>
      <sheetName val="100410"/>
      <sheetName val="100411"/>
      <sheetName val="100412"/>
      <sheetName val="100413"/>
      <sheetName val="100414"/>
      <sheetName val="100415"/>
      <sheetName val="100416"/>
      <sheetName val="100417"/>
      <sheetName val="100418"/>
      <sheetName val="100501"/>
      <sheetName val="100502"/>
      <sheetName val="100503"/>
      <sheetName val="100504"/>
      <sheetName val="100505"/>
      <sheetName val="100506"/>
      <sheetName val="100507"/>
      <sheetName val="100508"/>
      <sheetName val="100509"/>
      <sheetName val="100510"/>
      <sheetName val="100511"/>
      <sheetName val="100512"/>
      <sheetName val="100513"/>
      <sheetName val="100514"/>
      <sheetName val="100515"/>
      <sheetName val="100516"/>
      <sheetName val="100517"/>
      <sheetName val="100518"/>
      <sheetName val="100519"/>
      <sheetName val="100520"/>
      <sheetName val="100521"/>
      <sheetName val="100522"/>
      <sheetName val="100523"/>
      <sheetName val="100524"/>
      <sheetName val="100525"/>
      <sheetName val="100526"/>
      <sheetName val="100527"/>
      <sheetName val="100528"/>
      <sheetName val="100529"/>
      <sheetName val="100530"/>
      <sheetName val="100531"/>
      <sheetName val="100532"/>
      <sheetName val="100533"/>
      <sheetName val="100534"/>
      <sheetName val="100535"/>
      <sheetName val="100536"/>
      <sheetName val="100537"/>
      <sheetName val="100538"/>
      <sheetName val="100601"/>
      <sheetName val="100602"/>
      <sheetName val="100603"/>
      <sheetName val="100604"/>
      <sheetName val="100605"/>
      <sheetName val="100606"/>
      <sheetName val="100607"/>
      <sheetName val="100608"/>
      <sheetName val="100609"/>
      <sheetName val="100610"/>
      <sheetName val="100611"/>
      <sheetName val="100612"/>
      <sheetName val="100613"/>
      <sheetName val="100614"/>
      <sheetName val="100615"/>
      <sheetName val="100616"/>
      <sheetName val="100617"/>
      <sheetName val="100618"/>
      <sheetName val="100619"/>
      <sheetName val="100620"/>
      <sheetName val="100621"/>
      <sheetName val="100622"/>
      <sheetName val="110101"/>
      <sheetName val="110102"/>
      <sheetName val="110103"/>
      <sheetName val="110104"/>
      <sheetName val="110105"/>
      <sheetName val="110106"/>
      <sheetName val="110107"/>
      <sheetName val="110108"/>
      <sheetName val="110109"/>
      <sheetName val="110110"/>
      <sheetName val="110111"/>
      <sheetName val="110112"/>
      <sheetName val="110301"/>
      <sheetName val="110302"/>
      <sheetName val="110304"/>
      <sheetName val="110305"/>
      <sheetName val="110303"/>
      <sheetName val="110306"/>
      <sheetName val="110307"/>
      <sheetName val="110308"/>
      <sheetName val="110309"/>
      <sheetName val="110310"/>
      <sheetName val="1103011"/>
      <sheetName val="110312"/>
      <sheetName val="110313"/>
      <sheetName val="110314"/>
      <sheetName val="110502"/>
      <sheetName val="110503"/>
      <sheetName val="110504"/>
      <sheetName val="110505"/>
      <sheetName val="110506"/>
      <sheetName val="110507"/>
      <sheetName val="110508"/>
      <sheetName val="110509"/>
      <sheetName val="110510"/>
      <sheetName val="110511"/>
      <sheetName val="110512"/>
      <sheetName val="110644"/>
      <sheetName val="110652"/>
      <sheetName val="110654"/>
      <sheetName val="110655"/>
      <sheetName val="110901"/>
      <sheetName val="110902"/>
      <sheetName val="110903"/>
      <sheetName val="110904"/>
      <sheetName val="110905"/>
      <sheetName val="110906"/>
      <sheetName val="111004"/>
      <sheetName val="120101"/>
      <sheetName val="120102"/>
      <sheetName val="120103"/>
      <sheetName val="120104"/>
      <sheetName val="120105"/>
      <sheetName val="120106"/>
      <sheetName val="120201"/>
      <sheetName val="120202"/>
      <sheetName val="120203"/>
      <sheetName val="120204"/>
      <sheetName val="120205"/>
      <sheetName val="120206"/>
      <sheetName val="120207"/>
      <sheetName val="120208"/>
      <sheetName val="120209"/>
      <sheetName val="120210"/>
      <sheetName val="120211"/>
      <sheetName val="120212"/>
      <sheetName val="120213"/>
      <sheetName val="120214"/>
      <sheetName val="120215"/>
      <sheetName val="120216"/>
      <sheetName val="120217"/>
      <sheetName val="120218"/>
      <sheetName val="120219"/>
      <sheetName val="120220"/>
      <sheetName val="120221"/>
      <sheetName val="120222"/>
      <sheetName val="120223"/>
      <sheetName val="120224"/>
      <sheetName val="120301"/>
      <sheetName val="120304"/>
      <sheetName val="120401"/>
      <sheetName val="130102"/>
      <sheetName val="130103"/>
      <sheetName val="130104"/>
      <sheetName val="130105"/>
      <sheetName val="130106"/>
      <sheetName val="130107"/>
      <sheetName val="130108"/>
      <sheetName val="130109"/>
      <sheetName val="130110"/>
      <sheetName val="130111"/>
      <sheetName val="130112"/>
      <sheetName val="130201"/>
      <sheetName val="130202"/>
      <sheetName val="130203"/>
      <sheetName val="130204"/>
      <sheetName val="130205"/>
      <sheetName val="130206"/>
      <sheetName val="130207"/>
      <sheetName val="130208"/>
      <sheetName val="130209"/>
      <sheetName val="130210"/>
      <sheetName val="130211"/>
      <sheetName val="130212"/>
      <sheetName val="130213"/>
      <sheetName val="130403"/>
      <sheetName val="130408"/>
      <sheetName val="130411"/>
      <sheetName val="130413"/>
      <sheetName val="130417"/>
      <sheetName val="130418"/>
      <sheetName val="130419"/>
      <sheetName val="130420"/>
      <sheetName val="130421"/>
      <sheetName val="130501"/>
      <sheetName val="130601"/>
      <sheetName val="130602"/>
      <sheetName val="130603"/>
      <sheetName val="130604"/>
      <sheetName val="130605"/>
      <sheetName val="130606"/>
      <sheetName val="130607"/>
      <sheetName val="130608"/>
      <sheetName val="130609"/>
      <sheetName val="130610"/>
      <sheetName val="130611"/>
      <sheetName val="130612"/>
      <sheetName val="130613"/>
      <sheetName val="130614"/>
      <sheetName val="130615"/>
      <sheetName val="130616"/>
      <sheetName val="130617"/>
      <sheetName val="130618"/>
      <sheetName val="130619"/>
      <sheetName val="130620"/>
      <sheetName val="130621"/>
      <sheetName val="130622"/>
      <sheetName val="130623"/>
      <sheetName val="130624"/>
      <sheetName val="130625"/>
      <sheetName val="130701"/>
      <sheetName val="130702"/>
      <sheetName val="130703"/>
      <sheetName val="130704"/>
      <sheetName val="130705"/>
      <sheetName val="130706"/>
      <sheetName val="130901"/>
      <sheetName val="130905"/>
      <sheetName val="130912"/>
      <sheetName val="131203"/>
      <sheetName val="131206"/>
      <sheetName val="131209"/>
      <sheetName val="131212"/>
      <sheetName val="131215"/>
      <sheetName val="131218"/>
      <sheetName val="131219"/>
      <sheetName val="131301"/>
      <sheetName val="131302"/>
      <sheetName val="131303"/>
      <sheetName val="131304"/>
      <sheetName val="131305"/>
      <sheetName val="131306"/>
      <sheetName val="140101"/>
      <sheetName val="140102"/>
      <sheetName val="140106"/>
      <sheetName val="140107"/>
      <sheetName val="140109"/>
      <sheetName val="140201"/>
      <sheetName val="140202"/>
      <sheetName val="140203"/>
      <sheetName val="140204"/>
      <sheetName val="140205"/>
      <sheetName val="140206"/>
      <sheetName val="140207"/>
      <sheetName val="140208"/>
      <sheetName val="140209"/>
      <sheetName val="140210"/>
      <sheetName val="140211"/>
      <sheetName val="140212"/>
      <sheetName val="140213"/>
      <sheetName val="140214"/>
      <sheetName val="140215"/>
      <sheetName val="140216"/>
      <sheetName val="140217"/>
      <sheetName val="140218"/>
      <sheetName val="140219"/>
      <sheetName val="140220"/>
      <sheetName val="140221"/>
      <sheetName val="140222"/>
      <sheetName val="140223"/>
      <sheetName val="140224"/>
      <sheetName val="140225"/>
      <sheetName val="140226"/>
      <sheetName val="140227"/>
      <sheetName val="140228"/>
      <sheetName val="140229"/>
      <sheetName val="140230"/>
      <sheetName val="140231"/>
      <sheetName val="140232"/>
      <sheetName val="140233"/>
      <sheetName val="140234"/>
      <sheetName val="140235"/>
      <sheetName val="140236"/>
      <sheetName val="140237"/>
      <sheetName val="140301"/>
      <sheetName val="140303"/>
      <sheetName val="140308"/>
      <sheetName val="140319"/>
      <sheetName val="140403"/>
      <sheetName val="140404"/>
      <sheetName val="140407"/>
      <sheetName val="140602"/>
      <sheetName val="150101"/>
      <sheetName val="150107"/>
      <sheetName val="150110"/>
      <sheetName val="150203"/>
      <sheetName val="150204"/>
      <sheetName val="150313"/>
      <sheetName val="150323"/>
      <sheetName val="150324"/>
      <sheetName val="150332"/>
      <sheetName val="150504"/>
      <sheetName val="160505"/>
      <sheetName val="170537"/>
      <sheetName val="160512"/>
      <sheetName val="160635"/>
      <sheetName val="160801"/>
      <sheetName val="160629"/>
      <sheetName val="170134"/>
      <sheetName val="170135"/>
      <sheetName val="170314"/>
      <sheetName val="170408"/>
      <sheetName val="170530"/>
      <sheetName val="170532"/>
      <sheetName val="170533"/>
      <sheetName val="170660"/>
      <sheetName val="170813"/>
      <sheetName val="170616"/>
      <sheetName val="170722"/>
      <sheetName val="170724"/>
      <sheetName val="170903"/>
      <sheetName val="170904"/>
      <sheetName val="172411"/>
      <sheetName val="172414"/>
      <sheetName val="172415"/>
      <sheetName val="172418"/>
      <sheetName val="172530"/>
      <sheetName val="173003"/>
      <sheetName val="180148SC"/>
      <sheetName val="180202"/>
      <sheetName val="180204"/>
      <sheetName val="180209"/>
      <sheetName val="180216"/>
      <sheetName val="180310"/>
      <sheetName val="180407"/>
      <sheetName val="180410"/>
      <sheetName val="180413"/>
      <sheetName val="180420"/>
      <sheetName val="180509"/>
      <sheetName val="180619"/>
      <sheetName val="180624"/>
      <sheetName val="180635"/>
      <sheetName val="180706"/>
      <sheetName val="180816"/>
      <sheetName val="180909"/>
      <sheetName val="180914"/>
      <sheetName val="181002"/>
      <sheetName val="181207"/>
      <sheetName val="181214"/>
      <sheetName val="182155"/>
      <sheetName val="190102"/>
      <sheetName val="190109"/>
      <sheetName val="190114"/>
      <sheetName val="190120"/>
      <sheetName val="190504"/>
      <sheetName val="190527"/>
      <sheetName val="190542"/>
      <sheetName val="190710"/>
      <sheetName val="190809"/>
      <sheetName val="190901"/>
      <sheetName val="190902"/>
      <sheetName val="190909"/>
      <sheetName val="190910"/>
      <sheetName val="200101"/>
      <sheetName val="200102"/>
      <sheetName val="200103"/>
      <sheetName val="200132"/>
      <sheetName val="200133"/>
      <sheetName val="200134"/>
      <sheetName val="200140"/>
      <sheetName val="200143"/>
      <sheetName val="200226"/>
      <sheetName val="200240"/>
      <sheetName val="200317"/>
      <sheetName val="200325"/>
      <sheetName val="200414"/>
      <sheetName val="200442"/>
      <sheetName val="200809"/>
      <sheetName val="200813"/>
      <sheetName val="200822"/>
      <sheetName val="210101"/>
      <sheetName val="210118"/>
      <sheetName val="210155"/>
      <sheetName val="210160"/>
      <sheetName val="210901"/>
      <sheetName val="220102"/>
      <sheetName val="220105"/>
      <sheetName val="220301"/>
      <sheetName val="220312"/>
      <sheetName val="220403"/>
      <sheetName val="220406"/>
      <sheetName val="220409"/>
      <sheetName val="220613"/>
      <sheetName val="220904"/>
      <sheetName val="220906"/>
      <sheetName val="221021"/>
      <sheetName val="2210806"/>
      <sheetName val="222611"/>
      <sheetName val="222807"/>
      <sheetName val="240407"/>
      <sheetName val="240438"/>
      <sheetName val="240444"/>
      <sheetName val="240445"/>
      <sheetName val="240504"/>
      <sheetName val="250422"/>
      <sheetName val="250431"/>
      <sheetName val="250442"/>
      <sheetName val="250445"/>
      <sheetName val="250450"/>
      <sheetName val="250504"/>
      <sheetName val="250510"/>
      <sheetName val="250528"/>
      <sheetName val="250611"/>
      <sheetName val="250613"/>
      <sheetName val="250703"/>
      <sheetName val="250707"/>
      <sheetName val="250804"/>
      <sheetName val="250808"/>
      <sheetName val="250810"/>
      <sheetName val="260132"/>
      <sheetName val="260138"/>
      <sheetName val="270112"/>
      <sheetName val="280309"/>
      <sheetName val="290108"/>
      <sheetName val="290109"/>
      <sheetName val="290112"/>
      <sheetName val="290115"/>
      <sheetName val="290208"/>
      <sheetName val="290210"/>
      <sheetName val="290303"/>
      <sheetName val="290304"/>
      <sheetName val="290307"/>
      <sheetName val="290308"/>
      <sheetName val="290407"/>
      <sheetName val="290422"/>
      <sheetName val="290430"/>
      <sheetName val="290435"/>
      <sheetName val="290441"/>
      <sheetName val="290503"/>
      <sheetName val="290614"/>
      <sheetName val="290615"/>
      <sheetName val="290616"/>
      <sheetName val="290901"/>
      <sheetName val="290909"/>
      <sheetName val="290911"/>
      <sheetName val="290914"/>
      <sheetName val="291001"/>
      <sheetName val="291010"/>
      <sheetName val="291201"/>
      <sheetName val="310105"/>
      <sheetName val="310109"/>
      <sheetName val="320803"/>
      <sheetName val="330127"/>
      <sheetName val="330301"/>
      <sheetName val="530105"/>
      <sheetName val="530203"/>
      <sheetName val="sin código"/>
      <sheetName val="200.1"/>
      <sheetName val="Hoja14"/>
      <sheetName val="200.2"/>
      <sheetName val="201.1"/>
      <sheetName val="201.2"/>
      <sheetName val="201.2 ciclopeo"/>
      <sheetName val="201.2 reforzado"/>
      <sheetName val="201.3"/>
      <sheetName val="201.3P"/>
      <sheetName val="201.4"/>
      <sheetName val="201.5"/>
      <sheetName val="201.6"/>
      <sheetName val="201.7"/>
      <sheetName val="201.8"/>
      <sheetName val="201,8P"/>
      <sheetName val="Demol. andén "/>
      <sheetName val="201.10"/>
      <sheetName val="201.11"/>
      <sheetName val="201.12"/>
      <sheetName val="201.13"/>
      <sheetName val="201.14"/>
      <sheetName val="201.15"/>
      <sheetName val="201.16"/>
      <sheetName val="201.17"/>
      <sheetName val="201.18"/>
      <sheetName val="201.19"/>
      <sheetName val="201.20"/>
      <sheetName val="201.21"/>
      <sheetName val="201.22"/>
      <sheetName val="201.8P"/>
      <sheetName val="201.11P"/>
      <sheetName val="210.1.1"/>
      <sheetName val="210.1.2"/>
      <sheetName val="210.2.1"/>
      <sheetName val="210.1.2PP"/>
      <sheetName val="210.2.2"/>
      <sheetName val="210.2.3"/>
      <sheetName val="210.2.4"/>
      <sheetName val="Remocion de escombros"/>
      <sheetName val="211"/>
      <sheetName val="220"/>
      <sheetName val="221.1"/>
      <sheetName val="221.2"/>
      <sheetName val="225P"/>
      <sheetName val="230.1"/>
      <sheetName val="230.2"/>
      <sheetName val="231.1"/>
      <sheetName val="232.1"/>
      <sheetName val="234.1"/>
      <sheetName val="CONF.COMP.SUBRASANTE"/>
      <sheetName val="311.1"/>
      <sheetName val="311P1"/>
      <sheetName val="311P2"/>
      <sheetName val="312.1"/>
      <sheetName val="312.2"/>
      <sheetName val="312.3"/>
      <sheetName val="312.4"/>
      <sheetName val="311P3"/>
      <sheetName val="SUBBASE MATER. SELECC."/>
      <sheetName val="320.1"/>
      <sheetName val="320.2"/>
      <sheetName val="320.3"/>
      <sheetName val="320.4"/>
      <sheetName val="Base granular"/>
      <sheetName val="330.2"/>
      <sheetName val="340.1"/>
      <sheetName val="340.2"/>
      <sheetName val="340.3"/>
      <sheetName val="341.1"/>
      <sheetName val="341.2"/>
      <sheetName val="342.1"/>
      <sheetName val="342P"/>
      <sheetName val="410.1"/>
      <sheetName val="410.2"/>
      <sheetName val="411.1"/>
      <sheetName val="411.2"/>
      <sheetName val="411.3"/>
      <sheetName val="413P"/>
      <sheetName val="414.1"/>
      <sheetName val="414.2"/>
      <sheetName val="414.3"/>
      <sheetName val="414.4"/>
      <sheetName val="414.5"/>
      <sheetName val="415"/>
      <sheetName val="420.1"/>
      <sheetName val="420.2"/>
      <sheetName val="421.1"/>
      <sheetName val="421.2"/>
      <sheetName val="421.3"/>
      <sheetName val="421.4"/>
      <sheetName val="430.1"/>
      <sheetName val="430.2"/>
      <sheetName val="431.1"/>
      <sheetName val="431.2"/>
      <sheetName val="432.1"/>
      <sheetName val="432.2"/>
      <sheetName val="433.1"/>
      <sheetName val="433.2"/>
      <sheetName val="433.3"/>
      <sheetName val="433.4"/>
      <sheetName val="433.5"/>
      <sheetName val="433.6"/>
      <sheetName val="433.7"/>
      <sheetName val="433.8"/>
      <sheetName val="440.1"/>
      <sheetName val="440.1P"/>
      <sheetName val="440.2"/>
      <sheetName val="440.2P EN LAVIA"/>
      <sheetName val="440.3"/>
      <sheetName val="440.3P EN VIA"/>
      <sheetName val="440.4"/>
      <sheetName val="441.1"/>
      <sheetName val="441.1P COMPRADA"/>
      <sheetName val="441.2"/>
      <sheetName val="441.2P COMPRADA"/>
      <sheetName val="441.3"/>
      <sheetName val="441.3P COMPRADA"/>
      <sheetName val="441.4"/>
      <sheetName val="450.1"/>
      <sheetName val="450.1P COMPRADA"/>
      <sheetName val="450.2"/>
      <sheetName val="450.2P COMPRADA"/>
      <sheetName val="450.3"/>
      <sheetName val="450.3P COMPRADA"/>
      <sheetName val="450.4"/>
      <sheetName val="450.5"/>
      <sheetName val="450.6"/>
      <sheetName val="450.7"/>
      <sheetName val="450.8"/>
      <sheetName val="450.9"/>
      <sheetName val="450.4P COMPRADA"/>
      <sheetName val="450.5P"/>
      <sheetName val="451.1"/>
      <sheetName val="451.1 COMPRADA"/>
      <sheetName val="451.2"/>
      <sheetName val="451.2 COMPRADA"/>
      <sheetName val="451.3"/>
      <sheetName val="451.4"/>
      <sheetName val="451.3 COMPRADA"/>
      <sheetName val="452.1"/>
      <sheetName val="452.1P COMPRADA"/>
      <sheetName val="452.2"/>
      <sheetName val="452.2P COMPRADA"/>
      <sheetName val="452.3"/>
      <sheetName val="452.3P COMPRADA"/>
      <sheetName val="452.4"/>
      <sheetName val="452.4 COMPRADA"/>
      <sheetName val="453.1"/>
      <sheetName val="460.1"/>
      <sheetName val="460P"/>
      <sheetName val="461.1"/>
      <sheetName val="461.2"/>
      <sheetName val="462.1"/>
      <sheetName val="462.2"/>
      <sheetName val="462.1P"/>
      <sheetName val="462.4P"/>
      <sheetName val="462.5"/>
      <sheetName val="464.1"/>
      <sheetName val="464.2"/>
      <sheetName val="464.3"/>
      <sheetName val="464.4"/>
      <sheetName val="465.1"/>
      <sheetName val="466.1"/>
      <sheetName val="466.2"/>
      <sheetName val="Pavim. ccto hidráulico M2"/>
      <sheetName val="Pavim. ccto hco m3"/>
      <sheetName val="510.1"/>
      <sheetName val="500P FASTRACK"/>
      <sheetName val="510P1"/>
      <sheetName val="510P2"/>
      <sheetName val="510P3"/>
      <sheetName val="600,1"/>
      <sheetName val="Excavaciones.cajeos"/>
      <sheetName val="600.2"/>
      <sheetName val="600.3"/>
      <sheetName val="600.4"/>
      <sheetName val="600.4 P"/>
      <sheetName val="600.5"/>
      <sheetName val="600.5 P"/>
      <sheetName val="Relleno roca muerta"/>
      <sheetName val="Hoja16"/>
      <sheetName val="610.1"/>
      <sheetName val="610.2"/>
      <sheetName val="620.1"/>
      <sheetName val="620.2"/>
      <sheetName val="620.3"/>
      <sheetName val="620P"/>
      <sheetName val="621.1"/>
      <sheetName val="621.2"/>
      <sheetName val="621.3"/>
      <sheetName val="621.4"/>
      <sheetName val="621.5"/>
      <sheetName val="621.5P"/>
      <sheetName val="621.6"/>
      <sheetName val="621,7"/>
      <sheetName val="622.1"/>
      <sheetName val="622.2"/>
      <sheetName val="622.3"/>
      <sheetName val="622.4"/>
      <sheetName val="622.5"/>
      <sheetName val="630.1"/>
      <sheetName val="630.2"/>
      <sheetName val="630.3"/>
      <sheetName val="630.5"/>
      <sheetName val="630.6"/>
      <sheetName val="630.7"/>
      <sheetName val="630P MORTERO 1;3"/>
      <sheetName val="631P BOLSACRETO"/>
      <sheetName val="632"/>
      <sheetName val="632P"/>
      <sheetName val="Acero refuerzo 60000psi"/>
      <sheetName val="640.2"/>
      <sheetName val="640.3"/>
      <sheetName val="641.1"/>
      <sheetName val="641P ANCLAJES"/>
      <sheetName val="642.1"/>
      <sheetName val="642.2"/>
      <sheetName val="642P JUNTAS MET"/>
      <sheetName val="642P1 JUNTAS"/>
      <sheetName val="642P2 JUNTAS"/>
      <sheetName val="642P3 JUNTAS"/>
      <sheetName val="650.1"/>
      <sheetName val="650.2"/>
      <sheetName val="650.3"/>
      <sheetName val="650.3 OTRO"/>
      <sheetName val="650.4"/>
      <sheetName val="660.1"/>
      <sheetName val="660.2"/>
      <sheetName val="660.3"/>
      <sheetName val="661 TIPO 1"/>
      <sheetName val="661 TIPO 2"/>
      <sheetName val="661 OTRO"/>
      <sheetName val="662.1"/>
      <sheetName val="662.2"/>
      <sheetName val="670.1"/>
      <sheetName val="670.2"/>
      <sheetName val="671"/>
      <sheetName val="673.2"/>
      <sheetName val="673.1"/>
      <sheetName val="673.3"/>
      <sheetName val="675.1"/>
      <sheetName val="672"/>
      <sheetName val="675.2"/>
      <sheetName val="675.3"/>
      <sheetName val="680.1P"/>
      <sheetName val="680.2"/>
      <sheetName val="680.3"/>
      <sheetName val="680P"/>
      <sheetName val="681.1"/>
      <sheetName val="682"/>
      <sheetName val="683P"/>
      <sheetName val="683P1"/>
      <sheetName val="Dren PVC D=4&quot;"/>
      <sheetName val="700.1"/>
      <sheetName val="700.2"/>
      <sheetName val="700.3 "/>
      <sheetName val="700.4"/>
      <sheetName val="700P BANDAS SONORAS "/>
      <sheetName val="701.1"/>
      <sheetName val="710.1"/>
      <sheetName val="710.2"/>
      <sheetName val="710.3"/>
      <sheetName val="710.4"/>
      <sheetName val="710.5"/>
      <sheetName val="720.1"/>
      <sheetName val="730.1"/>
      <sheetName val="730.2"/>
      <sheetName val="730.3"/>
      <sheetName val="731.1"/>
      <sheetName val="740.1"/>
      <sheetName val="741.1"/>
      <sheetName val="800.1"/>
      <sheetName val="800.2"/>
      <sheetName val="800.3"/>
      <sheetName val="800.4"/>
      <sheetName val="800P"/>
      <sheetName val="ROCERÍA ML"/>
      <sheetName val="801.1"/>
      <sheetName val="801.2"/>
      <sheetName val="801.3"/>
      <sheetName val="801.4"/>
      <sheetName val="801.5"/>
      <sheetName val="801.6"/>
      <sheetName val="801.7"/>
      <sheetName val="810.1"/>
      <sheetName val="810.1P"/>
      <sheetName val="810.2"/>
      <sheetName val="810.3"/>
      <sheetName val="811.1"/>
      <sheetName val="812.1"/>
      <sheetName val="815P"/>
      <sheetName val="900.1"/>
      <sheetName val="900.2"/>
      <sheetName val="Transp.material pétreo"/>
      <sheetName val="SCV1"/>
      <sheetName val="900.3"/>
      <sheetName val="Realce cámara inpecc."/>
      <sheetName val="Tapa cámara de inspección"/>
      <sheetName val="sard.ccto más hierro"/>
      <sheetName val="Sardinel 0,15x0,40x0,70"/>
      <sheetName val="Adoquin vehicular en ccto"/>
      <sheetName val="Baldosa en concreto"/>
      <sheetName val="Hoja12"/>
      <sheetName val="Hoja11"/>
      <sheetName val="Hoja10"/>
      <sheetName val="Hoja9"/>
      <sheetName val="Hoja8"/>
      <sheetName val="Hoja7"/>
      <sheetName val="Hoja6"/>
      <sheetName val="Hoja5"/>
      <sheetName val="Hoja4"/>
      <sheetName val="Hoja3"/>
      <sheetName val="Hoja2"/>
      <sheetName val="Hoja1"/>
      <sheetName val="Anden en ccto"/>
      <sheetName val="eXCAV.MAT.COMÚN MANO SIN BOTE"/>
      <sheetName val="LOCALIZACION ESTRUCTURAS"/>
      <sheetName val="Presupuesto general"/>
      <sheetName val="GRADERÍAS CONCRETO"/>
      <sheetName val="Puerta metálica"/>
      <sheetName val="Local. replanteo vias urbanas"/>
      <sheetName val="Puerta aluminio"/>
      <sheetName val="GUARD. RETAL CER."/>
      <sheetName val="Cub. teja fibroc."/>
      <sheetName val="tABLERO BREAKER 6 CIR."/>
      <sheetName val="PUNTO ELÉCT."/>
      <sheetName val="SC EXCAV."/>
      <sheetName val="SC8"/>
      <sheetName val="SC9"/>
      <sheetName val="SC10"/>
      <sheetName val="SC11"/>
      <sheetName val="SC13"/>
      <sheetName val="SC14"/>
      <sheetName val="SC15"/>
      <sheetName val="SC16"/>
      <sheetName val="SC17"/>
      <sheetName val="SC18"/>
      <sheetName val="SC19"/>
      <sheetName val="SC20"/>
      <sheetName val="SC21"/>
      <sheetName val="SC22"/>
      <sheetName val="SC23"/>
      <sheetName val="SC24"/>
      <sheetName val="CS25"/>
      <sheetName val="CS26"/>
    </sheetNames>
    <sheetDataSet>
      <sheetData sheetId="0">
        <row r="25">
          <cell r="E25">
            <v>5398</v>
          </cell>
        </row>
        <row r="217">
          <cell r="E217">
            <v>8397</v>
          </cell>
        </row>
        <row r="227">
          <cell r="E227">
            <v>8397</v>
          </cell>
        </row>
        <row r="237">
          <cell r="E237">
            <v>11909</v>
          </cell>
        </row>
        <row r="246">
          <cell r="E246">
            <v>7278</v>
          </cell>
        </row>
        <row r="251">
          <cell r="E251">
            <v>8435</v>
          </cell>
        </row>
        <row r="261">
          <cell r="E261">
            <v>6679</v>
          </cell>
        </row>
        <row r="266">
          <cell r="E266">
            <v>19837</v>
          </cell>
        </row>
        <row r="274">
          <cell r="E274">
            <v>3372</v>
          </cell>
        </row>
        <row r="279">
          <cell r="E279">
            <v>32671</v>
          </cell>
        </row>
        <row r="284">
          <cell r="E284">
            <v>16286</v>
          </cell>
        </row>
        <row r="288">
          <cell r="E288">
            <v>18940</v>
          </cell>
        </row>
        <row r="292">
          <cell r="E292">
            <v>15759</v>
          </cell>
        </row>
        <row r="296">
          <cell r="E296">
            <v>17001</v>
          </cell>
        </row>
        <row r="398">
          <cell r="E398">
            <v>526924</v>
          </cell>
        </row>
        <row r="421">
          <cell r="E421">
            <v>46535</v>
          </cell>
        </row>
        <row r="424">
          <cell r="E424">
            <v>1103684</v>
          </cell>
        </row>
        <row r="515">
          <cell r="E515">
            <v>124287</v>
          </cell>
        </row>
        <row r="775">
          <cell r="E775">
            <v>30436</v>
          </cell>
        </row>
        <row r="780">
          <cell r="E780">
            <v>33021</v>
          </cell>
        </row>
        <row r="782">
          <cell r="E782">
            <v>41851</v>
          </cell>
        </row>
        <row r="787">
          <cell r="E787">
            <v>48462</v>
          </cell>
        </row>
        <row r="791">
          <cell r="E791">
            <v>59154</v>
          </cell>
        </row>
        <row r="799">
          <cell r="E799">
            <v>21214</v>
          </cell>
        </row>
        <row r="819">
          <cell r="E819">
            <v>28993</v>
          </cell>
        </row>
        <row r="848">
          <cell r="E848">
            <v>33175</v>
          </cell>
        </row>
        <row r="919">
          <cell r="E919">
            <v>179006</v>
          </cell>
        </row>
        <row r="1079">
          <cell r="E1079">
            <v>13610</v>
          </cell>
        </row>
      </sheetData>
      <sheetData sheetId="1" refreshError="1"/>
      <sheetData sheetId="2" refreshError="1"/>
      <sheetData sheetId="3" refreshError="1"/>
      <sheetData sheetId="4" refreshError="1"/>
      <sheetData sheetId="5">
        <row r="488">
          <cell r="D488">
            <v>41500</v>
          </cell>
        </row>
        <row r="492">
          <cell r="D492">
            <v>450000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ow r="51">
          <cell r="H51">
            <v>44281</v>
          </cell>
        </row>
      </sheetData>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ow r="51">
          <cell r="H51">
            <v>48915</v>
          </cell>
        </row>
      </sheetData>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E"/>
      <sheetName val="FORMAT. EDIF."/>
      <sheetName val="FORMATO VIAS"/>
      <sheetName val="PROPUESTAS"/>
      <sheetName val="materiales"/>
      <sheetName val="Equipo"/>
      <sheetName val="otros"/>
      <sheetName val="Factor multip."/>
      <sheetName val="AIU"/>
      <sheetName val="Prestaciones"/>
      <sheetName val="ELABORAC.CCTO CLASE A"/>
      <sheetName val="ELABORACION CCTO CLASE B"/>
      <sheetName val="ELABORACION CCTO CLASE C"/>
      <sheetName val="ELABORACIÓN CCTO CLASE D"/>
      <sheetName val="ELABORACION CCTO CLASE E"/>
      <sheetName val="ELABORACION CCTO CLASE F"/>
      <sheetName val="ELABORACIÓN CCTO CLASE G"/>
      <sheetName val="Mortero 1-2"/>
      <sheetName val="Mortero 1-3"/>
      <sheetName val="Mortero 1-4"/>
      <sheetName val="10103"/>
      <sheetName val="10105"/>
      <sheetName val="10106"/>
      <sheetName val="10104"/>
      <sheetName val="10108"/>
      <sheetName val="10115"/>
      <sheetName val="10123"/>
      <sheetName val="10201"/>
      <sheetName val="10203"/>
      <sheetName val="10215"/>
      <sheetName val="10207"/>
      <sheetName val="20404"/>
      <sheetName val="20406"/>
      <sheetName val="20408"/>
      <sheetName val="20409"/>
      <sheetName val="20410"/>
      <sheetName val="20412"/>
      <sheetName val="20413"/>
      <sheetName val="20421"/>
      <sheetName val="20430"/>
      <sheetName val="20431"/>
      <sheetName val="20434"/>
      <sheetName val="20705"/>
      <sheetName val="20706"/>
      <sheetName val="20707"/>
      <sheetName val="40801"/>
      <sheetName val="40802"/>
      <sheetName val="40842"/>
      <sheetName val="40845"/>
      <sheetName val="40853"/>
      <sheetName val="40854"/>
      <sheetName val="43501"/>
      <sheetName val="50102"/>
      <sheetName val="50113"/>
      <sheetName val="50204"/>
      <sheetName val="50206"/>
      <sheetName val="50213"/>
      <sheetName val="50303"/>
      <sheetName val="50305"/>
      <sheetName val="50608"/>
      <sheetName val="50520"/>
      <sheetName val="50903"/>
      <sheetName val="51011"/>
      <sheetName val="60701"/>
      <sheetName val="60716"/>
      <sheetName val="60720"/>
      <sheetName val="60728"/>
      <sheetName val="60810"/>
      <sheetName val="61211"/>
      <sheetName val="80101"/>
      <sheetName val="80102"/>
      <sheetName val="80103"/>
      <sheetName val="80104"/>
      <sheetName val="80105"/>
      <sheetName val="80106"/>
      <sheetName val="80107"/>
      <sheetName val="80108"/>
      <sheetName val="80109"/>
      <sheetName val="80201"/>
      <sheetName val="80704"/>
      <sheetName val="80301"/>
      <sheetName val="80303"/>
      <sheetName val="80305"/>
      <sheetName val="80306"/>
      <sheetName val="80307"/>
      <sheetName val="80308"/>
      <sheetName val="80309"/>
      <sheetName val="80302"/>
      <sheetName val="80110"/>
      <sheetName val="80111"/>
      <sheetName val="80112"/>
      <sheetName val="80203"/>
      <sheetName val="80206"/>
      <sheetName val="80207"/>
      <sheetName val="80208"/>
      <sheetName val="80209"/>
      <sheetName val="80401"/>
      <sheetName val="80405"/>
      <sheetName val="80406"/>
      <sheetName val="80408"/>
      <sheetName val="80502"/>
      <sheetName val="80503"/>
      <sheetName val="80504"/>
      <sheetName val="80506"/>
      <sheetName val="80510"/>
      <sheetName val="80521"/>
      <sheetName val="80522"/>
      <sheetName val="80517"/>
      <sheetName val="80518"/>
      <sheetName val="80520"/>
      <sheetName val="80528"/>
      <sheetName val="80529"/>
      <sheetName val="80530"/>
      <sheetName val="80532"/>
      <sheetName val="80602"/>
      <sheetName val="80603"/>
      <sheetName val="80604"/>
      <sheetName val="80609"/>
      <sheetName val="80612"/>
      <sheetName val="80613"/>
      <sheetName val="80614"/>
      <sheetName val="80615"/>
      <sheetName val="80620"/>
      <sheetName val="80621"/>
      <sheetName val="80622"/>
      <sheetName val="80702"/>
      <sheetName val="80703"/>
      <sheetName val="80705"/>
      <sheetName val="80802"/>
      <sheetName val="80803"/>
      <sheetName val="80804"/>
      <sheetName val="80805"/>
      <sheetName val="80806"/>
      <sheetName val="80807"/>
      <sheetName val="80808"/>
      <sheetName val="80809"/>
      <sheetName val="80810"/>
      <sheetName val="80811"/>
      <sheetName val="80812"/>
      <sheetName val="80813"/>
      <sheetName val="80901"/>
      <sheetName val="80902"/>
      <sheetName val="80903"/>
      <sheetName val="80904"/>
      <sheetName val="81001"/>
      <sheetName val="81002"/>
      <sheetName val="81003"/>
      <sheetName val="81004"/>
      <sheetName val="81005"/>
      <sheetName val="81006"/>
      <sheetName val="81007"/>
      <sheetName val="Hoja13"/>
      <sheetName val="100101"/>
      <sheetName val="100103"/>
      <sheetName val="100104"/>
      <sheetName val="100105"/>
      <sheetName val="100106"/>
      <sheetName val="100108"/>
      <sheetName val="100110"/>
      <sheetName val="100111"/>
      <sheetName val="100112"/>
      <sheetName val="100113"/>
      <sheetName val="100119"/>
      <sheetName val="100124"/>
      <sheetName val="100201"/>
      <sheetName val="100202"/>
      <sheetName val="100203"/>
      <sheetName val="100204"/>
      <sheetName val="100205"/>
      <sheetName val="100206"/>
      <sheetName val="100207"/>
      <sheetName val="100208"/>
      <sheetName val="100209"/>
      <sheetName val="100210"/>
      <sheetName val="100211"/>
      <sheetName val="100212"/>
      <sheetName val="100213"/>
      <sheetName val="100214"/>
      <sheetName val="100215"/>
      <sheetName val="100216"/>
      <sheetName val="100217"/>
      <sheetName val="100218"/>
      <sheetName val="100301"/>
      <sheetName val="100302"/>
      <sheetName val="100303"/>
      <sheetName val="100304"/>
      <sheetName val="100305"/>
      <sheetName val="100306"/>
      <sheetName val="100307"/>
      <sheetName val="100308"/>
      <sheetName val="100310"/>
      <sheetName val="100309"/>
      <sheetName val="100311"/>
      <sheetName val="100312"/>
      <sheetName val="100313"/>
      <sheetName val="100314"/>
      <sheetName val="100315"/>
      <sheetName val="100316"/>
      <sheetName val="100317"/>
      <sheetName val="100318"/>
      <sheetName val="100319"/>
      <sheetName val="100320"/>
      <sheetName val="100321"/>
      <sheetName val="100322"/>
      <sheetName val="100323"/>
      <sheetName val="100324"/>
      <sheetName val="100325"/>
      <sheetName val="100326"/>
      <sheetName val="100327"/>
      <sheetName val="100401"/>
      <sheetName val="100402"/>
      <sheetName val="100403"/>
      <sheetName val="100404"/>
      <sheetName val="100405"/>
      <sheetName val="100406"/>
      <sheetName val="100407"/>
      <sheetName val="100408"/>
      <sheetName val="100409"/>
      <sheetName val="100410"/>
      <sheetName val="100411"/>
      <sheetName val="100412"/>
      <sheetName val="100413"/>
      <sheetName val="100414"/>
      <sheetName val="100415"/>
      <sheetName val="100416"/>
      <sheetName val="100417"/>
      <sheetName val="100418"/>
      <sheetName val="100501"/>
      <sheetName val="100502"/>
      <sheetName val="100503"/>
      <sheetName val="100504"/>
      <sheetName val="100505"/>
      <sheetName val="100506"/>
      <sheetName val="100507"/>
      <sheetName val="100508"/>
      <sheetName val="100509"/>
      <sheetName val="100510"/>
      <sheetName val="100511"/>
      <sheetName val="100512"/>
      <sheetName val="100513"/>
      <sheetName val="100514"/>
      <sheetName val="100515"/>
      <sheetName val="100516"/>
      <sheetName val="100517"/>
      <sheetName val="100518"/>
      <sheetName val="100519"/>
      <sheetName val="100520"/>
      <sheetName val="100521"/>
      <sheetName val="100522"/>
      <sheetName val="100523"/>
      <sheetName val="100524"/>
      <sheetName val="100525"/>
      <sheetName val="100526"/>
      <sheetName val="100527"/>
      <sheetName val="100528"/>
      <sheetName val="100529"/>
      <sheetName val="100530"/>
      <sheetName val="100531"/>
      <sheetName val="100532"/>
      <sheetName val="100533"/>
      <sheetName val="100534"/>
      <sheetName val="100535"/>
      <sheetName val="100536"/>
      <sheetName val="100537"/>
      <sheetName val="100601"/>
      <sheetName val="100602"/>
      <sheetName val="100603"/>
      <sheetName val="100604"/>
      <sheetName val="100605"/>
      <sheetName val="100606"/>
      <sheetName val="100607"/>
      <sheetName val="100608"/>
      <sheetName val="100609"/>
      <sheetName val="100610"/>
      <sheetName val="100611"/>
      <sheetName val="100612"/>
      <sheetName val="100613"/>
      <sheetName val="100614"/>
      <sheetName val="100615"/>
      <sheetName val="100616"/>
      <sheetName val="100617"/>
      <sheetName val="100618"/>
      <sheetName val="100619"/>
      <sheetName val="100620"/>
      <sheetName val="100621"/>
      <sheetName val="100622"/>
      <sheetName val="110101"/>
      <sheetName val="110102"/>
      <sheetName val="110103"/>
      <sheetName val="110104"/>
      <sheetName val="110105"/>
      <sheetName val="110106"/>
      <sheetName val="110107"/>
      <sheetName val="110108"/>
      <sheetName val="110109"/>
      <sheetName val="110110"/>
      <sheetName val="110111"/>
      <sheetName val="110112"/>
      <sheetName val="110301"/>
      <sheetName val="110302"/>
      <sheetName val="110304"/>
      <sheetName val="110305"/>
      <sheetName val="110303"/>
      <sheetName val="110306"/>
      <sheetName val="110307"/>
      <sheetName val="110308"/>
      <sheetName val="110309"/>
      <sheetName val="110310"/>
      <sheetName val="1103011"/>
      <sheetName val="110312"/>
      <sheetName val="110313"/>
      <sheetName val="110314"/>
      <sheetName val="110502"/>
      <sheetName val="110503"/>
      <sheetName val="110504"/>
      <sheetName val="110505"/>
      <sheetName val="110506"/>
      <sheetName val="110507"/>
      <sheetName val="110508"/>
      <sheetName val="110509"/>
      <sheetName val="110510"/>
      <sheetName val="110511"/>
      <sheetName val="110512"/>
      <sheetName val="110644"/>
      <sheetName val="110652"/>
      <sheetName val="110654"/>
      <sheetName val="110655"/>
      <sheetName val="110901"/>
      <sheetName val="110902"/>
      <sheetName val="110903"/>
      <sheetName val="110904"/>
      <sheetName val="110905"/>
      <sheetName val="110906"/>
      <sheetName val="111004"/>
      <sheetName val="120101"/>
      <sheetName val="120102"/>
      <sheetName val="120103"/>
      <sheetName val="120104"/>
      <sheetName val="120105"/>
      <sheetName val="120106"/>
      <sheetName val="120201"/>
      <sheetName val="120202"/>
      <sheetName val="120203"/>
      <sheetName val="120204"/>
      <sheetName val="120205"/>
      <sheetName val="120206"/>
      <sheetName val="120207"/>
      <sheetName val="120208"/>
      <sheetName val="120209"/>
      <sheetName val="120210"/>
      <sheetName val="120211"/>
      <sheetName val="120212"/>
      <sheetName val="120213"/>
      <sheetName val="120214"/>
      <sheetName val="120215"/>
      <sheetName val="120216"/>
      <sheetName val="120217"/>
      <sheetName val="120218"/>
      <sheetName val="120219"/>
      <sheetName val="120220"/>
      <sheetName val="120221"/>
      <sheetName val="120222"/>
      <sheetName val="120223"/>
      <sheetName val="120224"/>
      <sheetName val="120301"/>
      <sheetName val="120304"/>
      <sheetName val="120401"/>
      <sheetName val="130102"/>
      <sheetName val="130103"/>
      <sheetName val="130104"/>
      <sheetName val="130105"/>
      <sheetName val="130106"/>
      <sheetName val="130107"/>
      <sheetName val="130108"/>
      <sheetName val="130109"/>
      <sheetName val="130110"/>
      <sheetName val="130111"/>
      <sheetName val="130112"/>
      <sheetName val="130201"/>
      <sheetName val="130202"/>
      <sheetName val="130203"/>
      <sheetName val="130204"/>
      <sheetName val="130205"/>
      <sheetName val="130206"/>
      <sheetName val="130207"/>
      <sheetName val="130208"/>
      <sheetName val="130209"/>
      <sheetName val="130210"/>
      <sheetName val="130211"/>
      <sheetName val="130212"/>
      <sheetName val="130213"/>
      <sheetName val="130403"/>
      <sheetName val="130411"/>
      <sheetName val="130413"/>
      <sheetName val="130417"/>
      <sheetName val="130418"/>
      <sheetName val="130419"/>
      <sheetName val="130420"/>
      <sheetName val="130421"/>
      <sheetName val="130501"/>
      <sheetName val="130601"/>
      <sheetName val="130602"/>
      <sheetName val="130603"/>
      <sheetName val="130604"/>
      <sheetName val="130605"/>
      <sheetName val="130606"/>
      <sheetName val="130607"/>
      <sheetName val="130608"/>
      <sheetName val="130609"/>
      <sheetName val="130610"/>
      <sheetName val="130611"/>
      <sheetName val="130612"/>
      <sheetName val="130613"/>
      <sheetName val="130614"/>
      <sheetName val="130615"/>
      <sheetName val="130616"/>
      <sheetName val="130617"/>
      <sheetName val="130618"/>
      <sheetName val="130619"/>
      <sheetName val="130620"/>
      <sheetName val="130621"/>
      <sheetName val="130622"/>
      <sheetName val="130623"/>
      <sheetName val="130624"/>
      <sheetName val="130625"/>
      <sheetName val="130701"/>
      <sheetName val="130702"/>
      <sheetName val="130703"/>
      <sheetName val="130704"/>
      <sheetName val="130705"/>
      <sheetName val="130706"/>
      <sheetName val="130901"/>
      <sheetName val="130905"/>
      <sheetName val="130912"/>
      <sheetName val="131203"/>
      <sheetName val="131206"/>
      <sheetName val="131209"/>
      <sheetName val="131212"/>
      <sheetName val="131215"/>
      <sheetName val="131218"/>
      <sheetName val="131219"/>
      <sheetName val="131301"/>
      <sheetName val="131302"/>
      <sheetName val="131303"/>
      <sheetName val="131304"/>
      <sheetName val="131305"/>
      <sheetName val="131306"/>
      <sheetName val="140101"/>
      <sheetName val="140102"/>
      <sheetName val="140106"/>
      <sheetName val="140107"/>
      <sheetName val="140109"/>
      <sheetName val="140201"/>
      <sheetName val="140202"/>
      <sheetName val="140203"/>
      <sheetName val="140204"/>
      <sheetName val="140205"/>
      <sheetName val="140206"/>
      <sheetName val="140207"/>
      <sheetName val="140208"/>
      <sheetName val="140209"/>
      <sheetName val="140210"/>
      <sheetName val="140211"/>
      <sheetName val="140212"/>
      <sheetName val="140213"/>
      <sheetName val="140214"/>
      <sheetName val="140215"/>
      <sheetName val="140216"/>
      <sheetName val="140217"/>
      <sheetName val="140218"/>
      <sheetName val="140219"/>
      <sheetName val="140220"/>
      <sheetName val="140221"/>
      <sheetName val="140222"/>
      <sheetName val="140223"/>
      <sheetName val="140224"/>
      <sheetName val="140225"/>
      <sheetName val="140226"/>
      <sheetName val="140227"/>
      <sheetName val="140228"/>
      <sheetName val="140229"/>
      <sheetName val="140230"/>
      <sheetName val="140231"/>
      <sheetName val="140232"/>
      <sheetName val="140233"/>
      <sheetName val="140234"/>
      <sheetName val="140235"/>
      <sheetName val="140236"/>
      <sheetName val="140237"/>
      <sheetName val="140301"/>
      <sheetName val="140303"/>
      <sheetName val="140308"/>
      <sheetName val="140319"/>
      <sheetName val="140403"/>
      <sheetName val="140404"/>
      <sheetName val="140407"/>
      <sheetName val="140602"/>
      <sheetName val="150101"/>
      <sheetName val="150107"/>
      <sheetName val="150110"/>
      <sheetName val="150203"/>
      <sheetName val="150204"/>
      <sheetName val="150323"/>
      <sheetName val="150324"/>
      <sheetName val="150504"/>
      <sheetName val="150505"/>
      <sheetName val="160512"/>
      <sheetName val="160635"/>
      <sheetName val="170134"/>
      <sheetName val="170135"/>
      <sheetName val="170314"/>
      <sheetName val="170408"/>
      <sheetName val="170530"/>
      <sheetName val="170533"/>
      <sheetName val="170813"/>
      <sheetName val="170616"/>
      <sheetName val="170722"/>
      <sheetName val="170903"/>
      <sheetName val="172411"/>
      <sheetName val="172414"/>
      <sheetName val="172415"/>
      <sheetName val="172418"/>
      <sheetName val="172530"/>
      <sheetName val="180148SC"/>
      <sheetName val="180202"/>
      <sheetName val="180310"/>
      <sheetName val="180410"/>
      <sheetName val="180619"/>
      <sheetName val="180624"/>
      <sheetName val="180635"/>
      <sheetName val="180914"/>
      <sheetName val="181002"/>
      <sheetName val="190102"/>
      <sheetName val="190109"/>
      <sheetName val="190114"/>
      <sheetName val="190120"/>
      <sheetName val="190504"/>
      <sheetName val="190527"/>
      <sheetName val="190542"/>
      <sheetName val="190710"/>
      <sheetName val="190809"/>
      <sheetName val="190901"/>
      <sheetName val="190902"/>
      <sheetName val="190909"/>
      <sheetName val="190910"/>
      <sheetName val="200101"/>
      <sheetName val="200102"/>
      <sheetName val="200103"/>
      <sheetName val="200132"/>
      <sheetName val="200133"/>
      <sheetName val="200134"/>
      <sheetName val="200140"/>
      <sheetName val="200143"/>
      <sheetName val="200226"/>
      <sheetName val="200240"/>
      <sheetName val="200317"/>
      <sheetName val="200325"/>
      <sheetName val="200414"/>
      <sheetName val="200442"/>
      <sheetName val="200809"/>
      <sheetName val="200813"/>
      <sheetName val="200822"/>
      <sheetName val="210101"/>
      <sheetName val="210155"/>
      <sheetName val="210901"/>
      <sheetName val="220102"/>
      <sheetName val="220105"/>
      <sheetName val="220301"/>
      <sheetName val="220312"/>
      <sheetName val="221021"/>
      <sheetName val="2210806"/>
      <sheetName val="240407"/>
      <sheetName val="240438"/>
      <sheetName val="240444"/>
      <sheetName val="240445"/>
      <sheetName val="240504"/>
      <sheetName val="250450"/>
      <sheetName val="250504"/>
      <sheetName val="250510"/>
      <sheetName val="250528"/>
      <sheetName val="250611"/>
      <sheetName val="250613"/>
      <sheetName val="250703"/>
      <sheetName val="250804"/>
      <sheetName val="250808"/>
      <sheetName val="250810"/>
      <sheetName val="260132"/>
      <sheetName val="270112"/>
      <sheetName val="280309"/>
      <sheetName val="290108"/>
      <sheetName val="290109"/>
      <sheetName val="290115"/>
      <sheetName val="290208"/>
      <sheetName val="290210"/>
      <sheetName val="290304"/>
      <sheetName val="290307"/>
      <sheetName val="290308"/>
      <sheetName val="290407"/>
      <sheetName val="290422"/>
      <sheetName val="290430"/>
      <sheetName val="290441"/>
      <sheetName val="290503"/>
      <sheetName val="290614"/>
      <sheetName val="290901"/>
      <sheetName val="290909"/>
      <sheetName val="290911"/>
      <sheetName val="290914"/>
      <sheetName val="291001"/>
      <sheetName val="291010"/>
      <sheetName val="291201"/>
      <sheetName val="310105"/>
      <sheetName val="320803"/>
      <sheetName val="330127"/>
      <sheetName val="330301"/>
      <sheetName val="530105"/>
      <sheetName val="530203"/>
      <sheetName val="sin código"/>
      <sheetName val="200.1"/>
      <sheetName val="Hoja14"/>
      <sheetName val="200.2"/>
      <sheetName val="201.1"/>
      <sheetName val="201.2"/>
      <sheetName val="201.2 ciclopeo"/>
      <sheetName val="201.2 reforzado"/>
      <sheetName val="201.3"/>
      <sheetName val="201.3P"/>
      <sheetName val="201.4"/>
      <sheetName val="201.5"/>
      <sheetName val="201.6"/>
      <sheetName val="201.7"/>
      <sheetName val="201.8"/>
      <sheetName val="201,8P"/>
      <sheetName val="Demol. andén "/>
      <sheetName val="201.10"/>
      <sheetName val="201.11"/>
      <sheetName val="201.12"/>
      <sheetName val="201.13"/>
      <sheetName val="201.14"/>
      <sheetName val="201.15"/>
      <sheetName val="201.16"/>
      <sheetName val="201.17"/>
      <sheetName val="201.18"/>
      <sheetName val="201.19"/>
      <sheetName val="201.20"/>
      <sheetName val="201.21"/>
      <sheetName val="201.22"/>
      <sheetName val="201.8P"/>
      <sheetName val="201.11P"/>
      <sheetName val="210.1.1"/>
      <sheetName val="210.1.2"/>
      <sheetName val="210.2.1"/>
      <sheetName val="210.1.2PP"/>
      <sheetName val="210.2.2"/>
      <sheetName val="210.2.3"/>
      <sheetName val="210.2.4"/>
      <sheetName val="Remocion de escombros"/>
      <sheetName val="211"/>
      <sheetName val="220"/>
      <sheetName val="221.1"/>
      <sheetName val="221.2"/>
      <sheetName val="225P"/>
      <sheetName val="230.1"/>
      <sheetName val="230.2"/>
      <sheetName val="231.1"/>
      <sheetName val="232.1"/>
      <sheetName val="234.1"/>
      <sheetName val="CONF.COMP.SUBRASANTE"/>
      <sheetName val="311.1"/>
      <sheetName val="311P1"/>
      <sheetName val="311P2"/>
      <sheetName val="312.1"/>
      <sheetName val="312.2"/>
      <sheetName val="312.3"/>
      <sheetName val="312.4"/>
      <sheetName val="311P3"/>
      <sheetName val="SUBBASE MATER. SELECC."/>
      <sheetName val="320.1"/>
      <sheetName val="320.2"/>
      <sheetName val="320.3"/>
      <sheetName val="320.4"/>
      <sheetName val="Base granular"/>
      <sheetName val="330.2"/>
      <sheetName val="340.1"/>
      <sheetName val="340.2"/>
      <sheetName val="340.3"/>
      <sheetName val="341.1"/>
      <sheetName val="341.2"/>
      <sheetName val="342.1"/>
      <sheetName val="342P"/>
      <sheetName val="410.1"/>
      <sheetName val="410.2"/>
      <sheetName val="411.1"/>
      <sheetName val="411.2"/>
      <sheetName val="411.3"/>
      <sheetName val="413P"/>
      <sheetName val="414.1"/>
      <sheetName val="414.2"/>
      <sheetName val="414.3"/>
      <sheetName val="414.4"/>
      <sheetName val="414.5"/>
      <sheetName val="415"/>
      <sheetName val="420.1"/>
      <sheetName val="420.2"/>
      <sheetName val="421.1"/>
      <sheetName val="421.2"/>
      <sheetName val="421.3"/>
      <sheetName val="421.4"/>
      <sheetName val="430.1"/>
      <sheetName val="430.2"/>
      <sheetName val="431.1"/>
      <sheetName val="431.2"/>
      <sheetName val="432.1"/>
      <sheetName val="432.2"/>
      <sheetName val="433.1"/>
      <sheetName val="433.2"/>
      <sheetName val="433.3"/>
      <sheetName val="433.4"/>
      <sheetName val="433.5"/>
      <sheetName val="433.6"/>
      <sheetName val="433.7"/>
      <sheetName val="433.8"/>
      <sheetName val="440.1"/>
      <sheetName val="440.1P"/>
      <sheetName val="440.2"/>
      <sheetName val="440.2P EN LAVIA"/>
      <sheetName val="440.3"/>
      <sheetName val="440.3P EN VIA"/>
      <sheetName val="440.4"/>
      <sheetName val="441.1"/>
      <sheetName val="441.1P COMPRADA"/>
      <sheetName val="441.2"/>
      <sheetName val="441.2P COMPRADA"/>
      <sheetName val="441.3"/>
      <sheetName val="441.3P COMPRADA"/>
      <sheetName val="441.4"/>
      <sheetName val="450.1"/>
      <sheetName val="450.1P COMPRADA"/>
      <sheetName val="450.2"/>
      <sheetName val="450.2P COMPRADA"/>
      <sheetName val="450.3"/>
      <sheetName val="450.3P COMPRADA"/>
      <sheetName val="450.4"/>
      <sheetName val="450.5"/>
      <sheetName val="450.6"/>
      <sheetName val="450.7"/>
      <sheetName val="450.8"/>
      <sheetName val="450.9"/>
      <sheetName val="450.4P COMPRADA"/>
      <sheetName val="450.5P"/>
      <sheetName val="451.1"/>
      <sheetName val="451.1 COMPRADA"/>
      <sheetName val="451.2"/>
      <sheetName val="451.2 COMPRADA"/>
      <sheetName val="451.3"/>
      <sheetName val="451.4"/>
      <sheetName val="451.3 COMPRADA"/>
      <sheetName val="452.1"/>
      <sheetName val="452.1P COMPRADA"/>
      <sheetName val="452.2"/>
      <sheetName val="452.2P COMPRADA"/>
      <sheetName val="452.3"/>
      <sheetName val="452.3P COMPRADA"/>
      <sheetName val="452.4"/>
      <sheetName val="452.4 COMPRADA"/>
      <sheetName val="453.1"/>
      <sheetName val="460.1"/>
      <sheetName val="460P"/>
      <sheetName val="461.1"/>
      <sheetName val="461.2"/>
      <sheetName val="462.1"/>
      <sheetName val="462.2"/>
      <sheetName val="462.1P"/>
      <sheetName val="462.4P"/>
      <sheetName val="462.5"/>
      <sheetName val="464.1"/>
      <sheetName val="464.2"/>
      <sheetName val="464.3"/>
      <sheetName val="464.4"/>
      <sheetName val="465.1"/>
      <sheetName val="466.1"/>
      <sheetName val="466.2"/>
      <sheetName val="Pavim. ccto hidráulico M2"/>
      <sheetName val="Pavim. ccto hco m3"/>
      <sheetName val="510.1"/>
      <sheetName val="500P FASTRACK"/>
      <sheetName val="510P1"/>
      <sheetName val="510P2"/>
      <sheetName val="510P3"/>
      <sheetName val="600,1"/>
      <sheetName val="Excavaciones.cajeos"/>
      <sheetName val="600.2"/>
      <sheetName val="600.3"/>
      <sheetName val="600.4"/>
      <sheetName val="600.4 P"/>
      <sheetName val="600.5"/>
      <sheetName val="600.5 P"/>
      <sheetName val="Relleno roca muerta"/>
      <sheetName val="Hoja16"/>
      <sheetName val="610.1"/>
      <sheetName val="610.2"/>
      <sheetName val="620.1"/>
      <sheetName val="620.2"/>
      <sheetName val="620.3"/>
      <sheetName val="620P"/>
      <sheetName val="621.1"/>
      <sheetName val="621.2"/>
      <sheetName val="621.3"/>
      <sheetName val="621.4"/>
      <sheetName val="621.5"/>
      <sheetName val="621.5P"/>
      <sheetName val="621.6"/>
      <sheetName val="621,7"/>
      <sheetName val="622.1"/>
      <sheetName val="622.2"/>
      <sheetName val="622.3"/>
      <sheetName val="622.4"/>
      <sheetName val="622.5"/>
      <sheetName val="630.1"/>
      <sheetName val="630.2"/>
      <sheetName val="630.3"/>
      <sheetName val="630.5"/>
      <sheetName val="630.6"/>
      <sheetName val="630.7"/>
      <sheetName val="630P MORTERO 1;3"/>
      <sheetName val="631P BOLSACRETO"/>
      <sheetName val="632"/>
      <sheetName val="632P"/>
      <sheetName val="Acero refuerzo 60000psi"/>
      <sheetName val="640.2"/>
      <sheetName val="640.3"/>
      <sheetName val="641.1"/>
      <sheetName val="641P ANCLAJES"/>
      <sheetName val="642.1"/>
      <sheetName val="642.2"/>
      <sheetName val="642P JUNTAS MET"/>
      <sheetName val="642P1 JUNTAS"/>
      <sheetName val="642P2 JUNTAS"/>
      <sheetName val="642P3 JUNTAS"/>
      <sheetName val="650.1"/>
      <sheetName val="650.2"/>
      <sheetName val="650.3"/>
      <sheetName val="650.3 OTRO"/>
      <sheetName val="650.4"/>
      <sheetName val="660.1"/>
      <sheetName val="660.2"/>
      <sheetName val="660.3"/>
      <sheetName val="661 TIPO 1"/>
      <sheetName val="661 TIPO 2"/>
      <sheetName val="661 OTRO"/>
      <sheetName val="662.1"/>
      <sheetName val="662.2"/>
      <sheetName val="670.1"/>
      <sheetName val="670.2"/>
      <sheetName val="671"/>
      <sheetName val="673.2"/>
      <sheetName val="673.1"/>
      <sheetName val="673.3"/>
      <sheetName val="675.1"/>
      <sheetName val="672"/>
      <sheetName val="675.2"/>
      <sheetName val="675.3"/>
      <sheetName val="680.1P"/>
      <sheetName val="680.2"/>
      <sheetName val="680.3"/>
      <sheetName val="680P"/>
      <sheetName val="681.1"/>
      <sheetName val="682"/>
      <sheetName val="683P"/>
      <sheetName val="683P1"/>
      <sheetName val="Dren PVC D=4&quot;"/>
      <sheetName val="700.1"/>
      <sheetName val="700.2"/>
      <sheetName val="700.3 "/>
      <sheetName val="700.4"/>
      <sheetName val="700P BANDAS SONORAS "/>
      <sheetName val="701.1"/>
      <sheetName val="710.1"/>
      <sheetName val="710.2"/>
      <sheetName val="710.3"/>
      <sheetName val="710.4"/>
      <sheetName val="710.5"/>
      <sheetName val="720.1"/>
      <sheetName val="730.1"/>
      <sheetName val="730.2"/>
      <sheetName val="730.3"/>
      <sheetName val="731.1"/>
      <sheetName val="740.1"/>
      <sheetName val="741.1"/>
      <sheetName val="800.1"/>
      <sheetName val="800.2"/>
      <sheetName val="800.3"/>
      <sheetName val="800.4"/>
      <sheetName val="800P"/>
      <sheetName val="ROCERÍA ML"/>
      <sheetName val="801.1"/>
      <sheetName val="801.2"/>
      <sheetName val="801.3"/>
      <sheetName val="801.4"/>
      <sheetName val="801.5"/>
      <sheetName val="801.6"/>
      <sheetName val="801.7"/>
      <sheetName val="810.1"/>
      <sheetName val="810.1P"/>
      <sheetName val="810.2"/>
      <sheetName val="810.3"/>
      <sheetName val="811.1"/>
      <sheetName val="812.1"/>
      <sheetName val="815P"/>
      <sheetName val="900.1"/>
      <sheetName val="900.2"/>
      <sheetName val="Transp.material pétreo"/>
      <sheetName val="SCV1"/>
      <sheetName val="900.3"/>
      <sheetName val="Realce cámara inpecc."/>
      <sheetName val="Tapa cámara de inspección"/>
      <sheetName val="sard.ccto más hierro"/>
      <sheetName val="Sardinel 0,15x0,40x0,70"/>
      <sheetName val="Adoquin vehicular en ccto"/>
      <sheetName val="Baldosa en concreto"/>
      <sheetName val="Hoja12"/>
      <sheetName val="Hoja11"/>
      <sheetName val="Hoja10"/>
      <sheetName val="Hoja9"/>
      <sheetName val="Hoja8"/>
      <sheetName val="Hoja7"/>
      <sheetName val="Hoja6"/>
      <sheetName val="Hoja5"/>
      <sheetName val="Hoja4"/>
      <sheetName val="Hoja3"/>
      <sheetName val="Hoja2"/>
      <sheetName val="Hoja1"/>
      <sheetName val="Anden en ccto"/>
      <sheetName val="eXCAV.MAT.COMÚN MANO SIN BOTE"/>
      <sheetName val="LOCALIZACION ESTRUCTURAS"/>
      <sheetName val="Presupuesto general"/>
      <sheetName val="GRADERÍAS CONCRETO"/>
      <sheetName val="Puerta metálica"/>
      <sheetName val="Local. replanteo vias urbanas"/>
      <sheetName val="Puerta aluminio"/>
      <sheetName val="GUARD. RETAL CER."/>
      <sheetName val="Cub. teja fibroc."/>
      <sheetName val="tABLERO BREAKER 6 CIR."/>
      <sheetName val="PUNTO ELÉCT."/>
      <sheetName val="SC EXCAV."/>
      <sheetName val="SC8"/>
      <sheetName val="SC9"/>
      <sheetName val="SC10"/>
    </sheetNames>
    <sheetDataSet>
      <sheetData sheetId="0">
        <row r="211">
          <cell r="E211">
            <v>31787</v>
          </cell>
        </row>
        <row r="233">
          <cell r="E233">
            <v>30064</v>
          </cell>
        </row>
        <row r="275">
          <cell r="E275">
            <v>4008</v>
          </cell>
        </row>
        <row r="330">
          <cell r="E330">
            <v>301599</v>
          </cell>
        </row>
        <row r="337">
          <cell r="E337">
            <v>23564</v>
          </cell>
        </row>
        <row r="339">
          <cell r="E339">
            <v>45756</v>
          </cell>
        </row>
        <row r="374">
          <cell r="E374">
            <v>3203</v>
          </cell>
        </row>
        <row r="422">
          <cell r="E422">
            <v>26398</v>
          </cell>
        </row>
        <row r="457">
          <cell r="E457">
            <v>86748</v>
          </cell>
        </row>
        <row r="494">
          <cell r="E494">
            <v>55789</v>
          </cell>
        </row>
        <row r="527">
          <cell r="E527">
            <v>71532</v>
          </cell>
        </row>
        <row r="606">
          <cell r="E606">
            <v>26430</v>
          </cell>
        </row>
        <row r="751">
          <cell r="E751">
            <v>76369</v>
          </cell>
        </row>
        <row r="759">
          <cell r="E759">
            <v>47810</v>
          </cell>
        </row>
        <row r="764">
          <cell r="E764">
            <v>32558</v>
          </cell>
        </row>
        <row r="770">
          <cell r="E770">
            <v>5398</v>
          </cell>
        </row>
        <row r="803">
          <cell r="E803">
            <v>40437</v>
          </cell>
        </row>
        <row r="821">
          <cell r="E821">
            <v>31012</v>
          </cell>
        </row>
        <row r="832">
          <cell r="E832">
            <v>31661</v>
          </cell>
        </row>
        <row r="837">
          <cell r="E837">
            <v>19396</v>
          </cell>
        </row>
        <row r="845">
          <cell r="E845">
            <v>43344</v>
          </cell>
        </row>
        <row r="890">
          <cell r="E890">
            <v>144007</v>
          </cell>
        </row>
        <row r="897">
          <cell r="E897">
            <v>268407</v>
          </cell>
        </row>
        <row r="983">
          <cell r="E983">
            <v>298874</v>
          </cell>
        </row>
        <row r="986">
          <cell r="E986">
            <v>82103</v>
          </cell>
        </row>
        <row r="993">
          <cell r="E993">
            <v>752339</v>
          </cell>
        </row>
        <row r="1014">
          <cell r="E1014">
            <v>43947</v>
          </cell>
        </row>
        <row r="1030">
          <cell r="E1030">
            <v>10328</v>
          </cell>
        </row>
        <row r="1050">
          <cell r="E1050">
            <v>9462</v>
          </cell>
        </row>
        <row r="1056">
          <cell r="E1056">
            <v>11289</v>
          </cell>
        </row>
        <row r="1061">
          <cell r="E1061">
            <v>14154</v>
          </cell>
        </row>
        <row r="1124">
          <cell r="E1124">
            <v>7582</v>
          </cell>
        </row>
        <row r="1127">
          <cell r="E1127">
            <v>63223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sheetName val="M2 depreciado"/>
      <sheetName val="Presup. Unitarios"/>
      <sheetName val="Presup. m2"/>
      <sheetName val="cantid. obra"/>
    </sheetNames>
    <sheetDataSet>
      <sheetData sheetId="0"/>
      <sheetData sheetId="1"/>
      <sheetData sheetId="2">
        <row r="103">
          <cell r="F103">
            <v>18008290.427999999</v>
          </cell>
        </row>
      </sheetData>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sheetName val="M2 depreciado"/>
      <sheetName val="Presup. Unitarios"/>
      <sheetName val="Presup. m2"/>
      <sheetName val="cantid. obra"/>
    </sheetNames>
    <sheetDataSet>
      <sheetData sheetId="0"/>
      <sheetData sheetId="1"/>
      <sheetData sheetId="2">
        <row r="107">
          <cell r="F107">
            <v>10631531.243999999</v>
          </cell>
        </row>
      </sheetData>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3"/>
  <sheetViews>
    <sheetView topLeftCell="A4" workbookViewId="0">
      <selection activeCell="F18" sqref="F18"/>
    </sheetView>
  </sheetViews>
  <sheetFormatPr baseColWidth="10" defaultRowHeight="15" x14ac:dyDescent="0.25"/>
  <cols>
    <col min="6" max="6" width="19.28515625" customWidth="1"/>
    <col min="8" max="8" width="15.42578125" customWidth="1"/>
  </cols>
  <sheetData>
    <row r="1" spans="1:7" x14ac:dyDescent="0.25">
      <c r="A1" s="115" t="s">
        <v>19</v>
      </c>
      <c r="B1" s="115"/>
      <c r="C1" s="115"/>
      <c r="D1" s="115"/>
      <c r="E1" s="115"/>
      <c r="F1" s="115"/>
      <c r="G1" s="115"/>
    </row>
    <row r="3" spans="1:7" x14ac:dyDescent="0.25">
      <c r="A3" s="62" t="s">
        <v>20</v>
      </c>
      <c r="E3" t="s">
        <v>204</v>
      </c>
    </row>
    <row r="4" spans="1:7" x14ac:dyDescent="0.25">
      <c r="A4" s="62" t="s">
        <v>200</v>
      </c>
      <c r="E4" t="s">
        <v>227</v>
      </c>
    </row>
    <row r="5" spans="1:7" x14ac:dyDescent="0.25">
      <c r="A5" s="63" t="s">
        <v>21</v>
      </c>
      <c r="C5" t="s">
        <v>201</v>
      </c>
      <c r="E5" t="s">
        <v>202</v>
      </c>
    </row>
    <row r="6" spans="1:7" x14ac:dyDescent="0.25">
      <c r="A6" s="63"/>
      <c r="C6" t="s">
        <v>22</v>
      </c>
      <c r="E6" t="s">
        <v>245</v>
      </c>
    </row>
    <row r="7" spans="1:7" x14ac:dyDescent="0.25">
      <c r="A7" s="63"/>
      <c r="C7" t="s">
        <v>203</v>
      </c>
      <c r="E7" t="s">
        <v>247</v>
      </c>
    </row>
    <row r="8" spans="1:7" x14ac:dyDescent="0.25">
      <c r="A8" s="62" t="s">
        <v>23</v>
      </c>
      <c r="E8" s="116" t="s">
        <v>274</v>
      </c>
      <c r="F8" s="116"/>
    </row>
    <row r="9" spans="1:7" x14ac:dyDescent="0.25">
      <c r="A9" s="22" t="s">
        <v>24</v>
      </c>
      <c r="E9" t="s">
        <v>25</v>
      </c>
    </row>
    <row r="10" spans="1:7" x14ac:dyDescent="0.25">
      <c r="A10" s="22" t="s">
        <v>26</v>
      </c>
      <c r="E10" t="s">
        <v>244</v>
      </c>
    </row>
    <row r="11" spans="1:7" x14ac:dyDescent="0.25">
      <c r="A11" s="22" t="s">
        <v>27</v>
      </c>
      <c r="E11" t="s">
        <v>283</v>
      </c>
    </row>
    <row r="12" spans="1:7" x14ac:dyDescent="0.25">
      <c r="A12" s="22" t="s">
        <v>28</v>
      </c>
      <c r="E12" t="s">
        <v>29</v>
      </c>
    </row>
    <row r="13" spans="1:7" x14ac:dyDescent="0.25">
      <c r="A13" s="22" t="s">
        <v>30</v>
      </c>
      <c r="E13" t="s">
        <v>29</v>
      </c>
    </row>
  </sheetData>
  <mergeCells count="2">
    <mergeCell ref="A1:G1"/>
    <mergeCell ref="E8:F8"/>
  </mergeCells>
  <pageMargins left="0.7" right="0.7" top="0.75" bottom="0.75" header="0.3" footer="0.3"/>
  <pageSetup orientation="portrait"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37"/>
  <sheetViews>
    <sheetView topLeftCell="A56" workbookViewId="0">
      <selection activeCell="F86" sqref="F86"/>
    </sheetView>
  </sheetViews>
  <sheetFormatPr baseColWidth="10" defaultRowHeight="15" x14ac:dyDescent="0.25"/>
  <cols>
    <col min="1" max="1" width="37.5703125" style="1" bestFit="1" customWidth="1"/>
    <col min="2" max="2" width="12.28515625" style="1" customWidth="1"/>
    <col min="3" max="4" width="14.140625" style="1" customWidth="1"/>
    <col min="5" max="5" width="15.5703125" style="1" bestFit="1" customWidth="1"/>
    <col min="6" max="6" width="14.5703125" style="1" bestFit="1" customWidth="1"/>
    <col min="7" max="7" width="11.42578125" style="1"/>
    <col min="8" max="8" width="17.7109375" style="1" bestFit="1" customWidth="1"/>
    <col min="9" max="9" width="13.5703125" style="1" customWidth="1"/>
    <col min="10" max="16384" width="11.42578125" style="1"/>
  </cols>
  <sheetData>
    <row r="1" spans="1:7" customFormat="1" x14ac:dyDescent="0.25">
      <c r="A1" s="115" t="s">
        <v>205</v>
      </c>
      <c r="B1" s="115"/>
      <c r="C1" s="115"/>
      <c r="D1" s="115"/>
      <c r="E1" s="115"/>
      <c r="F1" s="64"/>
      <c r="G1" s="64"/>
    </row>
    <row r="2" spans="1:7" customFormat="1" x14ac:dyDescent="0.25"/>
    <row r="3" spans="1:7" customFormat="1" x14ac:dyDescent="0.25">
      <c r="A3" s="62" t="s">
        <v>20</v>
      </c>
      <c r="D3" t="str">
        <f>+Datos!E3</f>
        <v>Reposición Vivienda</v>
      </c>
    </row>
    <row r="4" spans="1:7" customFormat="1" x14ac:dyDescent="0.25">
      <c r="A4" s="62" t="s">
        <v>200</v>
      </c>
      <c r="D4" t="str">
        <f>+Datos!E4</f>
        <v>Vivienda Unifamiliar</v>
      </c>
    </row>
    <row r="5" spans="1:7" customFormat="1" x14ac:dyDescent="0.25">
      <c r="A5" s="63" t="s">
        <v>21</v>
      </c>
      <c r="C5" t="s">
        <v>201</v>
      </c>
      <c r="D5" t="str">
        <f>+Datos!E5</f>
        <v>Cauca</v>
      </c>
    </row>
    <row r="6" spans="1:7" customFormat="1" x14ac:dyDescent="0.25">
      <c r="A6" s="63"/>
      <c r="C6" t="s">
        <v>22</v>
      </c>
      <c r="D6" t="str">
        <f>+Datos!E6</f>
        <v>Santander de quilichao</v>
      </c>
    </row>
    <row r="7" spans="1:7" customFormat="1" x14ac:dyDescent="0.25">
      <c r="A7" s="63"/>
      <c r="C7" t="s">
        <v>203</v>
      </c>
      <c r="D7" t="str">
        <f>+Datos!E7</f>
        <v>Vereda Manidivá</v>
      </c>
    </row>
    <row r="8" spans="1:7" customFormat="1" x14ac:dyDescent="0.25">
      <c r="A8" s="62" t="s">
        <v>23</v>
      </c>
      <c r="D8" t="str">
        <f>+Datos!E8</f>
        <v>Nelson chávez gumán</v>
      </c>
    </row>
    <row r="9" spans="1:7" customFormat="1" x14ac:dyDescent="0.25">
      <c r="A9" s="22" t="s">
        <v>24</v>
      </c>
      <c r="D9" t="str">
        <f>Datos!E9</f>
        <v>A todo costo</v>
      </c>
    </row>
    <row r="10" spans="1:7" customFormat="1" x14ac:dyDescent="0.25">
      <c r="A10" s="22" t="s">
        <v>26</v>
      </c>
      <c r="D10" t="str">
        <f>Datos!E10</f>
        <v>Juzgado Décimo Administrativo Oral del Circuito de Popayán</v>
      </c>
    </row>
    <row r="11" spans="1:7" customFormat="1" x14ac:dyDescent="0.25">
      <c r="A11" s="22" t="s">
        <v>27</v>
      </c>
      <c r="D11" t="str">
        <f>Datos!E11</f>
        <v>27 de Agosto 2024</v>
      </c>
    </row>
    <row r="12" spans="1:7" customFormat="1" x14ac:dyDescent="0.25">
      <c r="A12" s="22" t="s">
        <v>28</v>
      </c>
      <c r="D12" t="str">
        <f>Datos!E12</f>
        <v>-</v>
      </c>
    </row>
    <row r="13" spans="1:7" customFormat="1" x14ac:dyDescent="0.25">
      <c r="A13" s="22" t="s">
        <v>30</v>
      </c>
      <c r="D13" t="str">
        <f>Datos!E13</f>
        <v>-</v>
      </c>
    </row>
    <row r="14" spans="1:7" customFormat="1" x14ac:dyDescent="0.25">
      <c r="A14" s="22"/>
      <c r="B14" s="22"/>
      <c r="C14" s="61"/>
      <c r="D14" s="61"/>
      <c r="E14" s="61"/>
      <c r="F14" s="61"/>
    </row>
    <row r="15" spans="1:7" ht="18.75" x14ac:dyDescent="0.3">
      <c r="A15" s="68" t="s">
        <v>106</v>
      </c>
    </row>
    <row r="16" spans="1:7" x14ac:dyDescent="0.25">
      <c r="B16" s="3" t="s">
        <v>57</v>
      </c>
      <c r="C16" s="3" t="s">
        <v>166</v>
      </c>
      <c r="D16" s="3" t="s">
        <v>58</v>
      </c>
      <c r="E16" s="3" t="s">
        <v>4</v>
      </c>
    </row>
    <row r="17" spans="1:6" x14ac:dyDescent="0.25">
      <c r="A17" s="69" t="s">
        <v>87</v>
      </c>
      <c r="B17" s="4">
        <v>4.6399999999999997</v>
      </c>
      <c r="C17" s="4">
        <v>14.65</v>
      </c>
      <c r="D17" s="4"/>
      <c r="E17" s="37">
        <f>B17*C17</f>
        <v>67.975999999999999</v>
      </c>
      <c r="F17" s="4"/>
    </row>
    <row r="18" spans="1:6" x14ac:dyDescent="0.25">
      <c r="A18" s="69" t="s">
        <v>59</v>
      </c>
      <c r="B18" s="4"/>
      <c r="C18" s="4"/>
      <c r="D18" s="4"/>
      <c r="E18" s="4">
        <f>((B18+C18)*D18/2)</f>
        <v>0</v>
      </c>
      <c r="F18" s="4"/>
    </row>
    <row r="19" spans="1:6" x14ac:dyDescent="0.25">
      <c r="A19" s="69" t="s">
        <v>87</v>
      </c>
      <c r="B19" s="4"/>
      <c r="C19" s="4"/>
      <c r="D19" s="4"/>
      <c r="E19" s="37">
        <f>-(B19*C19)</f>
        <v>0</v>
      </c>
      <c r="F19" s="4"/>
    </row>
    <row r="20" spans="1:6" x14ac:dyDescent="0.25">
      <c r="A20" s="69" t="s">
        <v>87</v>
      </c>
      <c r="B20" s="4"/>
      <c r="C20" s="4"/>
      <c r="D20" s="4"/>
      <c r="E20" s="37">
        <f>B20*C20</f>
        <v>0</v>
      </c>
      <c r="F20" s="4"/>
    </row>
    <row r="21" spans="1:6" x14ac:dyDescent="0.25">
      <c r="A21" s="69" t="s">
        <v>88</v>
      </c>
      <c r="B21" s="4"/>
      <c r="C21" s="4"/>
      <c r="D21" s="4"/>
      <c r="E21" s="37">
        <f>B21*C21</f>
        <v>0</v>
      </c>
      <c r="F21" s="4"/>
    </row>
    <row r="22" spans="1:6" x14ac:dyDescent="0.25">
      <c r="A22" s="69" t="s">
        <v>68</v>
      </c>
      <c r="B22" s="4"/>
      <c r="C22" s="4"/>
      <c r="D22" s="4"/>
      <c r="E22" s="4">
        <f>B22*C22</f>
        <v>0</v>
      </c>
      <c r="F22" s="4"/>
    </row>
    <row r="23" spans="1:6" x14ac:dyDescent="0.25">
      <c r="A23" s="69" t="s">
        <v>1</v>
      </c>
      <c r="B23" s="4"/>
      <c r="C23" s="4"/>
      <c r="D23" s="4"/>
      <c r="E23" s="85">
        <f>B23*C23</f>
        <v>0</v>
      </c>
      <c r="F23" s="4"/>
    </row>
    <row r="24" spans="1:6" ht="15.75" thickBot="1" x14ac:dyDescent="0.3">
      <c r="A24" s="69" t="s">
        <v>1</v>
      </c>
      <c r="B24" s="4"/>
      <c r="C24" s="4"/>
      <c r="D24" s="4"/>
      <c r="E24" s="70">
        <f>B24*C24</f>
        <v>0</v>
      </c>
      <c r="F24" s="4"/>
    </row>
    <row r="25" spans="1:6" ht="15.75" thickBot="1" x14ac:dyDescent="0.3">
      <c r="A25" s="3" t="s">
        <v>4</v>
      </c>
      <c r="B25" s="2"/>
      <c r="C25" s="4"/>
      <c r="D25" s="71"/>
      <c r="E25" s="72">
        <f>SUM(E17:E24)</f>
        <v>67.975999999999999</v>
      </c>
      <c r="F25" s="30"/>
    </row>
    <row r="26" spans="1:6" ht="18.75" x14ac:dyDescent="0.3">
      <c r="A26" s="73" t="s">
        <v>64</v>
      </c>
      <c r="B26" s="4"/>
      <c r="C26" s="4"/>
      <c r="D26" s="4"/>
      <c r="E26" s="74"/>
      <c r="F26" s="4"/>
    </row>
    <row r="27" spans="1:6" ht="18.75" x14ac:dyDescent="0.3">
      <c r="A27" s="73"/>
      <c r="B27" s="4"/>
      <c r="C27" s="4"/>
      <c r="D27" s="2" t="s">
        <v>105</v>
      </c>
      <c r="E27" s="74"/>
      <c r="F27" s="4"/>
    </row>
    <row r="28" spans="1:6" x14ac:dyDescent="0.25">
      <c r="A28" s="3" t="s">
        <v>1</v>
      </c>
      <c r="B28" s="4">
        <v>4.5</v>
      </c>
      <c r="C28" s="4">
        <v>14.65</v>
      </c>
      <c r="D28" s="4"/>
      <c r="E28" s="4">
        <f>B28*C28</f>
        <v>65.924999999999997</v>
      </c>
      <c r="F28" s="4"/>
    </row>
    <row r="29" spans="1:6" x14ac:dyDescent="0.25">
      <c r="A29" s="3" t="s">
        <v>1</v>
      </c>
      <c r="B29" s="4"/>
      <c r="C29" s="4"/>
      <c r="D29" s="4"/>
      <c r="E29" s="5">
        <f>B29*C29</f>
        <v>0</v>
      </c>
      <c r="F29" s="4"/>
    </row>
    <row r="30" spans="1:6" x14ac:dyDescent="0.25">
      <c r="A30" s="69" t="s">
        <v>4</v>
      </c>
      <c r="B30" s="4"/>
      <c r="C30" s="4"/>
      <c r="D30" s="4"/>
      <c r="E30" s="2">
        <f>SUM(E28:E29)</f>
        <v>65.924999999999997</v>
      </c>
      <c r="F30" s="4"/>
    </row>
    <row r="31" spans="1:6" x14ac:dyDescent="0.25">
      <c r="A31" s="3" t="s">
        <v>6</v>
      </c>
      <c r="B31" s="4"/>
      <c r="C31" s="4"/>
      <c r="D31" s="4"/>
      <c r="E31" s="75">
        <f>B31*C31</f>
        <v>0</v>
      </c>
      <c r="F31" s="4"/>
    </row>
    <row r="32" spans="1:6" x14ac:dyDescent="0.25">
      <c r="A32" s="69" t="s">
        <v>4</v>
      </c>
      <c r="B32" s="4"/>
      <c r="C32" s="4"/>
      <c r="D32" s="4"/>
      <c r="E32" s="59">
        <f>SUM(E31)</f>
        <v>0</v>
      </c>
      <c r="F32" s="4"/>
    </row>
    <row r="33" spans="1:6" x14ac:dyDescent="0.25">
      <c r="A33" s="3" t="s">
        <v>68</v>
      </c>
      <c r="B33" s="4"/>
      <c r="C33" s="4"/>
      <c r="D33" s="4"/>
      <c r="E33" s="5">
        <f>B33*C33</f>
        <v>0</v>
      </c>
      <c r="F33" s="4"/>
    </row>
    <row r="34" spans="1:6" x14ac:dyDescent="0.25">
      <c r="A34" s="69" t="s">
        <v>4</v>
      </c>
      <c r="B34" s="4"/>
      <c r="C34" s="4"/>
      <c r="D34" s="4"/>
      <c r="E34" s="2">
        <f>SUM(E33)</f>
        <v>0</v>
      </c>
      <c r="F34" s="4"/>
    </row>
    <row r="35" spans="1:6" x14ac:dyDescent="0.25">
      <c r="A35" s="3" t="s">
        <v>65</v>
      </c>
      <c r="B35" s="4"/>
      <c r="C35" s="4"/>
      <c r="D35" s="4"/>
      <c r="E35" s="4"/>
      <c r="F35" s="4"/>
    </row>
    <row r="36" spans="1:6" x14ac:dyDescent="0.25">
      <c r="A36" s="69" t="s">
        <v>61</v>
      </c>
      <c r="B36" s="4"/>
      <c r="C36" s="4"/>
      <c r="D36" s="4"/>
      <c r="E36" s="4">
        <f>B36*C36</f>
        <v>0</v>
      </c>
      <c r="F36" s="4"/>
    </row>
    <row r="37" spans="1:6" x14ac:dyDescent="0.25">
      <c r="A37" s="69" t="s">
        <v>62</v>
      </c>
      <c r="B37" s="4"/>
      <c r="C37" s="4"/>
      <c r="D37" s="4"/>
      <c r="E37" s="4">
        <f>B37*C37</f>
        <v>0</v>
      </c>
      <c r="F37" s="4"/>
    </row>
    <row r="38" spans="1:6" x14ac:dyDescent="0.25">
      <c r="A38" s="69" t="s">
        <v>63</v>
      </c>
      <c r="B38" s="4"/>
      <c r="C38" s="4"/>
      <c r="D38" s="4"/>
      <c r="E38" s="4">
        <f>B38*C38</f>
        <v>0</v>
      </c>
      <c r="F38" s="4"/>
    </row>
    <row r="39" spans="1:6" x14ac:dyDescent="0.25">
      <c r="A39" s="69" t="s">
        <v>209</v>
      </c>
      <c r="B39" s="4"/>
      <c r="C39" s="4"/>
      <c r="D39" s="4"/>
      <c r="E39" s="37">
        <f>B39*C39</f>
        <v>0</v>
      </c>
      <c r="F39" s="4"/>
    </row>
    <row r="40" spans="1:6" ht="15.75" thickBot="1" x14ac:dyDescent="0.3">
      <c r="A40" s="69" t="s">
        <v>4</v>
      </c>
      <c r="B40" s="4"/>
      <c r="C40" s="4"/>
      <c r="D40" s="4"/>
      <c r="E40" s="76">
        <f>SUM(E36:E39)</f>
        <v>0</v>
      </c>
      <c r="F40" s="4"/>
    </row>
    <row r="41" spans="1:6" ht="15.75" thickBot="1" x14ac:dyDescent="0.3">
      <c r="A41" s="77" t="s">
        <v>66</v>
      </c>
      <c r="B41" s="4"/>
      <c r="C41" s="4"/>
      <c r="D41" s="71"/>
      <c r="E41" s="72">
        <f>E30+E32+E34+E40</f>
        <v>65.924999999999997</v>
      </c>
      <c r="F41" s="30"/>
    </row>
    <row r="42" spans="1:6" ht="56.25" customHeight="1" x14ac:dyDescent="0.25">
      <c r="A42" s="117" t="s">
        <v>228</v>
      </c>
      <c r="B42" s="118"/>
      <c r="C42" s="119"/>
      <c r="D42" s="4"/>
      <c r="E42" s="74"/>
      <c r="F42" s="4"/>
    </row>
    <row r="43" spans="1:6" x14ac:dyDescent="0.25">
      <c r="A43" s="69" t="s">
        <v>60</v>
      </c>
      <c r="B43" s="4"/>
      <c r="C43" s="4"/>
      <c r="D43" s="4">
        <v>0</v>
      </c>
      <c r="E43" s="4">
        <f>((B43+C43)*D43/2)</f>
        <v>0</v>
      </c>
      <c r="F43" s="4"/>
    </row>
    <row r="44" spans="1:6" x14ac:dyDescent="0.25">
      <c r="A44" s="69" t="s">
        <v>5</v>
      </c>
      <c r="B44" s="4"/>
      <c r="C44" s="4"/>
      <c r="D44" s="4"/>
      <c r="E44" s="4">
        <f>B44*C44</f>
        <v>0</v>
      </c>
      <c r="F44" s="4"/>
    </row>
    <row r="45" spans="1:6" x14ac:dyDescent="0.25">
      <c r="A45" s="69"/>
      <c r="B45" s="4"/>
      <c r="C45" s="4"/>
      <c r="D45" s="4"/>
      <c r="E45" s="37">
        <f>-(B45*C45)</f>
        <v>0</v>
      </c>
      <c r="F45" s="4"/>
    </row>
    <row r="46" spans="1:6" x14ac:dyDescent="0.25">
      <c r="A46" s="69"/>
      <c r="B46" s="4"/>
      <c r="C46" s="4"/>
      <c r="D46" s="4"/>
      <c r="E46" s="37">
        <f>B46*C46</f>
        <v>0</v>
      </c>
      <c r="F46" s="4"/>
    </row>
    <row r="47" spans="1:6" x14ac:dyDescent="0.25">
      <c r="A47" s="69" t="s">
        <v>67</v>
      </c>
      <c r="B47" s="4"/>
      <c r="C47" s="4"/>
      <c r="D47" s="4"/>
      <c r="E47" s="37">
        <f>SUM(E44:E46)</f>
        <v>0</v>
      </c>
      <c r="F47" s="4"/>
    </row>
    <row r="48" spans="1:6" x14ac:dyDescent="0.25">
      <c r="A48" s="69" t="s">
        <v>108</v>
      </c>
      <c r="B48" s="4"/>
      <c r="C48" s="4"/>
      <c r="D48" s="4"/>
      <c r="E48" s="37">
        <f>B48*C48</f>
        <v>0</v>
      </c>
      <c r="F48" s="4"/>
    </row>
    <row r="49" spans="1:6" x14ac:dyDescent="0.25">
      <c r="A49" s="69"/>
      <c r="B49" s="4"/>
      <c r="C49" s="4"/>
      <c r="D49" s="4"/>
      <c r="E49" s="37">
        <f>((B49+C49)*D49/2)</f>
        <v>0</v>
      </c>
      <c r="F49" s="4"/>
    </row>
    <row r="50" spans="1:6" x14ac:dyDescent="0.25">
      <c r="A50" s="69"/>
      <c r="B50" s="4"/>
      <c r="C50" s="4"/>
      <c r="D50" s="4"/>
      <c r="E50" s="37">
        <f>B50*C50</f>
        <v>0</v>
      </c>
      <c r="F50" s="4"/>
    </row>
    <row r="51" spans="1:6" x14ac:dyDescent="0.25">
      <c r="A51" s="69" t="s">
        <v>67</v>
      </c>
      <c r="B51" s="4"/>
      <c r="C51" s="4"/>
      <c r="D51" s="4"/>
      <c r="E51" s="37">
        <f>SUM(E48:E50)</f>
        <v>0</v>
      </c>
      <c r="F51" s="4"/>
    </row>
    <row r="52" spans="1:6" x14ac:dyDescent="0.25">
      <c r="A52" s="69" t="s">
        <v>210</v>
      </c>
      <c r="B52" s="4"/>
      <c r="C52" s="4"/>
      <c r="D52" s="4"/>
      <c r="E52" s="37">
        <f>B52*C52</f>
        <v>0</v>
      </c>
      <c r="F52" s="4"/>
    </row>
    <row r="53" spans="1:6" x14ac:dyDescent="0.25">
      <c r="A53" s="69"/>
      <c r="B53" s="4"/>
      <c r="C53" s="4"/>
      <c r="D53" s="4"/>
      <c r="E53" s="37">
        <f>((B53+C53)*D53/2)</f>
        <v>0</v>
      </c>
      <c r="F53" s="4"/>
    </row>
    <row r="54" spans="1:6" x14ac:dyDescent="0.25">
      <c r="A54" s="69"/>
      <c r="B54" s="4"/>
      <c r="C54" s="4"/>
      <c r="D54" s="4"/>
      <c r="E54" s="37">
        <f>B54*C54</f>
        <v>0</v>
      </c>
      <c r="F54" s="4"/>
    </row>
    <row r="55" spans="1:6" x14ac:dyDescent="0.25">
      <c r="A55" s="69" t="s">
        <v>67</v>
      </c>
      <c r="B55" s="4"/>
      <c r="C55" s="4"/>
      <c r="D55" s="4"/>
      <c r="E55" s="37">
        <f>SUM(E52:E54)</f>
        <v>0</v>
      </c>
      <c r="F55" s="4"/>
    </row>
    <row r="56" spans="1:6" x14ac:dyDescent="0.25">
      <c r="A56" s="69" t="s">
        <v>195</v>
      </c>
      <c r="B56" s="4"/>
      <c r="C56" s="4"/>
      <c r="D56" s="4"/>
      <c r="E56" s="37">
        <f>B56*C56</f>
        <v>0</v>
      </c>
      <c r="F56" s="4"/>
    </row>
    <row r="57" spans="1:6" x14ac:dyDescent="0.25">
      <c r="A57" s="69"/>
      <c r="B57" s="4"/>
      <c r="C57" s="4"/>
      <c r="D57" s="4"/>
      <c r="E57" s="37">
        <f>((B57+C57)*D57/2)</f>
        <v>0</v>
      </c>
      <c r="F57" s="4"/>
    </row>
    <row r="58" spans="1:6" x14ac:dyDescent="0.25">
      <c r="A58" s="69"/>
      <c r="B58" s="4"/>
      <c r="C58" s="4"/>
      <c r="D58" s="4"/>
      <c r="E58" s="37">
        <f>B58*C58</f>
        <v>0</v>
      </c>
      <c r="F58" s="4"/>
    </row>
    <row r="59" spans="1:6" x14ac:dyDescent="0.25">
      <c r="A59" s="69" t="s">
        <v>67</v>
      </c>
      <c r="B59" s="4"/>
      <c r="C59" s="4"/>
      <c r="D59" s="4"/>
      <c r="E59" s="37">
        <f>SUM(E56:E58)</f>
        <v>0</v>
      </c>
      <c r="F59" s="4"/>
    </row>
    <row r="60" spans="1:6" ht="15.75" thickBot="1" x14ac:dyDescent="0.3">
      <c r="A60" s="69" t="s">
        <v>229</v>
      </c>
      <c r="B60" s="4"/>
      <c r="C60" s="4"/>
      <c r="D60" s="4"/>
      <c r="E60" s="78">
        <f>+E40</f>
        <v>0</v>
      </c>
      <c r="F60" s="4"/>
    </row>
    <row r="61" spans="1:6" ht="15.75" thickBot="1" x14ac:dyDescent="0.3">
      <c r="A61" s="77" t="s">
        <v>69</v>
      </c>
      <c r="B61" s="4"/>
      <c r="C61" s="4"/>
      <c r="D61" s="71"/>
      <c r="E61" s="72">
        <f>(E47+E51+E59)-E60</f>
        <v>0</v>
      </c>
      <c r="F61" s="30"/>
    </row>
    <row r="62" spans="1:6" ht="18.75" x14ac:dyDescent="0.3">
      <c r="A62" s="68" t="s">
        <v>104</v>
      </c>
      <c r="B62" s="4"/>
      <c r="C62" s="4"/>
      <c r="D62" s="4"/>
      <c r="E62" s="74"/>
      <c r="F62" s="4"/>
    </row>
    <row r="63" spans="1:6" x14ac:dyDescent="0.25">
      <c r="A63" s="69" t="s">
        <v>8</v>
      </c>
      <c r="B63" s="4"/>
      <c r="C63" s="4"/>
      <c r="D63" s="4"/>
      <c r="E63" s="37">
        <f>E47</f>
        <v>0</v>
      </c>
      <c r="F63" s="4"/>
    </row>
    <row r="64" spans="1:6" ht="15.75" thickBot="1" x14ac:dyDescent="0.3">
      <c r="A64" s="69" t="s">
        <v>107</v>
      </c>
      <c r="B64" s="4"/>
      <c r="C64" s="4"/>
      <c r="D64" s="71"/>
      <c r="E64" s="78">
        <f>E41</f>
        <v>65.924999999999997</v>
      </c>
      <c r="F64" s="30"/>
    </row>
    <row r="65" spans="1:6" ht="15.75" thickBot="1" x14ac:dyDescent="0.3">
      <c r="A65" s="77" t="s">
        <v>4</v>
      </c>
      <c r="B65" s="4"/>
      <c r="C65" s="4"/>
      <c r="D65" s="71"/>
      <c r="E65" s="72">
        <f>E63+E64</f>
        <v>65.924999999999997</v>
      </c>
      <c r="F65" s="30"/>
    </row>
    <row r="66" spans="1:6" x14ac:dyDescent="0.25">
      <c r="B66" s="4"/>
      <c r="C66" s="4"/>
      <c r="D66" s="4"/>
      <c r="E66" s="74"/>
      <c r="F66" s="4"/>
    </row>
    <row r="67" spans="1:6" x14ac:dyDescent="0.25">
      <c r="A67" s="79" t="s">
        <v>7</v>
      </c>
      <c r="B67" s="4"/>
      <c r="C67" s="4"/>
      <c r="D67" s="4"/>
      <c r="E67" s="37">
        <f>(E65/E25)</f>
        <v>0.96982758620689657</v>
      </c>
      <c r="F67" s="4"/>
    </row>
    <row r="68" spans="1:6" x14ac:dyDescent="0.25">
      <c r="A68" s="79" t="s">
        <v>2</v>
      </c>
      <c r="B68" s="4"/>
      <c r="C68" s="4"/>
      <c r="D68" s="4"/>
      <c r="E68" s="37">
        <f>E61/E25</f>
        <v>0</v>
      </c>
      <c r="F68" s="4"/>
    </row>
    <row r="69" spans="1:6" x14ac:dyDescent="0.25">
      <c r="B69" s="4"/>
      <c r="C69" s="4"/>
      <c r="D69" s="4"/>
      <c r="E69" s="4"/>
      <c r="F69" s="4"/>
    </row>
    <row r="70" spans="1:6" x14ac:dyDescent="0.25">
      <c r="A70" s="79" t="s">
        <v>9</v>
      </c>
      <c r="B70" s="4"/>
      <c r="C70" s="4"/>
      <c r="D70" s="80"/>
      <c r="E70" s="37"/>
      <c r="F70" s="4"/>
    </row>
    <row r="71" spans="1:6" x14ac:dyDescent="0.25">
      <c r="A71" s="69" t="s">
        <v>5</v>
      </c>
      <c r="B71" s="4"/>
      <c r="C71" s="4"/>
      <c r="D71" s="80">
        <v>0</v>
      </c>
      <c r="E71" s="37">
        <f>B71*C71</f>
        <v>0</v>
      </c>
      <c r="F71" s="4"/>
    </row>
    <row r="72" spans="1:6" x14ac:dyDescent="0.25">
      <c r="A72" s="69" t="s">
        <v>194</v>
      </c>
      <c r="B72" s="4"/>
      <c r="C72" s="4"/>
      <c r="D72" s="80">
        <v>0</v>
      </c>
      <c r="E72" s="37">
        <f>E51*D72</f>
        <v>0</v>
      </c>
      <c r="F72" s="4"/>
    </row>
    <row r="73" spans="1:6" x14ac:dyDescent="0.25">
      <c r="A73" s="69" t="s">
        <v>211</v>
      </c>
      <c r="B73" s="4"/>
      <c r="C73" s="4"/>
      <c r="D73" s="80">
        <v>0</v>
      </c>
      <c r="E73" s="37">
        <f>E55*D73</f>
        <v>0</v>
      </c>
      <c r="F73" s="4"/>
    </row>
    <row r="74" spans="1:6" x14ac:dyDescent="0.25">
      <c r="A74" s="69" t="s">
        <v>195</v>
      </c>
      <c r="B74" s="4"/>
      <c r="C74" s="4"/>
      <c r="D74" s="80"/>
      <c r="E74" s="37">
        <f>E59*D74</f>
        <v>0</v>
      </c>
      <c r="F74" s="4"/>
    </row>
    <row r="75" spans="1:6" x14ac:dyDescent="0.25">
      <c r="A75" s="79" t="s">
        <v>218</v>
      </c>
      <c r="B75" s="4"/>
      <c r="C75" s="4"/>
      <c r="D75" s="80"/>
      <c r="E75" s="37"/>
      <c r="F75" s="4"/>
    </row>
    <row r="76" spans="1:6" x14ac:dyDescent="0.25">
      <c r="A76" s="69" t="s">
        <v>5</v>
      </c>
      <c r="B76" s="4"/>
      <c r="C76" s="4"/>
      <c r="D76" s="80">
        <v>0</v>
      </c>
      <c r="E76" s="37">
        <f>B76*C76</f>
        <v>0</v>
      </c>
      <c r="F76" s="4"/>
    </row>
    <row r="77" spans="1:6" x14ac:dyDescent="0.25">
      <c r="A77" s="69" t="s">
        <v>194</v>
      </c>
      <c r="B77" s="4"/>
      <c r="C77" s="4"/>
      <c r="D77" s="80">
        <v>0</v>
      </c>
      <c r="E77" s="37">
        <f>E51*D77</f>
        <v>0</v>
      </c>
      <c r="F77" s="4"/>
    </row>
    <row r="78" spans="1:6" x14ac:dyDescent="0.25">
      <c r="A78" s="69" t="s">
        <v>211</v>
      </c>
      <c r="B78" s="4"/>
      <c r="C78" s="4"/>
      <c r="D78" s="80">
        <v>0</v>
      </c>
      <c r="E78" s="37">
        <f>E55*D78</f>
        <v>0</v>
      </c>
      <c r="F78" s="4"/>
    </row>
    <row r="79" spans="1:6" x14ac:dyDescent="0.25">
      <c r="A79" s="69" t="s">
        <v>195</v>
      </c>
      <c r="B79" s="4"/>
      <c r="C79" s="4"/>
      <c r="D79" s="80">
        <v>0</v>
      </c>
      <c r="E79" s="37">
        <f>E64*D79</f>
        <v>0</v>
      </c>
      <c r="F79" s="4"/>
    </row>
    <row r="80" spans="1:6" x14ac:dyDescent="0.25">
      <c r="A80" s="69"/>
      <c r="B80" s="4"/>
      <c r="C80" s="4"/>
      <c r="D80" s="80"/>
      <c r="E80" s="37"/>
      <c r="F80" s="4"/>
    </row>
    <row r="81" spans="1:8" ht="18.75" x14ac:dyDescent="0.3">
      <c r="A81" s="68" t="s">
        <v>213</v>
      </c>
      <c r="B81" s="4"/>
      <c r="C81" s="4"/>
      <c r="D81" s="4"/>
      <c r="E81" s="4"/>
      <c r="F81" s="4"/>
    </row>
    <row r="82" spans="1:8" x14ac:dyDescent="0.25">
      <c r="A82" s="69" t="s">
        <v>70</v>
      </c>
      <c r="B82" s="4"/>
      <c r="C82" s="4"/>
      <c r="D82" s="4"/>
      <c r="E82" s="4"/>
      <c r="F82" s="4"/>
      <c r="H82" s="86"/>
    </row>
    <row r="83" spans="1:8" ht="15.75" x14ac:dyDescent="0.25">
      <c r="A83" s="69" t="s">
        <v>10</v>
      </c>
      <c r="B83" s="4">
        <v>2006</v>
      </c>
      <c r="C83" s="4" t="s">
        <v>14</v>
      </c>
      <c r="D83" s="4"/>
      <c r="E83" s="4">
        <v>13</v>
      </c>
      <c r="F83" s="4"/>
      <c r="H83" s="91" t="s">
        <v>246</v>
      </c>
    </row>
    <row r="84" spans="1:8" x14ac:dyDescent="0.25">
      <c r="A84" s="69" t="s">
        <v>11</v>
      </c>
      <c r="B84" s="4"/>
      <c r="C84" s="4" t="s">
        <v>14</v>
      </c>
      <c r="D84" s="4"/>
      <c r="E84" s="5"/>
      <c r="F84" s="4"/>
      <c r="H84" s="92" t="s">
        <v>284</v>
      </c>
    </row>
    <row r="85" spans="1:8" x14ac:dyDescent="0.25">
      <c r="A85" s="69" t="s">
        <v>214</v>
      </c>
      <c r="B85" s="4"/>
      <c r="C85" s="4" t="s">
        <v>14</v>
      </c>
      <c r="D85" s="4"/>
      <c r="E85" s="5"/>
      <c r="F85" s="4"/>
      <c r="H85" s="1" t="s">
        <v>285</v>
      </c>
    </row>
    <row r="86" spans="1:8" x14ac:dyDescent="0.25">
      <c r="A86" s="69" t="s">
        <v>12</v>
      </c>
      <c r="B86" s="4"/>
      <c r="C86" s="4"/>
      <c r="D86" s="4"/>
      <c r="E86" s="4">
        <f>SUM(E82:E85)/1</f>
        <v>13</v>
      </c>
      <c r="F86" s="4"/>
      <c r="H86" s="1" t="s">
        <v>286</v>
      </c>
    </row>
    <row r="87" spans="1:8" x14ac:dyDescent="0.25">
      <c r="A87" s="77" t="s">
        <v>13</v>
      </c>
      <c r="B87" s="4"/>
      <c r="C87" s="4"/>
      <c r="D87" s="4"/>
      <c r="E87" s="4">
        <f>E86</f>
        <v>13</v>
      </c>
      <c r="F87" s="4"/>
    </row>
    <row r="88" spans="1:8" x14ac:dyDescent="0.25">
      <c r="A88" s="79" t="s">
        <v>15</v>
      </c>
      <c r="B88" s="4"/>
      <c r="C88" s="4"/>
      <c r="D88" s="4"/>
      <c r="E88" s="4">
        <v>60</v>
      </c>
      <c r="F88" s="4"/>
    </row>
    <row r="89" spans="1:8" x14ac:dyDescent="0.25">
      <c r="A89" s="79" t="s">
        <v>230</v>
      </c>
      <c r="B89" s="4"/>
      <c r="C89" s="4"/>
      <c r="D89" s="4"/>
      <c r="E89" s="4">
        <f>ROUND((E87/E88)*100,0)</f>
        <v>22</v>
      </c>
      <c r="F89" s="4"/>
    </row>
    <row r="90" spans="1:8" x14ac:dyDescent="0.25">
      <c r="A90" s="79" t="s">
        <v>16</v>
      </c>
      <c r="B90" s="4"/>
      <c r="C90" s="4"/>
      <c r="D90" s="4"/>
      <c r="E90" s="4">
        <v>2</v>
      </c>
      <c r="F90" s="4"/>
      <c r="H90" s="92" t="s">
        <v>265</v>
      </c>
    </row>
    <row r="91" spans="1:8" x14ac:dyDescent="0.25">
      <c r="A91" s="79" t="s">
        <v>17</v>
      </c>
      <c r="B91" s="4"/>
      <c r="C91" s="4"/>
      <c r="D91" s="4"/>
      <c r="E91" s="108">
        <v>0.156</v>
      </c>
      <c r="F91" s="4"/>
      <c r="H91" s="92" t="s">
        <v>248</v>
      </c>
    </row>
    <row r="92" spans="1:8" x14ac:dyDescent="0.25">
      <c r="A92" s="79"/>
      <c r="B92" s="4"/>
      <c r="C92" s="4"/>
      <c r="D92" s="4"/>
      <c r="E92" s="4"/>
      <c r="F92" s="4"/>
      <c r="H92" s="92" t="s">
        <v>249</v>
      </c>
    </row>
    <row r="93" spans="1:8" x14ac:dyDescent="0.25">
      <c r="A93" s="79" t="s">
        <v>215</v>
      </c>
      <c r="B93" s="4"/>
      <c r="C93" s="4"/>
      <c r="D93" s="4"/>
      <c r="E93" s="4"/>
      <c r="F93" s="4"/>
      <c r="H93" s="92"/>
    </row>
    <row r="94" spans="1:8" x14ac:dyDescent="0.25">
      <c r="A94" s="1" t="s">
        <v>212</v>
      </c>
      <c r="B94" s="4"/>
      <c r="C94" s="4"/>
      <c r="D94" s="4"/>
      <c r="E94" s="81">
        <v>800000</v>
      </c>
      <c r="F94" s="4"/>
      <c r="H94" s="92"/>
    </row>
    <row r="95" spans="1:8" ht="15.75" x14ac:dyDescent="0.25">
      <c r="A95" s="93" t="s">
        <v>18</v>
      </c>
      <c r="B95" s="4"/>
      <c r="C95" s="4"/>
      <c r="D95" s="4"/>
      <c r="E95" s="83">
        <f>E91*E94</f>
        <v>124800</v>
      </c>
      <c r="F95" s="4"/>
    </row>
    <row r="96" spans="1:8" ht="15.75" x14ac:dyDescent="0.25">
      <c r="A96" s="93" t="s">
        <v>3</v>
      </c>
      <c r="B96" s="4"/>
      <c r="C96" s="4"/>
      <c r="D96" s="4"/>
      <c r="E96" s="113">
        <f>E94-E95</f>
        <v>675200</v>
      </c>
      <c r="F96" s="4"/>
    </row>
    <row r="97" spans="1:8" x14ac:dyDescent="0.25">
      <c r="A97" s="77" t="s">
        <v>53</v>
      </c>
      <c r="B97" s="4"/>
      <c r="C97" s="4"/>
      <c r="D97" s="4"/>
      <c r="E97" s="81">
        <v>675000</v>
      </c>
      <c r="F97" s="4"/>
    </row>
    <row r="98" spans="1:8" x14ac:dyDescent="0.25">
      <c r="A98" s="77"/>
      <c r="B98" s="4"/>
      <c r="C98" s="4"/>
      <c r="D98" s="4"/>
      <c r="E98" s="81"/>
      <c r="F98" s="4"/>
      <c r="H98" s="114"/>
    </row>
    <row r="99" spans="1:8" x14ac:dyDescent="0.25">
      <c r="A99" s="79" t="s">
        <v>216</v>
      </c>
      <c r="B99" s="4"/>
      <c r="C99" s="4"/>
      <c r="D99" s="4"/>
      <c r="E99" s="4"/>
      <c r="F99" s="4"/>
    </row>
    <row r="100" spans="1:8" x14ac:dyDescent="0.25">
      <c r="A100" s="79" t="s">
        <v>217</v>
      </c>
      <c r="B100" s="4"/>
      <c r="C100" s="80"/>
      <c r="D100" s="80"/>
      <c r="E100" s="84">
        <v>0</v>
      </c>
      <c r="F100" s="4"/>
    </row>
    <row r="101" spans="1:8" ht="15.75" x14ac:dyDescent="0.25">
      <c r="A101" s="82" t="s">
        <v>18</v>
      </c>
      <c r="B101" s="4"/>
      <c r="C101" s="4"/>
      <c r="D101" s="4"/>
      <c r="E101" s="83">
        <f>E91*E100/100</f>
        <v>0</v>
      </c>
      <c r="F101" s="4"/>
    </row>
    <row r="102" spans="1:8" ht="15.75" x14ac:dyDescent="0.25">
      <c r="A102" s="82" t="s">
        <v>3</v>
      </c>
      <c r="B102" s="4"/>
      <c r="C102" s="4"/>
      <c r="D102" s="4"/>
      <c r="E102" s="83">
        <f>E100-E101</f>
        <v>0</v>
      </c>
      <c r="F102" s="4"/>
    </row>
    <row r="103" spans="1:8" x14ac:dyDescent="0.25">
      <c r="A103" s="77" t="s">
        <v>53</v>
      </c>
      <c r="B103" s="4"/>
      <c r="C103" s="4"/>
      <c r="D103" s="4"/>
      <c r="E103" s="81"/>
      <c r="F103" s="4"/>
    </row>
    <row r="104" spans="1:8" x14ac:dyDescent="0.25">
      <c r="B104" s="4"/>
      <c r="C104" s="4"/>
      <c r="D104" s="4"/>
      <c r="E104" s="4"/>
      <c r="F104" s="4"/>
    </row>
    <row r="105" spans="1:8" customFormat="1" x14ac:dyDescent="0.25"/>
    <row r="106" spans="1:8" customFormat="1" x14ac:dyDescent="0.25"/>
    <row r="107" spans="1:8" customFormat="1" x14ac:dyDescent="0.25"/>
    <row r="108" spans="1:8" customFormat="1" x14ac:dyDescent="0.25"/>
    <row r="109" spans="1:8" customFormat="1" x14ac:dyDescent="0.25"/>
    <row r="110" spans="1:8" customFormat="1" x14ac:dyDescent="0.25"/>
    <row r="111" spans="1:8" customFormat="1" x14ac:dyDescent="0.25"/>
    <row r="112" spans="1:8"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sheetData>
  <mergeCells count="2">
    <mergeCell ref="A42:C42"/>
    <mergeCell ref="A1:E1"/>
  </mergeCells>
  <printOptions horizontalCentered="1"/>
  <pageMargins left="0" right="0" top="0.74803149606299213" bottom="0.74803149606299213" header="0.31496062992125984" footer="0.31496062992125984"/>
  <pageSetup scale="90" fitToHeight="0" orientation="portrait" horizontalDpi="4294967293"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04"/>
  <sheetViews>
    <sheetView tabSelected="1" topLeftCell="A87" zoomScaleNormal="100" workbookViewId="0">
      <selection activeCell="F110" sqref="F110"/>
    </sheetView>
  </sheetViews>
  <sheetFormatPr baseColWidth="10" defaultRowHeight="15" x14ac:dyDescent="0.25"/>
  <cols>
    <col min="2" max="2" width="41.85546875" customWidth="1"/>
    <col min="4" max="4" width="13.5703125" bestFit="1" customWidth="1"/>
    <col min="5" max="5" width="15.5703125" customWidth="1"/>
    <col min="6" max="6" width="17.28515625" customWidth="1"/>
    <col min="9" max="9" width="15.5703125" bestFit="1" customWidth="1"/>
    <col min="13" max="13" width="15.5703125" bestFit="1" customWidth="1"/>
  </cols>
  <sheetData>
    <row r="1" spans="1:7" x14ac:dyDescent="0.25">
      <c r="A1" s="115" t="s">
        <v>206</v>
      </c>
      <c r="B1" s="115"/>
      <c r="C1" s="115"/>
      <c r="D1" s="115"/>
      <c r="E1" s="115"/>
      <c r="F1" s="115"/>
      <c r="G1" s="64"/>
    </row>
    <row r="3" spans="1:7" x14ac:dyDescent="0.25">
      <c r="A3" s="62" t="s">
        <v>20</v>
      </c>
      <c r="E3" t="str">
        <f>Datos!E3</f>
        <v>Reposición Vivienda</v>
      </c>
    </row>
    <row r="4" spans="1:7" x14ac:dyDescent="0.25">
      <c r="A4" s="62" t="s">
        <v>200</v>
      </c>
      <c r="E4" t="str">
        <f>Datos!E4</f>
        <v>Vivienda Unifamiliar</v>
      </c>
    </row>
    <row r="5" spans="1:7" x14ac:dyDescent="0.25">
      <c r="A5" s="63" t="s">
        <v>21</v>
      </c>
      <c r="C5" t="s">
        <v>201</v>
      </c>
      <c r="E5" t="str">
        <f>Datos!E5</f>
        <v>Cauca</v>
      </c>
    </row>
    <row r="6" spans="1:7" x14ac:dyDescent="0.25">
      <c r="A6" s="63"/>
      <c r="C6" t="s">
        <v>22</v>
      </c>
      <c r="E6" t="str">
        <f>Datos!E6</f>
        <v>Santander de quilichao</v>
      </c>
    </row>
    <row r="7" spans="1:7" x14ac:dyDescent="0.25">
      <c r="A7" s="63"/>
      <c r="C7" t="s">
        <v>203</v>
      </c>
      <c r="E7" t="str">
        <f>Datos!E7</f>
        <v>Vereda Manidivá</v>
      </c>
    </row>
    <row r="8" spans="1:7" x14ac:dyDescent="0.25">
      <c r="A8" s="62" t="s">
        <v>23</v>
      </c>
      <c r="E8" t="str">
        <f>Datos!E8</f>
        <v>Nelson chávez gumán</v>
      </c>
    </row>
    <row r="9" spans="1:7" x14ac:dyDescent="0.25">
      <c r="A9" s="22" t="s">
        <v>24</v>
      </c>
      <c r="E9" t="str">
        <f>Datos!E9</f>
        <v>A todo costo</v>
      </c>
    </row>
    <row r="10" spans="1:7" x14ac:dyDescent="0.25">
      <c r="A10" s="22" t="s">
        <v>26</v>
      </c>
      <c r="E10" t="str">
        <f>Datos!E10</f>
        <v>Juzgado Décimo Administrativo Oral del Circuito de Popayán</v>
      </c>
    </row>
    <row r="11" spans="1:7" x14ac:dyDescent="0.25">
      <c r="A11" s="22" t="s">
        <v>27</v>
      </c>
      <c r="E11" t="str">
        <f>Datos!E11</f>
        <v>27 de Agosto 2024</v>
      </c>
    </row>
    <row r="12" spans="1:7" x14ac:dyDescent="0.25">
      <c r="A12" s="22" t="s">
        <v>28</v>
      </c>
      <c r="E12" t="str">
        <f>Datos!E12</f>
        <v>-</v>
      </c>
    </row>
    <row r="13" spans="1:7" x14ac:dyDescent="0.25">
      <c r="A13" s="22" t="s">
        <v>30</v>
      </c>
      <c r="E13" t="str">
        <f>Datos!E13</f>
        <v>-</v>
      </c>
    </row>
    <row r="14" spans="1:7" x14ac:dyDescent="0.25">
      <c r="A14" s="120"/>
      <c r="B14" s="120"/>
      <c r="C14" s="120"/>
      <c r="D14" s="120"/>
      <c r="E14" s="120"/>
      <c r="F14" s="120"/>
    </row>
    <row r="15" spans="1:7" x14ac:dyDescent="0.25">
      <c r="A15" s="6" t="s">
        <v>31</v>
      </c>
      <c r="B15" s="7" t="s">
        <v>32</v>
      </c>
      <c r="C15" s="6" t="s">
        <v>33</v>
      </c>
      <c r="D15" s="8" t="s">
        <v>34</v>
      </c>
      <c r="E15" s="8" t="s">
        <v>35</v>
      </c>
      <c r="F15" s="9" t="s">
        <v>36</v>
      </c>
    </row>
    <row r="16" spans="1:7" x14ac:dyDescent="0.25">
      <c r="A16" s="6"/>
      <c r="B16" s="17" t="s">
        <v>38</v>
      </c>
      <c r="C16" s="6"/>
      <c r="D16" s="8"/>
      <c r="E16" s="8"/>
      <c r="F16" s="13"/>
    </row>
    <row r="17" spans="1:10" x14ac:dyDescent="0.25">
      <c r="A17" s="111" t="s">
        <v>270</v>
      </c>
      <c r="B17" s="10" t="s">
        <v>269</v>
      </c>
      <c r="C17" s="6"/>
      <c r="D17" s="8"/>
      <c r="E17" s="8"/>
      <c r="F17" s="13">
        <f>SUM(F18:F18)</f>
        <v>0</v>
      </c>
    </row>
    <row r="18" spans="1:10" x14ac:dyDescent="0.25">
      <c r="A18" s="14">
        <v>80811</v>
      </c>
      <c r="B18" s="18" t="s">
        <v>268</v>
      </c>
      <c r="C18" s="6" t="s">
        <v>133</v>
      </c>
      <c r="D18" s="8">
        <f>'cantid. obra'!F116+'cantid. obra'!M116</f>
        <v>0</v>
      </c>
      <c r="E18" s="8">
        <f>[1]INDICE!$E$25</f>
        <v>5398</v>
      </c>
      <c r="F18" s="12">
        <f t="shared" ref="F18:F65" si="0">ROUND(+D18*E18,0)</f>
        <v>0</v>
      </c>
    </row>
    <row r="19" spans="1:10" s="23" customFormat="1" x14ac:dyDescent="0.25">
      <c r="A19" s="19">
        <v>1</v>
      </c>
      <c r="B19" s="10" t="s">
        <v>38</v>
      </c>
      <c r="C19" s="19"/>
      <c r="D19" s="16"/>
      <c r="E19" s="16"/>
      <c r="F19" s="13">
        <f>SUM(F20:F38)</f>
        <v>1625328</v>
      </c>
    </row>
    <row r="20" spans="1:10" s="23" customFormat="1" x14ac:dyDescent="0.25">
      <c r="A20" s="96">
        <v>100204</v>
      </c>
      <c r="B20" s="18" t="s">
        <v>255</v>
      </c>
      <c r="C20" s="19" t="s">
        <v>256</v>
      </c>
      <c r="D20" s="4">
        <f>'cantid. obra'!F49+'cantid. obra'!M49</f>
        <v>0</v>
      </c>
      <c r="E20" s="12">
        <f>[1]INDICE!$E$217</f>
        <v>8397</v>
      </c>
      <c r="F20" s="12">
        <f t="shared" si="0"/>
        <v>0</v>
      </c>
    </row>
    <row r="21" spans="1:10" s="23" customFormat="1" x14ac:dyDescent="0.25">
      <c r="A21" s="96">
        <v>100214</v>
      </c>
      <c r="B21" s="98" t="s">
        <v>257</v>
      </c>
      <c r="C21" s="19" t="s">
        <v>256</v>
      </c>
      <c r="D21" s="4">
        <f>'cantid. obra'!F88++'cantid. obra'!M88</f>
        <v>0</v>
      </c>
      <c r="E21" s="12">
        <f>[1]INDICE!$E$227</f>
        <v>8397</v>
      </c>
      <c r="F21" s="12">
        <f t="shared" si="0"/>
        <v>0</v>
      </c>
    </row>
    <row r="22" spans="1:10" s="23" customFormat="1" x14ac:dyDescent="0.25">
      <c r="A22" s="41">
        <v>100315</v>
      </c>
      <c r="B22" s="18" t="s">
        <v>55</v>
      </c>
      <c r="C22" s="11" t="s">
        <v>37</v>
      </c>
      <c r="D22" s="12">
        <f>'cantid. obra'!F36+'cantid. obra'!M36</f>
        <v>0</v>
      </c>
      <c r="E22" s="12">
        <f>[1]INDICE!$E$246</f>
        <v>7278</v>
      </c>
      <c r="F22" s="12">
        <f t="shared" si="0"/>
        <v>0</v>
      </c>
    </row>
    <row r="23" spans="1:10" s="23" customFormat="1" x14ac:dyDescent="0.25">
      <c r="A23" s="41">
        <v>100319</v>
      </c>
      <c r="B23" s="24" t="s">
        <v>122</v>
      </c>
      <c r="C23" s="11" t="s">
        <v>37</v>
      </c>
      <c r="D23" s="12">
        <f>'cantid. obra'!M179</f>
        <v>0</v>
      </c>
      <c r="E23" s="12">
        <f>[1]INDICE!$E$251</f>
        <v>8435</v>
      </c>
      <c r="F23" s="12">
        <f t="shared" si="0"/>
        <v>0</v>
      </c>
      <c r="J23" s="23" t="s">
        <v>168</v>
      </c>
    </row>
    <row r="24" spans="1:10" s="23" customFormat="1" ht="30" x14ac:dyDescent="0.25">
      <c r="A24" s="41">
        <v>100401</v>
      </c>
      <c r="B24" s="24" t="s">
        <v>239</v>
      </c>
      <c r="C24" s="11" t="s">
        <v>37</v>
      </c>
      <c r="D24" s="12"/>
      <c r="E24" s="12">
        <f>+[1]INDICE!$E$261</f>
        <v>6679</v>
      </c>
      <c r="F24" s="12">
        <f t="shared" si="0"/>
        <v>0</v>
      </c>
    </row>
    <row r="25" spans="1:10" s="23" customFormat="1" x14ac:dyDescent="0.25">
      <c r="A25" s="41">
        <v>100406</v>
      </c>
      <c r="B25" s="24" t="s">
        <v>123</v>
      </c>
      <c r="C25" s="11" t="s">
        <v>37</v>
      </c>
      <c r="D25" s="12"/>
      <c r="E25" s="12">
        <f>[1]INDICE!$E$266</f>
        <v>19837</v>
      </c>
      <c r="F25" s="12">
        <f t="shared" si="0"/>
        <v>0</v>
      </c>
    </row>
    <row r="26" spans="1:10" s="23" customFormat="1" ht="30" x14ac:dyDescent="0.25">
      <c r="A26" s="41">
        <v>100414</v>
      </c>
      <c r="B26" s="24" t="s">
        <v>189</v>
      </c>
      <c r="C26" s="11" t="s">
        <v>37</v>
      </c>
      <c r="D26" s="12"/>
      <c r="E26" s="12">
        <f>[1]INDICE!$E$274</f>
        <v>3372</v>
      </c>
      <c r="F26" s="12">
        <f t="shared" si="0"/>
        <v>0</v>
      </c>
    </row>
    <row r="27" spans="1:10" s="23" customFormat="1" x14ac:dyDescent="0.25">
      <c r="A27" s="41">
        <v>100305</v>
      </c>
      <c r="B27" s="24" t="s">
        <v>124</v>
      </c>
      <c r="C27" s="11" t="s">
        <v>37</v>
      </c>
      <c r="D27" s="12"/>
      <c r="E27" s="12">
        <f>[1]INDICE!$E$237</f>
        <v>11909</v>
      </c>
      <c r="F27" s="12">
        <f t="shared" si="0"/>
        <v>0</v>
      </c>
    </row>
    <row r="28" spans="1:10" s="23" customFormat="1" x14ac:dyDescent="0.25">
      <c r="A28" s="41">
        <v>100501</v>
      </c>
      <c r="B28" s="24" t="s">
        <v>125</v>
      </c>
      <c r="C28" s="11" t="s">
        <v>42</v>
      </c>
      <c r="D28" s="12"/>
      <c r="E28" s="12">
        <f>[1]INDICE!$E$279</f>
        <v>32671</v>
      </c>
      <c r="F28" s="12">
        <f t="shared" si="0"/>
        <v>0</v>
      </c>
      <c r="J28" s="23">
        <f>1.3*1.3+1.98*1.35</f>
        <v>4.3630000000000004</v>
      </c>
    </row>
    <row r="29" spans="1:10" s="23" customFormat="1" x14ac:dyDescent="0.25">
      <c r="A29" s="41">
        <v>100515</v>
      </c>
      <c r="B29" s="24" t="s">
        <v>126</v>
      </c>
      <c r="C29" s="11" t="s">
        <v>33</v>
      </c>
      <c r="D29" s="12"/>
      <c r="E29" s="12">
        <f>[1]INDICE!$E$292</f>
        <v>15759</v>
      </c>
      <c r="F29" s="12">
        <f t="shared" si="0"/>
        <v>0</v>
      </c>
      <c r="J29" s="48">
        <f>2.7*1.45</f>
        <v>3.915</v>
      </c>
    </row>
    <row r="30" spans="1:10" s="23" customFormat="1" x14ac:dyDescent="0.25">
      <c r="A30" s="41">
        <v>100520</v>
      </c>
      <c r="B30" s="24" t="s">
        <v>127</v>
      </c>
      <c r="C30" s="11" t="s">
        <v>42</v>
      </c>
      <c r="D30" s="12"/>
      <c r="E30" s="12">
        <f>[1]INDICE!$E$296</f>
        <v>17001</v>
      </c>
      <c r="F30" s="12">
        <f t="shared" si="0"/>
        <v>0</v>
      </c>
      <c r="H30" s="23">
        <f>1.5*3.02/2</f>
        <v>2.2650000000000001</v>
      </c>
      <c r="J30" s="23">
        <f>SUM(J28:J29)</f>
        <v>8.2780000000000005</v>
      </c>
    </row>
    <row r="31" spans="1:10" s="23" customFormat="1" x14ac:dyDescent="0.25">
      <c r="A31" s="41">
        <v>100311</v>
      </c>
      <c r="B31" s="65" t="s">
        <v>162</v>
      </c>
      <c r="C31" s="11" t="s">
        <v>89</v>
      </c>
      <c r="D31" s="12"/>
      <c r="E31" s="12">
        <v>14070</v>
      </c>
      <c r="F31" s="12">
        <f t="shared" si="0"/>
        <v>0</v>
      </c>
    </row>
    <row r="32" spans="1:10" s="23" customFormat="1" x14ac:dyDescent="0.25">
      <c r="A32" s="41">
        <v>100309</v>
      </c>
      <c r="B32" s="65" t="s">
        <v>192</v>
      </c>
      <c r="C32" s="11" t="s">
        <v>102</v>
      </c>
      <c r="D32" s="12"/>
      <c r="E32" s="12">
        <f>[2]INDICE!$E$233</f>
        <v>30064</v>
      </c>
      <c r="F32" s="12">
        <f t="shared" si="0"/>
        <v>0</v>
      </c>
    </row>
    <row r="33" spans="1:6" s="23" customFormat="1" x14ac:dyDescent="0.25">
      <c r="A33" s="41">
        <v>100206</v>
      </c>
      <c r="B33" s="65" t="s">
        <v>169</v>
      </c>
      <c r="C33" s="11" t="s">
        <v>37</v>
      </c>
      <c r="D33" s="12"/>
      <c r="E33" s="12">
        <f>[2]INDICE!$E$211</f>
        <v>31787</v>
      </c>
      <c r="F33" s="12">
        <f t="shared" si="0"/>
        <v>0</v>
      </c>
    </row>
    <row r="34" spans="1:6" x14ac:dyDescent="0.25">
      <c r="A34" s="41">
        <v>100505</v>
      </c>
      <c r="B34" s="24" t="s">
        <v>39</v>
      </c>
      <c r="C34" s="11" t="s">
        <v>37</v>
      </c>
      <c r="D34" s="12"/>
      <c r="E34" s="12">
        <f>+[2]INDICE!$E$275</f>
        <v>4008</v>
      </c>
      <c r="F34" s="12">
        <f t="shared" si="0"/>
        <v>0</v>
      </c>
    </row>
    <row r="35" spans="1:6" x14ac:dyDescent="0.25">
      <c r="A35" s="41">
        <v>100507</v>
      </c>
      <c r="B35" s="95" t="s">
        <v>254</v>
      </c>
      <c r="C35" s="11" t="s">
        <v>37</v>
      </c>
      <c r="D35" s="12">
        <f>'cantid. obra'!$M$297</f>
        <v>46.14</v>
      </c>
      <c r="E35" s="12">
        <f>[1]INDICE!$E$284</f>
        <v>16286</v>
      </c>
      <c r="F35" s="12">
        <f t="shared" si="0"/>
        <v>751436</v>
      </c>
    </row>
    <row r="36" spans="1:6" x14ac:dyDescent="0.25">
      <c r="A36" s="41">
        <v>100511</v>
      </c>
      <c r="B36" t="s">
        <v>252</v>
      </c>
      <c r="C36" s="11" t="s">
        <v>37</v>
      </c>
      <c r="D36" s="12">
        <f>'cantid. obra'!$M$297</f>
        <v>46.14</v>
      </c>
      <c r="E36" s="12">
        <f>[1]INDICE!$E$288</f>
        <v>18940</v>
      </c>
      <c r="F36" s="12">
        <f t="shared" si="0"/>
        <v>873892</v>
      </c>
    </row>
    <row r="37" spans="1:6" x14ac:dyDescent="0.25">
      <c r="A37" s="11"/>
      <c r="B37" s="24" t="s">
        <v>90</v>
      </c>
      <c r="C37" s="11" t="s">
        <v>89</v>
      </c>
      <c r="D37" s="12"/>
      <c r="E37" s="12">
        <v>1795</v>
      </c>
      <c r="F37" s="12">
        <f t="shared" si="0"/>
        <v>0</v>
      </c>
    </row>
    <row r="38" spans="1:6" ht="30" x14ac:dyDescent="0.25">
      <c r="A38" s="11">
        <v>1.08</v>
      </c>
      <c r="B38" s="24" t="s">
        <v>40</v>
      </c>
      <c r="C38" s="11" t="s">
        <v>37</v>
      </c>
      <c r="D38" s="12"/>
      <c r="E38" s="12">
        <v>4000</v>
      </c>
      <c r="F38" s="12">
        <f t="shared" si="0"/>
        <v>0</v>
      </c>
    </row>
    <row r="39" spans="1:6" x14ac:dyDescent="0.25">
      <c r="A39" s="14">
        <v>2</v>
      </c>
      <c r="B39" s="20" t="s">
        <v>54</v>
      </c>
      <c r="C39" s="11"/>
      <c r="D39" s="12"/>
      <c r="E39" s="12"/>
      <c r="F39" s="13">
        <f>ROUND(SUM(F40:F91),0)</f>
        <v>6306634</v>
      </c>
    </row>
    <row r="40" spans="1:6" x14ac:dyDescent="0.25">
      <c r="A40" s="42">
        <v>110107</v>
      </c>
      <c r="B40" s="20" t="s">
        <v>128</v>
      </c>
      <c r="C40" s="11" t="s">
        <v>102</v>
      </c>
      <c r="D40" s="12"/>
      <c r="E40" s="12">
        <f>+[2]INDICE!$E$330</f>
        <v>301599</v>
      </c>
      <c r="F40" s="12">
        <f t="shared" si="0"/>
        <v>0</v>
      </c>
    </row>
    <row r="41" spans="1:6" x14ac:dyDescent="0.25">
      <c r="A41" s="42">
        <v>110303</v>
      </c>
      <c r="B41" s="25" t="s">
        <v>129</v>
      </c>
      <c r="C41" s="11" t="s">
        <v>89</v>
      </c>
      <c r="D41" s="12"/>
      <c r="E41" s="12">
        <f>+[2]INDICE!$E$337</f>
        <v>23564</v>
      </c>
      <c r="F41" s="12">
        <f t="shared" si="0"/>
        <v>0</v>
      </c>
    </row>
    <row r="42" spans="1:6" x14ac:dyDescent="0.25">
      <c r="A42" s="42">
        <v>110301</v>
      </c>
      <c r="B42" s="66" t="s">
        <v>130</v>
      </c>
      <c r="C42" s="11" t="s">
        <v>89</v>
      </c>
      <c r="D42" s="12"/>
      <c r="E42" s="12">
        <v>16500</v>
      </c>
      <c r="F42" s="12">
        <f t="shared" si="0"/>
        <v>0</v>
      </c>
    </row>
    <row r="43" spans="1:6" x14ac:dyDescent="0.25">
      <c r="A43" s="42">
        <v>110305</v>
      </c>
      <c r="B43" s="66" t="s">
        <v>131</v>
      </c>
      <c r="C43" s="11" t="s">
        <v>89</v>
      </c>
      <c r="D43" s="12"/>
      <c r="E43" s="12">
        <f>+[2]INDICE!$E$339</f>
        <v>45756</v>
      </c>
      <c r="F43" s="12">
        <f t="shared" si="0"/>
        <v>0</v>
      </c>
    </row>
    <row r="44" spans="1:6" x14ac:dyDescent="0.25">
      <c r="A44" s="45">
        <v>150504</v>
      </c>
      <c r="B44" s="66" t="s">
        <v>139</v>
      </c>
      <c r="C44" s="11" t="s">
        <v>143</v>
      </c>
      <c r="D44" s="12"/>
      <c r="E44" s="12">
        <f>+[2]INDICE!$E$606</f>
        <v>26430</v>
      </c>
      <c r="F44" s="12">
        <f t="shared" si="0"/>
        <v>0</v>
      </c>
    </row>
    <row r="45" spans="1:6" x14ac:dyDescent="0.25">
      <c r="A45" s="45">
        <v>150506</v>
      </c>
      <c r="B45" s="67" t="s">
        <v>140</v>
      </c>
      <c r="C45" s="11" t="s">
        <v>143</v>
      </c>
      <c r="D45" s="12"/>
      <c r="E45" s="12">
        <v>72580</v>
      </c>
      <c r="F45" s="12">
        <f t="shared" si="0"/>
        <v>0</v>
      </c>
    </row>
    <row r="46" spans="1:6" x14ac:dyDescent="0.25">
      <c r="A46" s="45">
        <v>160505</v>
      </c>
      <c r="B46" s="67" t="s">
        <v>141</v>
      </c>
      <c r="C46" s="11" t="s">
        <v>89</v>
      </c>
      <c r="D46" s="12"/>
      <c r="E46" s="12">
        <v>1750</v>
      </c>
      <c r="F46" s="12">
        <f t="shared" si="0"/>
        <v>0</v>
      </c>
    </row>
    <row r="47" spans="1:6" x14ac:dyDescent="0.25">
      <c r="A47" s="45">
        <v>160801</v>
      </c>
      <c r="B47" s="67" t="s">
        <v>142</v>
      </c>
      <c r="C47" s="11" t="s">
        <v>143</v>
      </c>
      <c r="D47" s="12"/>
      <c r="E47" s="12">
        <v>31780</v>
      </c>
      <c r="F47" s="12">
        <f t="shared" si="0"/>
        <v>0</v>
      </c>
    </row>
    <row r="48" spans="1:6" ht="24.75" customHeight="1" x14ac:dyDescent="0.25">
      <c r="A48" s="46" t="s">
        <v>160</v>
      </c>
      <c r="B48" s="67" t="s">
        <v>161</v>
      </c>
      <c r="C48" s="11"/>
      <c r="D48" s="12"/>
      <c r="E48" s="12">
        <f>+[2]INDICE!$E$1127</f>
        <v>63223</v>
      </c>
      <c r="F48" s="12">
        <f t="shared" si="0"/>
        <v>0</v>
      </c>
    </row>
    <row r="49" spans="1:10" x14ac:dyDescent="0.25">
      <c r="A49" s="42">
        <v>140220</v>
      </c>
      <c r="B49" s="20" t="s">
        <v>137</v>
      </c>
      <c r="C49" s="11" t="s">
        <v>37</v>
      </c>
      <c r="D49" s="12">
        <f>'cantid. obra'!F36+'cantid. obra'!M36</f>
        <v>0</v>
      </c>
      <c r="E49" s="12">
        <f>[1]INDICE!$E$515</f>
        <v>124287</v>
      </c>
      <c r="F49" s="12">
        <f t="shared" si="0"/>
        <v>0</v>
      </c>
    </row>
    <row r="50" spans="1:10" ht="30" x14ac:dyDescent="0.25">
      <c r="A50" s="43">
        <v>120101</v>
      </c>
      <c r="B50" s="20" t="s">
        <v>132</v>
      </c>
      <c r="C50" s="11" t="s">
        <v>133</v>
      </c>
      <c r="D50" s="12"/>
      <c r="E50" s="12">
        <f>+[2]INDICE!$E$374</f>
        <v>3203</v>
      </c>
      <c r="F50" s="12">
        <f t="shared" si="0"/>
        <v>0</v>
      </c>
      <c r="H50">
        <f>2.5*0.2*0.12</f>
        <v>0.06</v>
      </c>
    </row>
    <row r="51" spans="1:10" ht="30" x14ac:dyDescent="0.25">
      <c r="A51" s="44">
        <v>120213</v>
      </c>
      <c r="B51" s="20" t="s">
        <v>273</v>
      </c>
      <c r="C51" s="11" t="s">
        <v>272</v>
      </c>
      <c r="D51" s="12">
        <f>'cantid. obra'!F75+'cantid. obra'!M75</f>
        <v>0</v>
      </c>
      <c r="E51" s="12">
        <f>[1]INDICE!$E$398</f>
        <v>526924</v>
      </c>
      <c r="F51" s="12">
        <f t="shared" si="0"/>
        <v>0</v>
      </c>
    </row>
    <row r="52" spans="1:10" x14ac:dyDescent="0.25">
      <c r="A52" s="44">
        <v>130201</v>
      </c>
      <c r="B52" s="20" t="s">
        <v>134</v>
      </c>
      <c r="C52" s="11" t="s">
        <v>89</v>
      </c>
      <c r="D52" s="12">
        <f>'cantid. obra'!F49+'cantid. obra'!M49</f>
        <v>0</v>
      </c>
      <c r="E52" s="12">
        <f>[1]INDICE!$E$421</f>
        <v>46535</v>
      </c>
      <c r="F52" s="12">
        <f t="shared" si="0"/>
        <v>0</v>
      </c>
      <c r="H52">
        <f>H50*100</f>
        <v>6</v>
      </c>
    </row>
    <row r="53" spans="1:10" x14ac:dyDescent="0.25">
      <c r="A53" s="44">
        <v>130204</v>
      </c>
      <c r="B53" s="20" t="s">
        <v>271</v>
      </c>
      <c r="C53" s="11" t="s">
        <v>272</v>
      </c>
      <c r="D53" s="12">
        <f>'cantid. obra'!F62+'cantid. obra'!M62</f>
        <v>0</v>
      </c>
      <c r="E53" s="12">
        <f>[1]INDICE!$E$424</f>
        <v>1103684</v>
      </c>
      <c r="F53" s="12">
        <f t="shared" si="0"/>
        <v>0</v>
      </c>
    </row>
    <row r="54" spans="1:10" x14ac:dyDescent="0.25">
      <c r="A54" s="44">
        <v>130403</v>
      </c>
      <c r="B54" s="20" t="s">
        <v>135</v>
      </c>
      <c r="C54" s="11" t="s">
        <v>89</v>
      </c>
      <c r="D54" s="4">
        <f>'cantid. obra'!F88+'cantid. obra'!M88</f>
        <v>0</v>
      </c>
      <c r="E54" s="12">
        <f>+[2]INDICE!$E$422</f>
        <v>26398</v>
      </c>
      <c r="F54" s="12">
        <f t="shared" si="0"/>
        <v>0</v>
      </c>
    </row>
    <row r="55" spans="1:10" x14ac:dyDescent="0.25">
      <c r="A55" s="44">
        <v>130703</v>
      </c>
      <c r="B55" s="20" t="s">
        <v>136</v>
      </c>
      <c r="C55" s="11" t="s">
        <v>37</v>
      </c>
      <c r="D55" s="12"/>
      <c r="E55" s="12">
        <f>+[2]INDICE!$E$457</f>
        <v>86748</v>
      </c>
      <c r="F55" s="12">
        <f t="shared" si="0"/>
        <v>0</v>
      </c>
      <c r="H55">
        <f>2.5*4*1.1*0.558</f>
        <v>6.1380000000000008</v>
      </c>
    </row>
    <row r="56" spans="1:10" x14ac:dyDescent="0.25">
      <c r="A56" s="44">
        <v>180413</v>
      </c>
      <c r="B56" s="20" t="s">
        <v>280</v>
      </c>
      <c r="C56" s="11" t="s">
        <v>37</v>
      </c>
      <c r="D56" s="12"/>
      <c r="E56" s="12"/>
      <c r="F56" s="12"/>
    </row>
    <row r="57" spans="1:10" x14ac:dyDescent="0.25">
      <c r="A57" s="44">
        <v>200133</v>
      </c>
      <c r="B57" s="20" t="s">
        <v>190</v>
      </c>
      <c r="C57" s="11" t="s">
        <v>37</v>
      </c>
      <c r="D57" s="12"/>
      <c r="E57" s="12">
        <f>[2]INDICE!$E$832</f>
        <v>31661</v>
      </c>
      <c r="F57" s="12">
        <f t="shared" si="0"/>
        <v>0</v>
      </c>
    </row>
    <row r="58" spans="1:10" x14ac:dyDescent="0.25">
      <c r="A58" s="42">
        <v>140403</v>
      </c>
      <c r="B58" s="20" t="s">
        <v>138</v>
      </c>
      <c r="C58" s="11" t="s">
        <v>89</v>
      </c>
      <c r="D58" s="12"/>
      <c r="E58" s="12">
        <f>+[2]INDICE!$E$527</f>
        <v>71532</v>
      </c>
      <c r="F58" s="12">
        <f t="shared" si="0"/>
        <v>0</v>
      </c>
    </row>
    <row r="59" spans="1:10" ht="30" x14ac:dyDescent="0.25">
      <c r="A59" s="42">
        <v>250703</v>
      </c>
      <c r="B59" s="20" t="s">
        <v>193</v>
      </c>
      <c r="C59" s="11" t="s">
        <v>102</v>
      </c>
      <c r="D59" s="12"/>
      <c r="E59" s="12">
        <f>[2]INDICE!$E$993</f>
        <v>752339</v>
      </c>
      <c r="F59" s="12">
        <f t="shared" si="0"/>
        <v>0</v>
      </c>
    </row>
    <row r="60" spans="1:10" x14ac:dyDescent="0.25">
      <c r="A60" s="42"/>
      <c r="B60" s="20" t="s">
        <v>187</v>
      </c>
      <c r="C60" s="11" t="s">
        <v>72</v>
      </c>
      <c r="D60" s="12"/>
      <c r="E60" s="12">
        <v>900000</v>
      </c>
      <c r="F60" s="12">
        <f t="shared" si="0"/>
        <v>0</v>
      </c>
    </row>
    <row r="61" spans="1:10" x14ac:dyDescent="0.25">
      <c r="A61" s="45">
        <v>190109</v>
      </c>
      <c r="B61" s="25" t="s">
        <v>144</v>
      </c>
      <c r="C61" s="11" t="s">
        <v>37</v>
      </c>
      <c r="D61" s="12">
        <f>'cantid. obra'!F128+'cantid. obra'!M128</f>
        <v>0</v>
      </c>
      <c r="E61" s="12">
        <f>[1]INDICE!$E$819</f>
        <v>28993</v>
      </c>
      <c r="F61" s="12">
        <f t="shared" si="0"/>
        <v>0</v>
      </c>
    </row>
    <row r="62" spans="1:10" x14ac:dyDescent="0.25">
      <c r="A62" s="45">
        <v>190209</v>
      </c>
      <c r="B62" s="25" t="s">
        <v>145</v>
      </c>
      <c r="C62" s="11" t="s">
        <v>37</v>
      </c>
      <c r="D62" s="50"/>
      <c r="E62" s="12">
        <v>19648</v>
      </c>
      <c r="F62" s="12">
        <f t="shared" si="0"/>
        <v>0</v>
      </c>
    </row>
    <row r="63" spans="1:10" ht="30" x14ac:dyDescent="0.25">
      <c r="A63" s="14">
        <v>2.02</v>
      </c>
      <c r="B63" s="25" t="s">
        <v>41</v>
      </c>
      <c r="C63" s="11" t="s">
        <v>37</v>
      </c>
      <c r="D63" s="12"/>
      <c r="E63" s="12">
        <v>35000</v>
      </c>
      <c r="F63" s="12">
        <f t="shared" si="0"/>
        <v>0</v>
      </c>
      <c r="J63">
        <f>294000/20</f>
        <v>14700</v>
      </c>
    </row>
    <row r="64" spans="1:10" x14ac:dyDescent="0.25">
      <c r="A64" s="14">
        <v>140211</v>
      </c>
      <c r="B64" s="25" t="s">
        <v>91</v>
      </c>
      <c r="C64" s="11" t="s">
        <v>37</v>
      </c>
      <c r="D64" s="12"/>
      <c r="E64" s="12">
        <f>+[2]INDICE!$E$494</f>
        <v>55789</v>
      </c>
      <c r="F64" s="12">
        <f t="shared" si="0"/>
        <v>0</v>
      </c>
    </row>
    <row r="65" spans="1:6" x14ac:dyDescent="0.25">
      <c r="A65" s="45">
        <v>200101</v>
      </c>
      <c r="B65" s="25" t="s">
        <v>170</v>
      </c>
      <c r="C65" s="11" t="s">
        <v>37</v>
      </c>
      <c r="D65" s="12">
        <f>'cantid. obra'!$M$179</f>
        <v>0</v>
      </c>
      <c r="E65" s="12">
        <f>[1]INDICE!$E$848</f>
        <v>33175</v>
      </c>
      <c r="F65" s="12">
        <f t="shared" si="0"/>
        <v>0</v>
      </c>
    </row>
    <row r="66" spans="1:6" x14ac:dyDescent="0.25">
      <c r="A66" s="45">
        <v>200103</v>
      </c>
      <c r="B66" s="25" t="s">
        <v>146</v>
      </c>
      <c r="C66" s="11" t="s">
        <v>37</v>
      </c>
      <c r="D66" s="12"/>
      <c r="E66" s="12">
        <f>+[2]INDICE!$E$821</f>
        <v>31012</v>
      </c>
      <c r="F66" s="12">
        <f t="shared" ref="F66:F100" si="1">ROUND(+D66*E66,0)</f>
        <v>0</v>
      </c>
    </row>
    <row r="67" spans="1:6" x14ac:dyDescent="0.25">
      <c r="A67" s="45">
        <v>200226</v>
      </c>
      <c r="B67" s="25" t="s">
        <v>147</v>
      </c>
      <c r="C67" s="11" t="s">
        <v>37</v>
      </c>
      <c r="D67" s="12"/>
      <c r="E67" s="12">
        <f>+[2]INDICE!$E$845</f>
        <v>43344</v>
      </c>
      <c r="F67" s="12">
        <f t="shared" si="1"/>
        <v>0</v>
      </c>
    </row>
    <row r="68" spans="1:6" x14ac:dyDescent="0.25">
      <c r="A68" s="45">
        <v>190527</v>
      </c>
      <c r="B68" s="25" t="s">
        <v>148</v>
      </c>
      <c r="C68" s="11" t="s">
        <v>37</v>
      </c>
      <c r="D68" s="12"/>
      <c r="E68" s="12">
        <f>+[2]INDICE!$E$803</f>
        <v>40437</v>
      </c>
      <c r="F68" s="12">
        <f t="shared" si="1"/>
        <v>0</v>
      </c>
    </row>
    <row r="69" spans="1:6" x14ac:dyDescent="0.25">
      <c r="A69" s="45">
        <v>190515</v>
      </c>
      <c r="B69" s="25" t="s">
        <v>163</v>
      </c>
      <c r="C69" s="11" t="s">
        <v>89</v>
      </c>
      <c r="D69" s="12"/>
      <c r="E69" s="12">
        <v>15130</v>
      </c>
      <c r="F69" s="12">
        <f t="shared" si="1"/>
        <v>0</v>
      </c>
    </row>
    <row r="70" spans="1:6" x14ac:dyDescent="0.25">
      <c r="A70" s="46" t="s">
        <v>158</v>
      </c>
      <c r="B70" s="25" t="s">
        <v>159</v>
      </c>
      <c r="C70" s="11" t="s">
        <v>89</v>
      </c>
      <c r="D70" s="12"/>
      <c r="E70" s="12">
        <f>+[2]INDICE!$E$1124</f>
        <v>7582</v>
      </c>
      <c r="F70" s="12">
        <f t="shared" si="1"/>
        <v>0</v>
      </c>
    </row>
    <row r="71" spans="1:6" x14ac:dyDescent="0.25">
      <c r="A71" s="46">
        <v>200140</v>
      </c>
      <c r="B71" s="25" t="s">
        <v>191</v>
      </c>
      <c r="C71" s="11" t="s">
        <v>37</v>
      </c>
      <c r="D71" s="38"/>
      <c r="E71" s="12">
        <f>[2]INDICE!$E$837</f>
        <v>19396</v>
      </c>
      <c r="F71" s="12">
        <f t="shared" si="1"/>
        <v>0</v>
      </c>
    </row>
    <row r="72" spans="1:6" ht="30" x14ac:dyDescent="0.25">
      <c r="A72" s="14">
        <v>2.0499999999999998</v>
      </c>
      <c r="B72" s="25" t="s">
        <v>85</v>
      </c>
      <c r="C72" s="11" t="s">
        <v>33</v>
      </c>
      <c r="D72" s="12"/>
      <c r="E72" s="12">
        <v>71000</v>
      </c>
      <c r="F72" s="12">
        <f t="shared" si="1"/>
        <v>0</v>
      </c>
    </row>
    <row r="73" spans="1:6" x14ac:dyDescent="0.25">
      <c r="A73" s="14" t="s">
        <v>96</v>
      </c>
      <c r="B73" s="25" t="s">
        <v>97</v>
      </c>
      <c r="C73" s="11" t="s">
        <v>89</v>
      </c>
      <c r="D73" s="12"/>
      <c r="E73" s="12">
        <f>+[2]INDICE!$E$751</f>
        <v>76369</v>
      </c>
      <c r="F73" s="12">
        <f t="shared" si="1"/>
        <v>0</v>
      </c>
    </row>
    <row r="74" spans="1:6" x14ac:dyDescent="0.25">
      <c r="A74" s="26">
        <v>180204</v>
      </c>
      <c r="B74" s="1" t="s">
        <v>258</v>
      </c>
      <c r="C74" s="100" t="s">
        <v>99</v>
      </c>
      <c r="D74" s="37">
        <f>'cantid. obra'!$F$287</f>
        <v>46.14</v>
      </c>
      <c r="E74" s="101">
        <f>'[1]180204'!$H$51</f>
        <v>44281</v>
      </c>
      <c r="F74" s="12">
        <f t="shared" si="1"/>
        <v>2043125</v>
      </c>
    </row>
    <row r="75" spans="1:6" x14ac:dyDescent="0.25">
      <c r="A75" s="14">
        <v>180216</v>
      </c>
      <c r="B75" s="25" t="s">
        <v>241</v>
      </c>
      <c r="C75" s="11" t="s">
        <v>89</v>
      </c>
      <c r="D75" s="12"/>
      <c r="E75" s="12">
        <f>[1]INDICE!$E$775</f>
        <v>30436</v>
      </c>
      <c r="F75" s="12">
        <f t="shared" si="1"/>
        <v>0</v>
      </c>
    </row>
    <row r="76" spans="1:6" x14ac:dyDescent="0.25">
      <c r="A76" s="14">
        <v>180407</v>
      </c>
      <c r="B76" s="25" t="s">
        <v>240</v>
      </c>
      <c r="C76" s="11" t="s">
        <v>99</v>
      </c>
      <c r="D76" s="12"/>
      <c r="E76" s="12">
        <f>[1]INDICE!$E$780</f>
        <v>33021</v>
      </c>
      <c r="F76" s="12">
        <f t="shared" si="1"/>
        <v>0</v>
      </c>
    </row>
    <row r="77" spans="1:6" x14ac:dyDescent="0.25">
      <c r="A77" s="14">
        <v>180410</v>
      </c>
      <c r="B77" s="25" t="s">
        <v>98</v>
      </c>
      <c r="C77" s="11" t="s">
        <v>99</v>
      </c>
      <c r="D77" s="12"/>
      <c r="E77" s="12">
        <f>+[2]INDICE!$E$759</f>
        <v>47810</v>
      </c>
      <c r="F77" s="12">
        <f t="shared" si="1"/>
        <v>0</v>
      </c>
    </row>
    <row r="78" spans="1:6" x14ac:dyDescent="0.25">
      <c r="A78" s="14">
        <v>180413</v>
      </c>
      <c r="B78" s="25" t="s">
        <v>280</v>
      </c>
      <c r="C78" s="11" t="s">
        <v>37</v>
      </c>
      <c r="D78" s="12">
        <f>'cantid. obra'!F296</f>
        <v>18.100000000000001</v>
      </c>
      <c r="E78" s="12">
        <f>[1]INDICE!$E$782</f>
        <v>41851</v>
      </c>
      <c r="F78" s="12">
        <f t="shared" si="1"/>
        <v>757503</v>
      </c>
    </row>
    <row r="79" spans="1:6" x14ac:dyDescent="0.25">
      <c r="A79" s="14">
        <v>180509</v>
      </c>
      <c r="B79" s="25" t="s">
        <v>282</v>
      </c>
      <c r="C79" s="11" t="s">
        <v>37</v>
      </c>
      <c r="D79" s="12">
        <f>'cantid. obra'!$F$306</f>
        <v>23.07</v>
      </c>
      <c r="E79" s="12">
        <f>[1]INDICE!$E$787</f>
        <v>48462</v>
      </c>
      <c r="F79" s="12">
        <f t="shared" si="1"/>
        <v>1118018</v>
      </c>
    </row>
    <row r="80" spans="1:6" x14ac:dyDescent="0.25">
      <c r="A80" s="14">
        <v>180619</v>
      </c>
      <c r="B80" s="25" t="s">
        <v>100</v>
      </c>
      <c r="C80" s="11" t="s">
        <v>37</v>
      </c>
      <c r="D80" s="12"/>
      <c r="E80" s="12">
        <f>+[2]INDICE!$E$764</f>
        <v>32558</v>
      </c>
      <c r="F80" s="12">
        <f t="shared" si="1"/>
        <v>0</v>
      </c>
    </row>
    <row r="81" spans="1:13" x14ac:dyDescent="0.25">
      <c r="A81" s="14">
        <v>180624</v>
      </c>
      <c r="B81" s="25" t="s">
        <v>101</v>
      </c>
      <c r="C81" s="11" t="s">
        <v>102</v>
      </c>
      <c r="D81" s="12"/>
      <c r="E81" s="12">
        <f>[1]INDICE!$E$791</f>
        <v>59154</v>
      </c>
      <c r="F81" s="12">
        <f t="shared" si="1"/>
        <v>0</v>
      </c>
    </row>
    <row r="82" spans="1:13" ht="30" x14ac:dyDescent="0.25">
      <c r="A82" s="14">
        <v>180635</v>
      </c>
      <c r="B82" s="25" t="s">
        <v>103</v>
      </c>
      <c r="C82" s="11" t="s">
        <v>37</v>
      </c>
      <c r="D82" s="12"/>
      <c r="E82" s="12">
        <f>+[2]INDICE!$E$770</f>
        <v>5398</v>
      </c>
      <c r="F82" s="12">
        <f t="shared" si="1"/>
        <v>0</v>
      </c>
    </row>
    <row r="83" spans="1:13" x14ac:dyDescent="0.25">
      <c r="A83" s="14">
        <v>180706</v>
      </c>
      <c r="B83" s="25" t="s">
        <v>259</v>
      </c>
      <c r="C83" s="11" t="s">
        <v>37</v>
      </c>
      <c r="D83" s="12">
        <f>'cantid. obra'!M297</f>
        <v>46.14</v>
      </c>
      <c r="E83" s="12">
        <f>'[1]180706'!$H$51</f>
        <v>48915</v>
      </c>
      <c r="F83" s="12">
        <f t="shared" si="1"/>
        <v>2256938</v>
      </c>
    </row>
    <row r="84" spans="1:13" x14ac:dyDescent="0.25">
      <c r="A84" s="14">
        <v>180909</v>
      </c>
      <c r="B84" s="25" t="s">
        <v>242</v>
      </c>
      <c r="C84" s="11"/>
      <c r="D84" s="12"/>
      <c r="E84" s="12">
        <f>[1]INDICE!$E$799</f>
        <v>21214</v>
      </c>
      <c r="F84" s="12">
        <f t="shared" si="1"/>
        <v>0</v>
      </c>
    </row>
    <row r="85" spans="1:13" x14ac:dyDescent="0.25">
      <c r="A85" s="11">
        <v>220301</v>
      </c>
      <c r="B85" s="25" t="s">
        <v>86</v>
      </c>
      <c r="C85" s="11" t="s">
        <v>37</v>
      </c>
      <c r="D85" s="12"/>
      <c r="E85" s="12">
        <f>+[2]INDICE!$E$897</f>
        <v>268407</v>
      </c>
      <c r="F85" s="12">
        <f>ROUND(+D85*E85,0)</f>
        <v>0</v>
      </c>
    </row>
    <row r="86" spans="1:13" x14ac:dyDescent="0.25">
      <c r="A86" s="14">
        <v>260132</v>
      </c>
      <c r="B86" s="25" t="s">
        <v>95</v>
      </c>
      <c r="C86" s="11" t="s">
        <v>37</v>
      </c>
      <c r="D86" s="12">
        <f>'cantid. obra'!F243+'cantid. obra'!M243</f>
        <v>2.9819999999999998</v>
      </c>
      <c r="E86" s="38">
        <f>+[2]INDICE!$E$1014</f>
        <v>43947</v>
      </c>
      <c r="F86" s="12">
        <f t="shared" ref="F86:F87" si="2">ROUND(+D86*E86,0)</f>
        <v>131050</v>
      </c>
    </row>
    <row r="87" spans="1:13" x14ac:dyDescent="0.25">
      <c r="A87" s="45">
        <v>290109</v>
      </c>
      <c r="B87" s="25" t="s">
        <v>154</v>
      </c>
      <c r="C87" s="11" t="s">
        <v>37</v>
      </c>
      <c r="D87" s="12"/>
      <c r="E87" s="38">
        <f>+[2]INDICE!$E$1030</f>
        <v>10328</v>
      </c>
      <c r="F87" s="12">
        <f t="shared" si="2"/>
        <v>0</v>
      </c>
    </row>
    <row r="88" spans="1:13" x14ac:dyDescent="0.25">
      <c r="A88" s="14">
        <v>290304</v>
      </c>
      <c r="B88" s="25" t="s">
        <v>92</v>
      </c>
      <c r="C88" s="11" t="s">
        <v>37</v>
      </c>
      <c r="D88" s="12"/>
      <c r="E88" s="12">
        <f>[1]INDICE!$E$1079</f>
        <v>13610</v>
      </c>
      <c r="F88" s="12">
        <f t="shared" si="1"/>
        <v>0</v>
      </c>
    </row>
    <row r="89" spans="1:13" x14ac:dyDescent="0.25">
      <c r="A89" s="14">
        <v>290407</v>
      </c>
      <c r="B89" s="25" t="s">
        <v>93</v>
      </c>
      <c r="C89" s="11" t="s">
        <v>37</v>
      </c>
      <c r="D89" s="12"/>
      <c r="E89" s="12">
        <f>+[2]INDICE!$E$1050</f>
        <v>9462</v>
      </c>
      <c r="F89" s="12">
        <f t="shared" si="1"/>
        <v>0</v>
      </c>
    </row>
    <row r="90" spans="1:13" x14ac:dyDescent="0.25">
      <c r="A90" s="45">
        <v>290430</v>
      </c>
      <c r="B90" s="25" t="s">
        <v>155</v>
      </c>
      <c r="C90" s="11" t="s">
        <v>37</v>
      </c>
      <c r="D90" s="12"/>
      <c r="E90" s="12">
        <f>+[2]INDICE!$E$1056</f>
        <v>11289</v>
      </c>
      <c r="F90" s="12">
        <f t="shared" si="1"/>
        <v>0</v>
      </c>
    </row>
    <row r="91" spans="1:13" x14ac:dyDescent="0.25">
      <c r="A91" s="14">
        <v>290441</v>
      </c>
      <c r="B91" s="25" t="s">
        <v>94</v>
      </c>
      <c r="C91" s="11" t="s">
        <v>37</v>
      </c>
      <c r="D91" s="12"/>
      <c r="E91" s="12">
        <f>+[2]INDICE!$E$1061</f>
        <v>14154</v>
      </c>
      <c r="F91" s="12">
        <f t="shared" si="1"/>
        <v>0</v>
      </c>
      <c r="K91">
        <f>2.5*2.3</f>
        <v>5.75</v>
      </c>
    </row>
    <row r="92" spans="1:13" x14ac:dyDescent="0.25">
      <c r="A92" s="19">
        <v>3</v>
      </c>
      <c r="B92" s="20" t="s">
        <v>84</v>
      </c>
      <c r="C92" s="11"/>
      <c r="D92" s="12"/>
      <c r="E92" s="12"/>
      <c r="F92" s="13">
        <f>ROUND(SUM(F94:F101),0)</f>
        <v>1858617</v>
      </c>
    </row>
    <row r="93" spans="1:13" x14ac:dyDescent="0.25">
      <c r="A93" s="46" t="s">
        <v>221</v>
      </c>
      <c r="B93" s="25" t="s">
        <v>222</v>
      </c>
      <c r="C93" s="11" t="s">
        <v>102</v>
      </c>
      <c r="D93" s="12"/>
      <c r="E93" s="12"/>
      <c r="F93" s="12">
        <f t="shared" ref="F93" si="3">ROUND(+D93*E93,0)</f>
        <v>0</v>
      </c>
      <c r="I93">
        <v>3</v>
      </c>
      <c r="M93" s="90">
        <f>F110</f>
        <v>11238017.828</v>
      </c>
    </row>
    <row r="94" spans="1:13" x14ac:dyDescent="0.25">
      <c r="A94" s="46" t="s">
        <v>156</v>
      </c>
      <c r="B94" s="25" t="s">
        <v>157</v>
      </c>
      <c r="C94" s="11" t="s">
        <v>102</v>
      </c>
      <c r="D94" s="12">
        <v>2</v>
      </c>
      <c r="E94" s="12">
        <f>[1]materiales!$D$492</f>
        <v>450000</v>
      </c>
      <c r="F94" s="12">
        <f t="shared" si="1"/>
        <v>900000</v>
      </c>
      <c r="I94">
        <v>3</v>
      </c>
      <c r="M94" s="112">
        <f>'[3]Presup. Unitarios'!$F$103</f>
        <v>18008290.427999999</v>
      </c>
    </row>
    <row r="95" spans="1:13" x14ac:dyDescent="0.25">
      <c r="A95" s="46" t="s">
        <v>243</v>
      </c>
      <c r="B95" s="25" t="s">
        <v>238</v>
      </c>
      <c r="C95" s="11" t="s">
        <v>37</v>
      </c>
      <c r="D95" s="12"/>
      <c r="E95" s="12">
        <v>297000</v>
      </c>
      <c r="F95" s="12">
        <f t="shared" si="1"/>
        <v>0</v>
      </c>
      <c r="M95" s="112">
        <f>'[4]Presup. Unitarios'!$F$107</f>
        <v>10631531.243999999</v>
      </c>
    </row>
    <row r="96" spans="1:13" x14ac:dyDescent="0.25">
      <c r="A96" s="45">
        <v>220102</v>
      </c>
      <c r="B96" s="25" t="s">
        <v>149</v>
      </c>
      <c r="C96" s="11" t="s">
        <v>37</v>
      </c>
      <c r="D96" s="2">
        <f>'cantid. obra'!F243+'cantid. obra'!M243</f>
        <v>2.9819999999999998</v>
      </c>
      <c r="E96" s="12">
        <f>[1]INDICE!$E$919</f>
        <v>179006</v>
      </c>
      <c r="F96" s="12">
        <f>ROUND(+D96*E96,0)</f>
        <v>533796</v>
      </c>
      <c r="I96">
        <v>1</v>
      </c>
    </row>
    <row r="97" spans="1:13" x14ac:dyDescent="0.25">
      <c r="A97" s="45">
        <v>220105</v>
      </c>
      <c r="B97" s="25" t="s">
        <v>150</v>
      </c>
      <c r="C97" s="11" t="s">
        <v>37</v>
      </c>
      <c r="D97" s="12">
        <f>'cantid. obra'!F230+'cantid. obra'!M230</f>
        <v>2.95</v>
      </c>
      <c r="E97" s="12">
        <f>+[2]INDICE!$E$890</f>
        <v>144007</v>
      </c>
      <c r="F97" s="12">
        <f t="shared" si="1"/>
        <v>424821</v>
      </c>
      <c r="H97" s="23">
        <f>1.3*1.3+1.98*1.35</f>
        <v>4.3630000000000004</v>
      </c>
      <c r="I97" s="49">
        <v>3</v>
      </c>
      <c r="M97" s="90">
        <f>SUM(M93:M96)</f>
        <v>39877839.5</v>
      </c>
    </row>
    <row r="98" spans="1:13" x14ac:dyDescent="0.25">
      <c r="A98" s="45">
        <v>250450</v>
      </c>
      <c r="B98" s="25" t="s">
        <v>151</v>
      </c>
      <c r="C98" s="11" t="s">
        <v>102</v>
      </c>
      <c r="D98" s="12"/>
      <c r="E98" s="12">
        <f>+[2]INDICE!$E$983</f>
        <v>298874</v>
      </c>
      <c r="F98" s="12">
        <f t="shared" si="1"/>
        <v>0</v>
      </c>
      <c r="H98" s="48">
        <f>2.7*1.45</f>
        <v>3.915</v>
      </c>
      <c r="I98">
        <f>SUM(I94:I97)</f>
        <v>7</v>
      </c>
    </row>
    <row r="99" spans="1:13" ht="25.5" x14ac:dyDescent="0.25">
      <c r="A99" s="45">
        <v>250708</v>
      </c>
      <c r="B99" s="67" t="s">
        <v>153</v>
      </c>
      <c r="C99" s="11" t="s">
        <v>102</v>
      </c>
      <c r="D99" s="12"/>
      <c r="E99" s="12">
        <v>110000</v>
      </c>
      <c r="F99" s="12">
        <f t="shared" si="1"/>
        <v>0</v>
      </c>
      <c r="H99" s="23">
        <f>SUM(H97:H98)</f>
        <v>8.2780000000000005</v>
      </c>
    </row>
    <row r="100" spans="1:13" x14ac:dyDescent="0.25">
      <c r="A100" s="45">
        <v>250510</v>
      </c>
      <c r="B100" s="25" t="s">
        <v>152</v>
      </c>
      <c r="C100" s="11" t="s">
        <v>102</v>
      </c>
      <c r="D100" s="12"/>
      <c r="E100" s="12">
        <f>+[2]INDICE!$E$986</f>
        <v>82103</v>
      </c>
      <c r="F100" s="12">
        <f t="shared" si="1"/>
        <v>0</v>
      </c>
    </row>
    <row r="101" spans="1:13" x14ac:dyDescent="0.25">
      <c r="A101" s="45"/>
      <c r="B101" s="25"/>
      <c r="C101" s="11"/>
      <c r="D101" s="12"/>
      <c r="E101" s="12"/>
      <c r="F101" s="12"/>
    </row>
    <row r="102" spans="1:13" x14ac:dyDescent="0.25">
      <c r="A102" s="19">
        <v>4</v>
      </c>
      <c r="B102" s="20" t="s">
        <v>43</v>
      </c>
      <c r="C102" s="11"/>
      <c r="D102" s="12"/>
      <c r="E102" s="12"/>
      <c r="F102" s="13">
        <f>ROUND(SUM(F103:F104),0)</f>
        <v>0</v>
      </c>
      <c r="I102" s="36">
        <f>F110</f>
        <v>11238017.828</v>
      </c>
    </row>
    <row r="103" spans="1:13" ht="30" x14ac:dyDescent="0.25">
      <c r="A103" s="11">
        <v>4.01</v>
      </c>
      <c r="B103" s="25" t="s">
        <v>44</v>
      </c>
      <c r="C103" s="11" t="s">
        <v>72</v>
      </c>
      <c r="D103" s="12"/>
      <c r="E103" s="12">
        <v>500000</v>
      </c>
      <c r="F103" s="12">
        <f>ROUND(+D103*E103,0)</f>
        <v>0</v>
      </c>
      <c r="I103" s="51">
        <f>'Presup. m2'!F26</f>
        <v>0</v>
      </c>
    </row>
    <row r="104" spans="1:13" x14ac:dyDescent="0.25">
      <c r="A104" s="11">
        <v>4.0199999999999996</v>
      </c>
      <c r="B104" s="18" t="s">
        <v>45</v>
      </c>
      <c r="C104" s="11" t="s">
        <v>46</v>
      </c>
      <c r="D104" s="12"/>
      <c r="E104" s="12">
        <v>200000</v>
      </c>
      <c r="F104" s="12">
        <f>ROUND(+D104*E104,0)</f>
        <v>0</v>
      </c>
      <c r="K104">
        <f>1500000/(2.4*2.1)</f>
        <v>297619.04761904763</v>
      </c>
    </row>
    <row r="105" spans="1:13" x14ac:dyDescent="0.25">
      <c r="A105" s="11"/>
      <c r="B105" s="10" t="s">
        <v>47</v>
      </c>
      <c r="C105" s="11"/>
      <c r="D105" s="12"/>
      <c r="E105" s="12"/>
      <c r="F105" s="8">
        <f>ROUND((F17+F19+F39+F92+F102),0)</f>
        <v>9790579</v>
      </c>
      <c r="I105" s="36">
        <f>SUM(I102:I104)/2</f>
        <v>5619008.9139999999</v>
      </c>
    </row>
    <row r="106" spans="1:13" x14ac:dyDescent="0.25">
      <c r="A106" s="11"/>
      <c r="B106" s="20" t="s">
        <v>73</v>
      </c>
      <c r="C106" s="11"/>
      <c r="D106" s="12"/>
      <c r="E106" s="21">
        <v>0.16</v>
      </c>
      <c r="F106" s="12">
        <f>E106*F105</f>
        <v>1566492.6400000001</v>
      </c>
    </row>
    <row r="107" spans="1:13" x14ac:dyDescent="0.25">
      <c r="A107" s="11"/>
      <c r="B107" s="10" t="s">
        <v>48</v>
      </c>
      <c r="C107" s="11"/>
      <c r="D107" s="12"/>
      <c r="E107" s="47">
        <v>0.2</v>
      </c>
      <c r="F107" s="8">
        <f>F105*E107</f>
        <v>1958115.8</v>
      </c>
    </row>
    <row r="108" spans="1:13" x14ac:dyDescent="0.25">
      <c r="A108" s="11"/>
      <c r="B108" s="17" t="s">
        <v>165</v>
      </c>
      <c r="C108" s="11"/>
      <c r="D108" s="12"/>
      <c r="E108" s="12"/>
      <c r="F108" s="8">
        <f>ROUND(SUM(F104:F107),0)</f>
        <v>13315187</v>
      </c>
    </row>
    <row r="109" spans="1:13" x14ac:dyDescent="0.25">
      <c r="A109" s="11"/>
      <c r="B109" s="10" t="s">
        <v>164</v>
      </c>
      <c r="C109" s="11"/>
      <c r="D109" s="12"/>
      <c r="E109" s="109">
        <f>'M2 depreciado'!E91</f>
        <v>0.156</v>
      </c>
      <c r="F109" s="8">
        <f>F108*E109</f>
        <v>2077169.172</v>
      </c>
    </row>
    <row r="110" spans="1:13" x14ac:dyDescent="0.25">
      <c r="A110" s="11"/>
      <c r="B110" s="17" t="s">
        <v>56</v>
      </c>
      <c r="C110" s="11"/>
      <c r="D110" s="12"/>
      <c r="E110" s="12"/>
      <c r="F110" s="89">
        <f>F108-F109</f>
        <v>11238017.828</v>
      </c>
    </row>
    <row r="111" spans="1:13" x14ac:dyDescent="0.25">
      <c r="A111" s="26"/>
      <c r="B111" s="27"/>
      <c r="C111" s="26"/>
      <c r="D111" s="28"/>
      <c r="E111" s="28"/>
      <c r="F111" s="28"/>
    </row>
    <row r="112" spans="1:13" x14ac:dyDescent="0.25">
      <c r="A112" s="26"/>
      <c r="B112" s="27" t="s">
        <v>49</v>
      </c>
      <c r="C112" s="26"/>
      <c r="D112" s="28"/>
      <c r="E112" s="28"/>
      <c r="F112" s="28"/>
    </row>
    <row r="113" spans="1:9" x14ac:dyDescent="0.25">
      <c r="A113" s="26"/>
      <c r="B113" s="27"/>
      <c r="C113" s="26"/>
      <c r="D113" s="28"/>
      <c r="E113" s="28"/>
      <c r="F113" s="28"/>
    </row>
    <row r="114" spans="1:9" x14ac:dyDescent="0.25">
      <c r="A114" s="26"/>
      <c r="B114" s="27"/>
      <c r="C114" s="26"/>
      <c r="D114" s="28"/>
      <c r="E114" s="28"/>
      <c r="F114" s="28"/>
      <c r="I114" s="90">
        <f>F110/12</f>
        <v>936501.48566666665</v>
      </c>
    </row>
    <row r="115" spans="1:9" x14ac:dyDescent="0.25">
      <c r="A115" s="26"/>
      <c r="B115" s="27" t="s">
        <v>50</v>
      </c>
      <c r="C115" s="26"/>
      <c r="D115" s="28"/>
      <c r="E115" s="28"/>
      <c r="F115" s="28"/>
    </row>
    <row r="116" spans="1:9" x14ac:dyDescent="0.25">
      <c r="A116" s="26"/>
      <c r="B116" s="29" t="s">
        <v>51</v>
      </c>
      <c r="C116" s="26"/>
      <c r="D116" s="28"/>
      <c r="E116" s="28"/>
      <c r="F116" s="28"/>
    </row>
    <row r="117" spans="1:9" x14ac:dyDescent="0.25">
      <c r="A117" s="26"/>
      <c r="B117" s="27" t="s">
        <v>52</v>
      </c>
      <c r="C117" s="26"/>
      <c r="D117" s="28"/>
      <c r="E117" s="28"/>
      <c r="F117" s="28"/>
    </row>
    <row r="119" spans="1:9" x14ac:dyDescent="0.25">
      <c r="E119" s="36"/>
    </row>
    <row r="138" spans="8:8" x14ac:dyDescent="0.25">
      <c r="H138" t="s">
        <v>170</v>
      </c>
    </row>
    <row r="204" spans="13:13" x14ac:dyDescent="0.25">
      <c r="M204">
        <f>SUM(H204:L204)</f>
        <v>0</v>
      </c>
    </row>
  </sheetData>
  <mergeCells count="2">
    <mergeCell ref="A14:F14"/>
    <mergeCell ref="A1:F1"/>
  </mergeCells>
  <phoneticPr fontId="29" type="noConversion"/>
  <pageMargins left="0.7" right="0.7" top="0.75" bottom="0.75" header="0.3" footer="0.3"/>
  <pageSetup scale="8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6"/>
  <sheetViews>
    <sheetView topLeftCell="A10" workbookViewId="0">
      <selection activeCell="I26" sqref="I26"/>
    </sheetView>
  </sheetViews>
  <sheetFormatPr baseColWidth="10" defaultRowHeight="15" x14ac:dyDescent="0.25"/>
  <cols>
    <col min="2" max="2" width="43.28515625" customWidth="1"/>
    <col min="5" max="5" width="15.140625" customWidth="1"/>
    <col min="6" max="6" width="17.28515625" customWidth="1"/>
  </cols>
  <sheetData>
    <row r="1" spans="1:7" x14ac:dyDescent="0.25">
      <c r="A1" s="115" t="s">
        <v>207</v>
      </c>
      <c r="B1" s="115"/>
      <c r="C1" s="115"/>
      <c r="D1" s="115"/>
      <c r="E1" s="115"/>
      <c r="F1" s="115"/>
      <c r="G1" s="64"/>
    </row>
    <row r="3" spans="1:7" x14ac:dyDescent="0.25">
      <c r="A3" s="62" t="s">
        <v>20</v>
      </c>
      <c r="E3" t="str">
        <f>Datos!E3</f>
        <v>Reposición Vivienda</v>
      </c>
    </row>
    <row r="4" spans="1:7" x14ac:dyDescent="0.25">
      <c r="A4" s="62" t="s">
        <v>200</v>
      </c>
      <c r="E4" t="str">
        <f>Datos!E4</f>
        <v>Vivienda Unifamiliar</v>
      </c>
    </row>
    <row r="5" spans="1:7" x14ac:dyDescent="0.25">
      <c r="A5" s="63" t="s">
        <v>21</v>
      </c>
      <c r="C5" t="s">
        <v>201</v>
      </c>
      <c r="E5" t="str">
        <f>Datos!E5</f>
        <v>Cauca</v>
      </c>
    </row>
    <row r="6" spans="1:7" x14ac:dyDescent="0.25">
      <c r="A6" s="63"/>
      <c r="C6" t="s">
        <v>22</v>
      </c>
      <c r="E6" t="str">
        <f>Datos!E6</f>
        <v>Santander de quilichao</v>
      </c>
    </row>
    <row r="7" spans="1:7" x14ac:dyDescent="0.25">
      <c r="A7" s="63"/>
      <c r="C7" t="s">
        <v>203</v>
      </c>
      <c r="E7" t="str">
        <f>Datos!E7</f>
        <v>Vereda Manidivá</v>
      </c>
    </row>
    <row r="8" spans="1:7" x14ac:dyDescent="0.25">
      <c r="A8" s="62" t="s">
        <v>23</v>
      </c>
      <c r="E8" t="str">
        <f>Datos!E8</f>
        <v>Nelson chávez gumán</v>
      </c>
    </row>
    <row r="9" spans="1:7" x14ac:dyDescent="0.25">
      <c r="A9" s="22" t="s">
        <v>24</v>
      </c>
      <c r="E9" t="str">
        <f>Datos!E9</f>
        <v>A todo costo</v>
      </c>
    </row>
    <row r="10" spans="1:7" x14ac:dyDescent="0.25">
      <c r="A10" s="22" t="s">
        <v>26</v>
      </c>
      <c r="E10" t="str">
        <f>Datos!E10</f>
        <v>Juzgado Décimo Administrativo Oral del Circuito de Popayán</v>
      </c>
    </row>
    <row r="11" spans="1:7" x14ac:dyDescent="0.25">
      <c r="A11" s="22" t="s">
        <v>27</v>
      </c>
      <c r="E11" t="str">
        <f>Datos!E11</f>
        <v>27 de Agosto 2024</v>
      </c>
    </row>
    <row r="12" spans="1:7" x14ac:dyDescent="0.25">
      <c r="A12" s="22" t="s">
        <v>28</v>
      </c>
      <c r="E12" t="str">
        <f>Datos!E12</f>
        <v>-</v>
      </c>
    </row>
    <row r="13" spans="1:7" x14ac:dyDescent="0.25">
      <c r="A13" s="22" t="s">
        <v>30</v>
      </c>
      <c r="E13" t="str">
        <f>Datos!E13</f>
        <v>-</v>
      </c>
    </row>
    <row r="14" spans="1:7" x14ac:dyDescent="0.25">
      <c r="A14" s="120"/>
      <c r="B14" s="120"/>
      <c r="C14" s="120"/>
      <c r="D14" s="120"/>
      <c r="E14" s="120"/>
      <c r="F14" s="120"/>
    </row>
    <row r="15" spans="1:7" x14ac:dyDescent="0.25">
      <c r="A15" s="6" t="s">
        <v>31</v>
      </c>
      <c r="B15" s="7" t="s">
        <v>32</v>
      </c>
      <c r="C15" s="6" t="s">
        <v>33</v>
      </c>
      <c r="D15" s="8" t="s">
        <v>34</v>
      </c>
      <c r="E15" s="8" t="s">
        <v>35</v>
      </c>
      <c r="F15" s="9" t="s">
        <v>36</v>
      </c>
    </row>
    <row r="16" spans="1:7" x14ac:dyDescent="0.25">
      <c r="A16" s="6"/>
      <c r="B16" s="10" t="s">
        <v>75</v>
      </c>
      <c r="C16" s="11"/>
      <c r="D16" s="12"/>
      <c r="E16" s="12"/>
      <c r="F16" s="13">
        <f>F18+F26</f>
        <v>0</v>
      </c>
    </row>
    <row r="17" spans="1:6" x14ac:dyDescent="0.25">
      <c r="A17" s="14">
        <v>1</v>
      </c>
      <c r="B17" s="31" t="s">
        <v>0</v>
      </c>
      <c r="C17" s="11" t="s">
        <v>37</v>
      </c>
      <c r="D17" s="12"/>
      <c r="E17" s="12">
        <v>0</v>
      </c>
      <c r="F17" s="12">
        <f>ROUND(+D17*E17,0)</f>
        <v>0</v>
      </c>
    </row>
    <row r="18" spans="1:6" x14ac:dyDescent="0.25">
      <c r="A18" s="14"/>
      <c r="B18" s="32" t="s">
        <v>74</v>
      </c>
      <c r="C18" s="11"/>
      <c r="D18" s="12"/>
      <c r="E18" s="12"/>
      <c r="F18" s="12">
        <f>SUM(F17)</f>
        <v>0</v>
      </c>
    </row>
    <row r="19" spans="1:6" x14ac:dyDescent="0.25">
      <c r="A19" s="14">
        <v>2</v>
      </c>
      <c r="B19" s="10" t="s">
        <v>54</v>
      </c>
      <c r="C19" s="11"/>
      <c r="D19" s="12"/>
      <c r="E19" s="12"/>
      <c r="F19" s="12"/>
    </row>
    <row r="20" spans="1:6" x14ac:dyDescent="0.25">
      <c r="A20" s="14">
        <v>2.1</v>
      </c>
      <c r="B20" s="18" t="s">
        <v>250</v>
      </c>
      <c r="C20" s="11" t="s">
        <v>37</v>
      </c>
      <c r="D20" s="12"/>
      <c r="E20" s="12">
        <f>+'M2 depreciado'!E97</f>
        <v>675000</v>
      </c>
      <c r="F20" s="16">
        <f>ROUND(+D20*E20,0)</f>
        <v>0</v>
      </c>
    </row>
    <row r="21" spans="1:6" x14ac:dyDescent="0.25">
      <c r="A21" s="14">
        <v>2.2000000000000002</v>
      </c>
      <c r="B21" s="15" t="s">
        <v>226</v>
      </c>
      <c r="C21" s="11" t="s">
        <v>37</v>
      </c>
      <c r="D21" s="12">
        <v>0</v>
      </c>
      <c r="E21" s="12">
        <f>+'M2 depreciado'!E103</f>
        <v>0</v>
      </c>
      <c r="F21" s="16">
        <f>ROUND(+D21*E21,0)</f>
        <v>0</v>
      </c>
    </row>
    <row r="22" spans="1:6" x14ac:dyDescent="0.25">
      <c r="A22" s="14">
        <v>2.2000000000000002</v>
      </c>
      <c r="B22" s="15" t="s">
        <v>71</v>
      </c>
      <c r="C22" s="11" t="s">
        <v>72</v>
      </c>
      <c r="D22" s="12"/>
      <c r="E22" s="12">
        <v>1500000</v>
      </c>
      <c r="F22" s="16">
        <f>ROUND(+D22*E22,0)</f>
        <v>0</v>
      </c>
    </row>
    <row r="23" spans="1:6" x14ac:dyDescent="0.25">
      <c r="A23" s="14"/>
      <c r="B23" s="17" t="s">
        <v>76</v>
      </c>
      <c r="C23" s="11"/>
      <c r="D23" s="12"/>
      <c r="E23" s="12"/>
      <c r="F23" s="16">
        <f>SUM(F20:F22)</f>
        <v>0</v>
      </c>
    </row>
    <row r="24" spans="1:6" x14ac:dyDescent="0.25">
      <c r="A24" s="11"/>
      <c r="B24" s="20" t="s">
        <v>73</v>
      </c>
      <c r="C24" s="11"/>
      <c r="D24" s="12"/>
      <c r="E24" s="21">
        <v>0.16</v>
      </c>
      <c r="F24" s="12">
        <f>F23*E24</f>
        <v>0</v>
      </c>
    </row>
    <row r="25" spans="1:6" x14ac:dyDescent="0.25">
      <c r="A25" s="11"/>
      <c r="B25" s="10" t="s">
        <v>48</v>
      </c>
      <c r="C25" s="11"/>
      <c r="D25" s="12"/>
      <c r="E25" s="107">
        <f>'M2 depreciado'!E91</f>
        <v>0.156</v>
      </c>
      <c r="F25" s="8">
        <f>F23*E25</f>
        <v>0</v>
      </c>
    </row>
    <row r="26" spans="1:6" x14ac:dyDescent="0.25">
      <c r="A26" s="11"/>
      <c r="B26" s="17" t="s">
        <v>56</v>
      </c>
      <c r="C26" s="11"/>
      <c r="D26" s="12"/>
      <c r="E26" s="12"/>
      <c r="F26" s="8">
        <f>SUM(F23:F25)</f>
        <v>0</v>
      </c>
    </row>
    <row r="27" spans="1:6" x14ac:dyDescent="0.25">
      <c r="A27" s="11"/>
      <c r="B27" s="10"/>
      <c r="C27" s="11"/>
      <c r="D27" s="12"/>
      <c r="E27" s="12"/>
      <c r="F27" s="8"/>
    </row>
    <row r="28" spans="1:6" x14ac:dyDescent="0.25">
      <c r="A28" s="26"/>
      <c r="B28" s="27"/>
      <c r="C28" s="26"/>
      <c r="D28" s="28"/>
      <c r="E28" s="28"/>
      <c r="F28" s="28"/>
    </row>
    <row r="29" spans="1:6" x14ac:dyDescent="0.25">
      <c r="A29" s="26"/>
      <c r="B29" s="27"/>
      <c r="C29" s="26"/>
      <c r="D29" s="28"/>
      <c r="E29" s="28"/>
      <c r="F29" s="28"/>
    </row>
    <row r="30" spans="1:6" x14ac:dyDescent="0.25">
      <c r="A30" s="26"/>
      <c r="B30" s="27" t="s">
        <v>49</v>
      </c>
      <c r="C30" s="26"/>
      <c r="D30" s="28"/>
      <c r="E30" s="28"/>
      <c r="F30" s="28"/>
    </row>
    <row r="31" spans="1:6" x14ac:dyDescent="0.25">
      <c r="A31" s="26"/>
      <c r="B31" s="27"/>
      <c r="C31" s="26"/>
      <c r="D31" s="28"/>
      <c r="E31" s="28"/>
      <c r="F31" s="28"/>
    </row>
    <row r="32" spans="1:6" x14ac:dyDescent="0.25">
      <c r="A32" s="26"/>
      <c r="B32" s="27"/>
      <c r="C32" s="26"/>
      <c r="D32" s="28"/>
      <c r="E32" s="28"/>
      <c r="F32" s="28"/>
    </row>
    <row r="33" spans="1:6" x14ac:dyDescent="0.25">
      <c r="A33" s="26"/>
      <c r="B33" s="27"/>
      <c r="C33" s="26"/>
      <c r="D33" s="28"/>
      <c r="E33" s="28"/>
      <c r="F33" s="28"/>
    </row>
    <row r="34" spans="1:6" x14ac:dyDescent="0.25">
      <c r="A34" s="26"/>
      <c r="B34" s="27" t="s">
        <v>50</v>
      </c>
      <c r="C34" s="26"/>
      <c r="D34" s="28"/>
      <c r="E34" s="28"/>
      <c r="F34" s="28"/>
    </row>
    <row r="35" spans="1:6" x14ac:dyDescent="0.25">
      <c r="A35" s="26"/>
      <c r="B35" s="29" t="s">
        <v>51</v>
      </c>
      <c r="C35" s="26"/>
      <c r="D35" s="28"/>
      <c r="E35" s="28"/>
      <c r="F35" s="28"/>
    </row>
    <row r="36" spans="1:6" x14ac:dyDescent="0.25">
      <c r="A36" s="26"/>
      <c r="B36" s="27" t="s">
        <v>52</v>
      </c>
      <c r="C36" s="26"/>
      <c r="D36" s="28"/>
      <c r="E36" s="28"/>
      <c r="F36" s="28"/>
    </row>
  </sheetData>
  <mergeCells count="2">
    <mergeCell ref="A14:F14"/>
    <mergeCell ref="A1:F1"/>
  </mergeCells>
  <pageMargins left="0.7" right="0.7" top="0.75" bottom="0.75" header="0.3" footer="0.3"/>
  <pageSetup scale="80"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314"/>
  <sheetViews>
    <sheetView topLeftCell="A217" workbookViewId="0">
      <selection activeCell="N235" sqref="N235"/>
    </sheetView>
  </sheetViews>
  <sheetFormatPr baseColWidth="10" defaultRowHeight="15" x14ac:dyDescent="0.25"/>
  <cols>
    <col min="1" max="1" width="8.85546875" customWidth="1"/>
  </cols>
  <sheetData>
    <row r="1" spans="1:13" x14ac:dyDescent="0.25">
      <c r="A1" s="115" t="s">
        <v>208</v>
      </c>
      <c r="B1" s="115"/>
      <c r="C1" s="115"/>
      <c r="D1" s="115"/>
      <c r="E1" s="115"/>
      <c r="F1" s="115"/>
      <c r="G1" s="115"/>
      <c r="H1" s="115"/>
      <c r="I1" s="115"/>
      <c r="J1" s="115"/>
      <c r="K1" s="115"/>
      <c r="L1" s="115"/>
      <c r="M1" s="115"/>
    </row>
    <row r="3" spans="1:13" x14ac:dyDescent="0.25">
      <c r="A3" s="62" t="s">
        <v>20</v>
      </c>
      <c r="H3" t="str">
        <f>Datos!E3</f>
        <v>Reposición Vivienda</v>
      </c>
    </row>
    <row r="4" spans="1:13" x14ac:dyDescent="0.25">
      <c r="A4" s="62" t="s">
        <v>200</v>
      </c>
      <c r="E4" s="87"/>
      <c r="H4" t="str">
        <f>Datos!E4</f>
        <v>Vivienda Unifamiliar</v>
      </c>
    </row>
    <row r="5" spans="1:13" x14ac:dyDescent="0.25">
      <c r="A5" s="63" t="s">
        <v>21</v>
      </c>
      <c r="C5" t="s">
        <v>201</v>
      </c>
      <c r="H5" t="str">
        <f>Datos!E5</f>
        <v>Cauca</v>
      </c>
    </row>
    <row r="6" spans="1:13" x14ac:dyDescent="0.25">
      <c r="A6" s="63"/>
      <c r="C6" t="s">
        <v>22</v>
      </c>
      <c r="H6" t="str">
        <f>Datos!E6</f>
        <v>Santander de quilichao</v>
      </c>
    </row>
    <row r="7" spans="1:13" x14ac:dyDescent="0.25">
      <c r="A7" s="63"/>
      <c r="C7" t="s">
        <v>203</v>
      </c>
      <c r="H7" t="str">
        <f>Datos!E7</f>
        <v>Vereda Manidivá</v>
      </c>
    </row>
    <row r="8" spans="1:13" x14ac:dyDescent="0.25">
      <c r="A8" s="62" t="s">
        <v>23</v>
      </c>
      <c r="H8" t="str">
        <f>Datos!E8</f>
        <v>Nelson chávez gumán</v>
      </c>
    </row>
    <row r="9" spans="1:13" x14ac:dyDescent="0.25">
      <c r="A9" s="22" t="s">
        <v>24</v>
      </c>
      <c r="H9" t="str">
        <f>Datos!E9</f>
        <v>A todo costo</v>
      </c>
    </row>
    <row r="10" spans="1:13" x14ac:dyDescent="0.25">
      <c r="A10" s="22" t="s">
        <v>26</v>
      </c>
      <c r="E10" s="87"/>
      <c r="H10" t="str">
        <f>Datos!E10</f>
        <v>Juzgado Décimo Administrativo Oral del Circuito de Popayán</v>
      </c>
    </row>
    <row r="11" spans="1:13" x14ac:dyDescent="0.25">
      <c r="A11" s="22" t="s">
        <v>27</v>
      </c>
      <c r="E11" s="87"/>
      <c r="H11" t="str">
        <f>Datos!E11</f>
        <v>27 de Agosto 2024</v>
      </c>
    </row>
    <row r="12" spans="1:13" x14ac:dyDescent="0.25">
      <c r="A12" s="22" t="s">
        <v>28</v>
      </c>
      <c r="H12" t="str">
        <f>Datos!E12</f>
        <v>-</v>
      </c>
    </row>
    <row r="13" spans="1:13" x14ac:dyDescent="0.25">
      <c r="A13" s="22" t="s">
        <v>30</v>
      </c>
      <c r="H13" t="str">
        <f>Datos!E13</f>
        <v>-</v>
      </c>
    </row>
    <row r="14" spans="1:13" x14ac:dyDescent="0.25">
      <c r="A14" s="22"/>
    </row>
    <row r="15" spans="1:13" x14ac:dyDescent="0.25">
      <c r="A15" s="22" t="s">
        <v>224</v>
      </c>
    </row>
    <row r="16" spans="1:13" x14ac:dyDescent="0.25">
      <c r="A16" s="33" t="s">
        <v>79</v>
      </c>
      <c r="B16" s="33" t="s">
        <v>80</v>
      </c>
      <c r="C16" s="33" t="s">
        <v>81</v>
      </c>
      <c r="D16" s="33" t="s">
        <v>82</v>
      </c>
      <c r="E16" s="33" t="s">
        <v>83</v>
      </c>
      <c r="F16" s="33" t="s">
        <v>4</v>
      </c>
      <c r="G16" s="26"/>
      <c r="H16" s="33" t="s">
        <v>79</v>
      </c>
      <c r="I16" s="34" t="s">
        <v>80</v>
      </c>
      <c r="J16" s="33" t="s">
        <v>81</v>
      </c>
      <c r="K16" s="33" t="s">
        <v>82</v>
      </c>
      <c r="L16" s="33" t="s">
        <v>83</v>
      </c>
      <c r="M16" s="3" t="s">
        <v>4</v>
      </c>
    </row>
    <row r="17" spans="1:15" x14ac:dyDescent="0.25">
      <c r="A17" s="1"/>
      <c r="B17" s="1"/>
      <c r="C17" s="1"/>
      <c r="D17" s="1"/>
      <c r="E17" s="1"/>
      <c r="F17" s="33"/>
      <c r="H17" s="1"/>
      <c r="I17" s="35"/>
      <c r="J17" s="1"/>
      <c r="K17" s="1"/>
      <c r="L17" s="1"/>
      <c r="M17" s="33">
        <f>SUM(H17,I17,J17,K17,L17)</f>
        <v>0</v>
      </c>
    </row>
    <row r="18" spans="1:15" x14ac:dyDescent="0.25">
      <c r="A18" s="1" t="s">
        <v>167</v>
      </c>
      <c r="B18" s="1"/>
      <c r="C18" s="1"/>
      <c r="D18" s="97"/>
      <c r="E18" s="1"/>
      <c r="F18" s="33">
        <f t="shared" ref="F18:F22" si="0">SUM(A18,B18,C18,D18,E18)</f>
        <v>0</v>
      </c>
      <c r="H18" s="1" t="s">
        <v>167</v>
      </c>
      <c r="I18" s="35"/>
      <c r="J18" s="1"/>
      <c r="K18" s="1"/>
      <c r="L18" s="1"/>
      <c r="M18" s="33">
        <f t="shared" ref="M18:M22" si="1">SUM(H18,I18,J18,K18,L18)</f>
        <v>0</v>
      </c>
    </row>
    <row r="19" spans="1:15" x14ac:dyDescent="0.25">
      <c r="A19" s="96"/>
      <c r="B19" s="98"/>
      <c r="C19" s="1"/>
      <c r="D19" s="97"/>
      <c r="E19" s="99"/>
      <c r="F19" s="33"/>
      <c r="H19" s="1"/>
      <c r="I19" s="35"/>
      <c r="J19" s="1"/>
      <c r="K19" s="1"/>
      <c r="L19" s="1"/>
      <c r="M19" s="33"/>
    </row>
    <row r="20" spans="1:15" x14ac:dyDescent="0.25">
      <c r="A20" s="1" t="s">
        <v>109</v>
      </c>
      <c r="B20" s="1"/>
      <c r="C20" s="1"/>
      <c r="D20" s="4"/>
      <c r="E20" s="1"/>
      <c r="F20" s="33">
        <f t="shared" si="0"/>
        <v>0</v>
      </c>
      <c r="H20" s="1" t="s">
        <v>109</v>
      </c>
      <c r="I20" s="35"/>
      <c r="J20" s="1"/>
      <c r="K20" s="1"/>
      <c r="L20" s="1"/>
      <c r="M20" s="33">
        <f t="shared" si="1"/>
        <v>0</v>
      </c>
    </row>
    <row r="21" spans="1:15" x14ac:dyDescent="0.25">
      <c r="A21" s="1" t="s">
        <v>260</v>
      </c>
      <c r="B21" s="1"/>
      <c r="C21" s="1"/>
      <c r="D21" s="1"/>
      <c r="E21" s="1"/>
      <c r="F21" s="33">
        <f t="shared" si="0"/>
        <v>0</v>
      </c>
      <c r="H21" s="1" t="s">
        <v>260</v>
      </c>
      <c r="I21" s="35"/>
      <c r="J21" s="1"/>
      <c r="K21" s="1"/>
      <c r="L21" s="1"/>
      <c r="M21" s="33">
        <f t="shared" si="1"/>
        <v>0</v>
      </c>
    </row>
    <row r="22" spans="1:15" x14ac:dyDescent="0.25">
      <c r="A22" s="4"/>
      <c r="B22" s="4"/>
      <c r="C22" s="4"/>
      <c r="D22" s="5"/>
      <c r="E22" s="4"/>
      <c r="F22" s="33">
        <f t="shared" si="0"/>
        <v>0</v>
      </c>
      <c r="G22" s="39"/>
      <c r="H22" s="4"/>
      <c r="I22" s="30"/>
      <c r="J22" s="4"/>
      <c r="K22" s="4"/>
      <c r="L22" s="4"/>
      <c r="M22" s="33">
        <f t="shared" si="1"/>
        <v>0</v>
      </c>
    </row>
    <row r="23" spans="1:15" x14ac:dyDescent="0.25">
      <c r="A23" s="121" t="s">
        <v>4</v>
      </c>
      <c r="B23" s="122"/>
      <c r="C23" s="122"/>
      <c r="D23" s="122"/>
      <c r="E23" s="123"/>
      <c r="F23" s="2">
        <f>SUM(F17:F22)</f>
        <v>0</v>
      </c>
      <c r="G23" s="39"/>
      <c r="H23" s="121" t="s">
        <v>4</v>
      </c>
      <c r="I23" s="122"/>
      <c r="J23" s="122"/>
      <c r="K23" s="122"/>
      <c r="L23" s="123"/>
      <c r="M23" s="2">
        <f>SUM(M17:M22)</f>
        <v>0</v>
      </c>
    </row>
    <row r="24" spans="1:15" x14ac:dyDescent="0.25">
      <c r="A24" s="53"/>
      <c r="B24" s="53"/>
      <c r="C24" s="53"/>
      <c r="D24" s="53"/>
      <c r="E24" s="53"/>
      <c r="F24" s="54"/>
      <c r="G24" s="39"/>
      <c r="H24" s="53"/>
      <c r="I24" s="53"/>
      <c r="J24" s="53"/>
      <c r="K24" s="53"/>
      <c r="L24" s="53"/>
      <c r="M24" s="54"/>
    </row>
    <row r="25" spans="1:15" x14ac:dyDescent="0.25">
      <c r="A25" s="40" t="s">
        <v>77</v>
      </c>
      <c r="B25" s="39"/>
      <c r="C25" s="39"/>
      <c r="D25" s="39"/>
      <c r="E25" s="39"/>
      <c r="F25" s="39"/>
      <c r="G25" s="39"/>
      <c r="H25" s="40" t="s">
        <v>78</v>
      </c>
      <c r="I25" s="39"/>
      <c r="J25" s="39"/>
      <c r="K25" s="39"/>
      <c r="L25" s="39"/>
    </row>
    <row r="26" spans="1:15" x14ac:dyDescent="0.25">
      <c r="A26" s="4" t="s">
        <v>79</v>
      </c>
      <c r="B26" s="4" t="s">
        <v>80</v>
      </c>
      <c r="C26" s="4" t="s">
        <v>81</v>
      </c>
      <c r="D26" s="4" t="s">
        <v>82</v>
      </c>
      <c r="E26" s="4" t="s">
        <v>83</v>
      </c>
      <c r="F26" s="3" t="s">
        <v>4</v>
      </c>
      <c r="G26" s="39"/>
      <c r="H26" s="4" t="s">
        <v>79</v>
      </c>
      <c r="I26" s="30" t="s">
        <v>80</v>
      </c>
      <c r="J26" s="4" t="s">
        <v>81</v>
      </c>
      <c r="K26" s="4" t="s">
        <v>82</v>
      </c>
      <c r="L26" s="4" t="s">
        <v>83</v>
      </c>
      <c r="M26" s="3" t="s">
        <v>4</v>
      </c>
      <c r="O26" s="40" t="s">
        <v>275</v>
      </c>
    </row>
    <row r="27" spans="1:15" x14ac:dyDescent="0.25">
      <c r="A27" s="4"/>
      <c r="B27" s="4"/>
      <c r="C27" s="4"/>
      <c r="D27" s="4"/>
      <c r="E27" s="4"/>
      <c r="F27" s="33">
        <f>SUM(A27,B27,C27,D27,E27)</f>
        <v>0</v>
      </c>
      <c r="G27" s="39"/>
      <c r="H27" s="4"/>
      <c r="I27" s="4"/>
      <c r="J27" s="4"/>
      <c r="K27" s="4"/>
      <c r="L27" s="4"/>
      <c r="M27" s="33">
        <f>SUM(H27,I27,J27,K27,L27)</f>
        <v>0</v>
      </c>
      <c r="O27" s="106" t="s">
        <v>276</v>
      </c>
    </row>
    <row r="28" spans="1:15" x14ac:dyDescent="0.25">
      <c r="A28" s="4"/>
      <c r="B28" s="4"/>
      <c r="C28" s="4"/>
      <c r="D28" s="4"/>
      <c r="E28" s="4"/>
      <c r="F28" s="33">
        <f t="shared" ref="F28:F35" si="2">SUM(A28,B28,C28,D28,E28)</f>
        <v>0</v>
      </c>
      <c r="G28" s="39"/>
      <c r="H28" s="4"/>
      <c r="I28" s="30"/>
      <c r="J28" s="4"/>
      <c r="K28" s="4"/>
      <c r="L28" s="4"/>
      <c r="M28" s="33">
        <f t="shared" ref="M28:M35" si="3">SUM(H28,I28,J28,K28,L28)</f>
        <v>0</v>
      </c>
      <c r="O28" t="s">
        <v>277</v>
      </c>
    </row>
    <row r="29" spans="1:15" x14ac:dyDescent="0.25">
      <c r="A29" s="4"/>
      <c r="B29" s="4"/>
      <c r="C29" s="4"/>
      <c r="D29" s="5"/>
      <c r="E29" s="4"/>
      <c r="F29" s="33">
        <f t="shared" ref="F29" si="4">SUM(A29,B29,C29,D29,E29)</f>
        <v>0</v>
      </c>
      <c r="G29" s="39"/>
      <c r="H29" s="4"/>
      <c r="I29" s="30"/>
      <c r="J29" s="4"/>
      <c r="K29" s="4"/>
      <c r="L29" s="4"/>
      <c r="M29" s="33">
        <f t="shared" ref="M29" si="5">SUM(H29,I29,J29,K29,L29)</f>
        <v>0</v>
      </c>
      <c r="O29" s="40"/>
    </row>
    <row r="30" spans="1:15" x14ac:dyDescent="0.25">
      <c r="A30" s="126" t="s">
        <v>108</v>
      </c>
      <c r="B30" s="127"/>
      <c r="C30" s="127"/>
      <c r="D30" s="127"/>
      <c r="E30" s="128"/>
      <c r="F30" s="33">
        <f t="shared" si="2"/>
        <v>0</v>
      </c>
      <c r="G30" s="39"/>
      <c r="H30" s="126" t="s">
        <v>108</v>
      </c>
      <c r="I30" s="127"/>
      <c r="J30" s="127"/>
      <c r="K30" s="127"/>
      <c r="L30" s="128"/>
      <c r="M30" s="33">
        <f t="shared" si="3"/>
        <v>0</v>
      </c>
      <c r="O30" t="s">
        <v>279</v>
      </c>
    </row>
    <row r="31" spans="1:15" x14ac:dyDescent="0.25">
      <c r="A31" s="4"/>
      <c r="B31" s="4"/>
      <c r="C31" s="4"/>
      <c r="D31" s="4"/>
      <c r="E31" s="4"/>
      <c r="F31" s="33">
        <f t="shared" si="2"/>
        <v>0</v>
      </c>
      <c r="G31" s="39"/>
      <c r="H31" s="4"/>
      <c r="I31" s="30"/>
      <c r="J31" s="4"/>
      <c r="K31" s="4"/>
      <c r="L31" s="4"/>
      <c r="M31" s="33">
        <f t="shared" si="3"/>
        <v>0</v>
      </c>
      <c r="O31" t="s">
        <v>278</v>
      </c>
    </row>
    <row r="32" spans="1:15" x14ac:dyDescent="0.25">
      <c r="A32" s="4"/>
      <c r="B32" s="4"/>
      <c r="C32" s="4"/>
      <c r="D32" s="5"/>
      <c r="E32" s="4"/>
      <c r="F32" s="33">
        <f t="shared" si="2"/>
        <v>0</v>
      </c>
      <c r="G32" s="39"/>
      <c r="H32" s="4"/>
      <c r="I32" s="30"/>
      <c r="J32" s="4"/>
      <c r="K32" s="4"/>
      <c r="L32" s="4"/>
      <c r="M32" s="33">
        <f t="shared" si="3"/>
        <v>0</v>
      </c>
    </row>
    <row r="33" spans="1:15" x14ac:dyDescent="0.25">
      <c r="A33" s="126" t="s">
        <v>181</v>
      </c>
      <c r="B33" s="127"/>
      <c r="C33" s="127"/>
      <c r="D33" s="127"/>
      <c r="E33" s="128"/>
      <c r="F33" s="33">
        <f t="shared" si="2"/>
        <v>0</v>
      </c>
      <c r="G33" s="39"/>
      <c r="H33" s="126" t="s">
        <v>181</v>
      </c>
      <c r="I33" s="127"/>
      <c r="J33" s="127"/>
      <c r="K33" s="127"/>
      <c r="L33" s="128"/>
      <c r="M33" s="33">
        <f t="shared" si="3"/>
        <v>0</v>
      </c>
    </row>
    <row r="34" spans="1:15" x14ac:dyDescent="0.25">
      <c r="A34" s="37"/>
      <c r="B34" s="4"/>
      <c r="C34" s="4"/>
      <c r="D34" s="4"/>
      <c r="E34" s="4"/>
      <c r="F34" s="33">
        <f t="shared" si="2"/>
        <v>0</v>
      </c>
      <c r="G34" s="39"/>
      <c r="H34" s="55"/>
      <c r="I34" s="30"/>
      <c r="J34" s="4"/>
      <c r="K34" s="4"/>
      <c r="L34" s="4"/>
      <c r="M34" s="33">
        <f t="shared" si="3"/>
        <v>0</v>
      </c>
    </row>
    <row r="35" spans="1:15" x14ac:dyDescent="0.25">
      <c r="A35" s="4"/>
      <c r="B35" s="4"/>
      <c r="C35" s="4"/>
      <c r="D35" s="4"/>
      <c r="E35" s="4"/>
      <c r="F35" s="33">
        <f t="shared" si="2"/>
        <v>0</v>
      </c>
      <c r="G35" s="39"/>
      <c r="H35" s="4"/>
      <c r="I35" s="30"/>
      <c r="J35" s="4"/>
      <c r="K35" s="4"/>
      <c r="L35" s="4"/>
      <c r="M35" s="33">
        <f t="shared" si="3"/>
        <v>0</v>
      </c>
    </row>
    <row r="36" spans="1:15" x14ac:dyDescent="0.25">
      <c r="A36" s="121" t="s">
        <v>4</v>
      </c>
      <c r="B36" s="122"/>
      <c r="C36" s="122"/>
      <c r="D36" s="122"/>
      <c r="E36" s="123"/>
      <c r="F36" s="2">
        <f>SUM(F27:F35)</f>
        <v>0</v>
      </c>
      <c r="G36" s="39"/>
      <c r="H36" s="121" t="s">
        <v>4</v>
      </c>
      <c r="I36" s="122"/>
      <c r="J36" s="122"/>
      <c r="K36" s="122"/>
      <c r="L36" s="123"/>
      <c r="M36" s="2">
        <f>SUM(M27:M35)</f>
        <v>0</v>
      </c>
    </row>
    <row r="38" spans="1:15" x14ac:dyDescent="0.25">
      <c r="A38" s="40" t="s">
        <v>111</v>
      </c>
      <c r="B38" s="39"/>
      <c r="C38" s="39"/>
      <c r="D38" s="39"/>
      <c r="E38" s="39"/>
      <c r="F38" s="39"/>
      <c r="G38" s="39"/>
      <c r="H38" s="40" t="s">
        <v>110</v>
      </c>
      <c r="I38" s="39"/>
      <c r="J38" s="39"/>
      <c r="K38" s="39"/>
      <c r="L38" s="39"/>
    </row>
    <row r="39" spans="1:15" x14ac:dyDescent="0.25">
      <c r="A39" s="4" t="s">
        <v>79</v>
      </c>
      <c r="B39" s="4" t="s">
        <v>80</v>
      </c>
      <c r="C39" s="4" t="s">
        <v>81</v>
      </c>
      <c r="D39" s="4" t="s">
        <v>82</v>
      </c>
      <c r="E39" s="4" t="s">
        <v>83</v>
      </c>
      <c r="F39" s="3" t="s">
        <v>4</v>
      </c>
      <c r="G39" s="39"/>
      <c r="H39" s="4" t="s">
        <v>79</v>
      </c>
      <c r="I39" s="30" t="s">
        <v>80</v>
      </c>
      <c r="J39" s="4" t="s">
        <v>81</v>
      </c>
      <c r="K39" s="4" t="s">
        <v>82</v>
      </c>
      <c r="L39" s="4" t="s">
        <v>83</v>
      </c>
      <c r="M39" s="3" t="s">
        <v>4</v>
      </c>
      <c r="O39" s="103"/>
    </row>
    <row r="40" spans="1:15" x14ac:dyDescent="0.25">
      <c r="A40" s="4"/>
      <c r="B40" s="4"/>
      <c r="C40" s="4"/>
      <c r="D40" s="4"/>
      <c r="E40" s="4"/>
      <c r="F40" s="33">
        <f>SUM(A40,B40,C40,D40,E40)</f>
        <v>0</v>
      </c>
      <c r="G40" s="39"/>
      <c r="H40" s="4"/>
      <c r="I40" s="4"/>
      <c r="J40" s="4"/>
      <c r="K40" s="4"/>
      <c r="L40" s="4"/>
      <c r="M40" s="33">
        <f>SUM(H40,I40,J40,K40,L40)</f>
        <v>0</v>
      </c>
    </row>
    <row r="41" spans="1:15" x14ac:dyDescent="0.25">
      <c r="A41" s="4"/>
      <c r="B41" s="4"/>
      <c r="C41" s="4"/>
      <c r="D41" s="4"/>
      <c r="E41" s="4"/>
      <c r="F41" s="33">
        <f t="shared" ref="F41:F48" si="6">SUM(A41,B41,C41,D41,E41)</f>
        <v>0</v>
      </c>
      <c r="G41" s="39"/>
      <c r="H41" s="4"/>
      <c r="I41" s="30"/>
      <c r="J41" s="4"/>
      <c r="K41" s="4"/>
      <c r="L41" s="4"/>
      <c r="M41" s="33">
        <f t="shared" ref="M41:M48" si="7">SUM(H41,I41,J41,K41,L41)</f>
        <v>0</v>
      </c>
    </row>
    <row r="42" spans="1:15" x14ac:dyDescent="0.25">
      <c r="A42" s="4"/>
      <c r="B42" s="4"/>
      <c r="C42" s="4"/>
      <c r="D42" s="5"/>
      <c r="E42" s="4"/>
      <c r="F42" s="33">
        <f t="shared" ref="F42" si="8">SUM(A42,B42,C42,D42,E42)</f>
        <v>0</v>
      </c>
      <c r="G42" s="39"/>
      <c r="H42" s="4"/>
      <c r="I42" s="30"/>
      <c r="J42" s="4"/>
      <c r="K42" s="4"/>
      <c r="L42" s="4"/>
      <c r="M42" s="33">
        <f t="shared" ref="M42" si="9">SUM(H42,I42,J42,K42,L42)</f>
        <v>0</v>
      </c>
    </row>
    <row r="43" spans="1:15" x14ac:dyDescent="0.25">
      <c r="A43" s="126" t="s">
        <v>108</v>
      </c>
      <c r="B43" s="127"/>
      <c r="C43" s="127"/>
      <c r="D43" s="127"/>
      <c r="E43" s="128"/>
      <c r="F43" s="33">
        <f t="shared" si="6"/>
        <v>0</v>
      </c>
      <c r="G43" s="39"/>
      <c r="H43" s="126" t="s">
        <v>108</v>
      </c>
      <c r="I43" s="127"/>
      <c r="J43" s="127"/>
      <c r="K43" s="127"/>
      <c r="L43" s="128"/>
      <c r="M43" s="33">
        <f t="shared" si="7"/>
        <v>0</v>
      </c>
    </row>
    <row r="44" spans="1:15" x14ac:dyDescent="0.25">
      <c r="A44" s="4"/>
      <c r="B44" s="4"/>
      <c r="C44" s="4"/>
      <c r="D44" s="4"/>
      <c r="E44" s="4"/>
      <c r="F44" s="33">
        <f t="shared" si="6"/>
        <v>0</v>
      </c>
      <c r="G44" s="39"/>
      <c r="H44" s="4"/>
      <c r="I44" s="30"/>
      <c r="J44" s="4"/>
      <c r="K44" s="4"/>
      <c r="L44" s="4"/>
      <c r="M44" s="33">
        <f t="shared" si="7"/>
        <v>0</v>
      </c>
    </row>
    <row r="45" spans="1:15" x14ac:dyDescent="0.25">
      <c r="A45" s="4"/>
      <c r="B45" s="4"/>
      <c r="C45" s="4"/>
      <c r="D45" s="5"/>
      <c r="E45" s="4"/>
      <c r="F45" s="33">
        <f t="shared" si="6"/>
        <v>0</v>
      </c>
      <c r="G45" s="39"/>
      <c r="H45" s="4"/>
      <c r="I45" s="30"/>
      <c r="J45" s="4"/>
      <c r="K45" s="4"/>
      <c r="L45" s="4"/>
      <c r="M45" s="33">
        <f t="shared" si="7"/>
        <v>0</v>
      </c>
    </row>
    <row r="46" spans="1:15" x14ac:dyDescent="0.25">
      <c r="A46" s="126" t="s">
        <v>181</v>
      </c>
      <c r="B46" s="127"/>
      <c r="C46" s="127"/>
      <c r="D46" s="127"/>
      <c r="E46" s="128"/>
      <c r="F46" s="33">
        <f t="shared" si="6"/>
        <v>0</v>
      </c>
      <c r="G46" s="39"/>
      <c r="H46" s="126" t="s">
        <v>181</v>
      </c>
      <c r="I46" s="127"/>
      <c r="J46" s="127"/>
      <c r="K46" s="127"/>
      <c r="L46" s="128"/>
      <c r="M46" s="33">
        <f t="shared" si="7"/>
        <v>0</v>
      </c>
    </row>
    <row r="47" spans="1:15" x14ac:dyDescent="0.25">
      <c r="A47" s="4"/>
      <c r="B47" s="4"/>
      <c r="C47" s="4"/>
      <c r="D47" s="4"/>
      <c r="E47" s="4"/>
      <c r="F47" s="33">
        <f t="shared" si="6"/>
        <v>0</v>
      </c>
      <c r="G47" s="39"/>
      <c r="H47" s="4"/>
      <c r="I47" s="30"/>
      <c r="J47" s="4"/>
      <c r="K47" s="4"/>
      <c r="L47" s="4"/>
      <c r="M47" s="33">
        <f t="shared" si="7"/>
        <v>0</v>
      </c>
    </row>
    <row r="48" spans="1:15" x14ac:dyDescent="0.25">
      <c r="A48" s="4"/>
      <c r="B48" s="4"/>
      <c r="C48" s="4"/>
      <c r="D48" s="4"/>
      <c r="E48" s="4"/>
      <c r="F48" s="33">
        <f t="shared" si="6"/>
        <v>0</v>
      </c>
      <c r="G48" s="39"/>
      <c r="H48" s="4"/>
      <c r="I48" s="30"/>
      <c r="J48" s="4"/>
      <c r="K48" s="4"/>
      <c r="L48" s="4"/>
      <c r="M48" s="33">
        <f t="shared" si="7"/>
        <v>0</v>
      </c>
    </row>
    <row r="49" spans="1:15" x14ac:dyDescent="0.25">
      <c r="A49" s="121" t="s">
        <v>4</v>
      </c>
      <c r="B49" s="122"/>
      <c r="C49" s="122"/>
      <c r="D49" s="122"/>
      <c r="E49" s="123"/>
      <c r="F49" s="2">
        <f>SUM(F40:F48)</f>
        <v>0</v>
      </c>
      <c r="G49" s="39"/>
      <c r="H49" s="121" t="s">
        <v>4</v>
      </c>
      <c r="I49" s="122"/>
      <c r="J49" s="122"/>
      <c r="K49" s="122"/>
      <c r="L49" s="123"/>
      <c r="M49" s="2">
        <f>SUM(M40:M48)</f>
        <v>0</v>
      </c>
    </row>
    <row r="50" spans="1:15" x14ac:dyDescent="0.25">
      <c r="D50" s="104"/>
    </row>
    <row r="51" spans="1:15" x14ac:dyDescent="0.25">
      <c r="A51" s="40" t="s">
        <v>261</v>
      </c>
      <c r="B51" s="39"/>
      <c r="C51" s="39"/>
      <c r="D51" s="39"/>
      <c r="E51" s="39"/>
      <c r="F51" s="39"/>
      <c r="G51" s="39"/>
      <c r="H51" s="40" t="s">
        <v>262</v>
      </c>
      <c r="I51" s="39"/>
      <c r="J51" s="39"/>
      <c r="K51" s="39"/>
      <c r="L51" s="39"/>
    </row>
    <row r="52" spans="1:15" x14ac:dyDescent="0.25">
      <c r="A52" s="4" t="s">
        <v>79</v>
      </c>
      <c r="B52" s="4" t="s">
        <v>80</v>
      </c>
      <c r="C52" s="4" t="s">
        <v>81</v>
      </c>
      <c r="D52" s="4" t="s">
        <v>82</v>
      </c>
      <c r="E52" s="4" t="s">
        <v>83</v>
      </c>
      <c r="F52" s="3" t="s">
        <v>4</v>
      </c>
      <c r="G52" s="39"/>
      <c r="H52" s="4" t="s">
        <v>79</v>
      </c>
      <c r="I52" s="30" t="s">
        <v>80</v>
      </c>
      <c r="J52" s="4" t="s">
        <v>81</v>
      </c>
      <c r="K52" s="4" t="s">
        <v>82</v>
      </c>
      <c r="L52" s="4" t="s">
        <v>83</v>
      </c>
      <c r="M52" s="3" t="s">
        <v>4</v>
      </c>
      <c r="O52" s="103"/>
    </row>
    <row r="53" spans="1:15" x14ac:dyDescent="0.25">
      <c r="A53" s="4"/>
      <c r="B53" s="4"/>
      <c r="C53" s="4"/>
      <c r="D53" s="4"/>
      <c r="E53" s="4"/>
      <c r="F53" s="33">
        <f>SUM(A53,B53,C53,D53,E53)</f>
        <v>0</v>
      </c>
      <c r="G53" s="39"/>
      <c r="H53" s="4"/>
      <c r="I53" s="4"/>
      <c r="J53" s="4"/>
      <c r="K53" s="4"/>
      <c r="L53" s="4"/>
      <c r="M53" s="33">
        <f>SUM(H53,I53,J53,K53,L53)</f>
        <v>0</v>
      </c>
    </row>
    <row r="54" spans="1:15" x14ac:dyDescent="0.25">
      <c r="A54" s="4"/>
      <c r="B54" s="4"/>
      <c r="C54" s="4"/>
      <c r="D54" s="4"/>
      <c r="E54" s="4"/>
      <c r="F54" s="33">
        <f t="shared" ref="F54:F61" si="10">SUM(A54,B54,C54,D54,E54)</f>
        <v>0</v>
      </c>
      <c r="G54" s="39"/>
      <c r="H54" s="4"/>
      <c r="I54" s="30"/>
      <c r="J54" s="4"/>
      <c r="K54" s="4"/>
      <c r="L54" s="4"/>
      <c r="M54" s="33">
        <f t="shared" ref="M54:M61" si="11">SUM(H54,I54,J54,K54,L54)</f>
        <v>0</v>
      </c>
    </row>
    <row r="55" spans="1:15" x14ac:dyDescent="0.25">
      <c r="A55" s="4"/>
      <c r="B55" s="4"/>
      <c r="C55" s="4"/>
      <c r="D55" s="5"/>
      <c r="E55" s="4"/>
      <c r="F55" s="33">
        <f t="shared" si="10"/>
        <v>0</v>
      </c>
      <c r="G55" s="39"/>
      <c r="H55" s="4"/>
      <c r="I55" s="30"/>
      <c r="J55" s="4"/>
      <c r="K55" s="4"/>
      <c r="L55" s="4"/>
      <c r="M55" s="33">
        <f t="shared" si="11"/>
        <v>0</v>
      </c>
    </row>
    <row r="56" spans="1:15" x14ac:dyDescent="0.25">
      <c r="A56" s="126" t="s">
        <v>108</v>
      </c>
      <c r="B56" s="127"/>
      <c r="C56" s="127"/>
      <c r="D56" s="127"/>
      <c r="E56" s="128"/>
      <c r="F56" s="33">
        <f t="shared" si="10"/>
        <v>0</v>
      </c>
      <c r="G56" s="39"/>
      <c r="H56" s="126" t="s">
        <v>108</v>
      </c>
      <c r="I56" s="127"/>
      <c r="J56" s="127"/>
      <c r="K56" s="127"/>
      <c r="L56" s="128"/>
      <c r="M56" s="33">
        <f t="shared" si="11"/>
        <v>0</v>
      </c>
    </row>
    <row r="57" spans="1:15" x14ac:dyDescent="0.25">
      <c r="A57" s="4"/>
      <c r="B57" s="4"/>
      <c r="C57" s="4"/>
      <c r="D57" s="4"/>
      <c r="E57" s="4"/>
      <c r="F57" s="33">
        <f t="shared" si="10"/>
        <v>0</v>
      </c>
      <c r="G57" s="39"/>
      <c r="H57" s="4"/>
      <c r="I57" s="30"/>
      <c r="J57" s="4"/>
      <c r="K57" s="4"/>
      <c r="L57" s="4"/>
      <c r="M57" s="33">
        <f t="shared" si="11"/>
        <v>0</v>
      </c>
    </row>
    <row r="58" spans="1:15" x14ac:dyDescent="0.25">
      <c r="A58" s="4"/>
      <c r="B58" s="4"/>
      <c r="C58" s="4"/>
      <c r="D58" s="5"/>
      <c r="E58" s="4"/>
      <c r="F58" s="33">
        <f t="shared" si="10"/>
        <v>0</v>
      </c>
      <c r="G58" s="39"/>
      <c r="H58" s="4"/>
      <c r="I58" s="30"/>
      <c r="J58" s="4"/>
      <c r="K58" s="4"/>
      <c r="L58" s="4"/>
      <c r="M58" s="33">
        <f t="shared" si="11"/>
        <v>0</v>
      </c>
    </row>
    <row r="59" spans="1:15" x14ac:dyDescent="0.25">
      <c r="A59" s="126" t="s">
        <v>181</v>
      </c>
      <c r="B59" s="127"/>
      <c r="C59" s="127"/>
      <c r="D59" s="127"/>
      <c r="E59" s="128"/>
      <c r="F59" s="33">
        <f t="shared" si="10"/>
        <v>0</v>
      </c>
      <c r="G59" s="39"/>
      <c r="H59" s="126" t="s">
        <v>181</v>
      </c>
      <c r="I59" s="127"/>
      <c r="J59" s="127"/>
      <c r="K59" s="127"/>
      <c r="L59" s="128"/>
      <c r="M59" s="33">
        <f t="shared" si="11"/>
        <v>0</v>
      </c>
    </row>
    <row r="60" spans="1:15" x14ac:dyDescent="0.25">
      <c r="A60" s="4"/>
      <c r="B60" s="4"/>
      <c r="C60" s="4"/>
      <c r="D60" s="4"/>
      <c r="E60" s="4"/>
      <c r="F60" s="33">
        <f t="shared" si="10"/>
        <v>0</v>
      </c>
      <c r="G60" s="39"/>
      <c r="H60" s="4"/>
      <c r="I60" s="30"/>
      <c r="J60" s="4"/>
      <c r="K60" s="4"/>
      <c r="L60" s="4"/>
      <c r="M60" s="33">
        <f t="shared" si="11"/>
        <v>0</v>
      </c>
    </row>
    <row r="61" spans="1:15" x14ac:dyDescent="0.25">
      <c r="A61" s="4"/>
      <c r="B61" s="4"/>
      <c r="C61" s="4"/>
      <c r="D61" s="4"/>
      <c r="E61" s="4"/>
      <c r="F61" s="33">
        <f t="shared" si="10"/>
        <v>0</v>
      </c>
      <c r="G61" s="39"/>
      <c r="H61" s="4"/>
      <c r="I61" s="30"/>
      <c r="J61" s="4"/>
      <c r="K61" s="4"/>
      <c r="L61" s="4"/>
      <c r="M61" s="33">
        <f t="shared" si="11"/>
        <v>0</v>
      </c>
    </row>
    <row r="62" spans="1:15" x14ac:dyDescent="0.25">
      <c r="A62" s="121" t="s">
        <v>4</v>
      </c>
      <c r="B62" s="122"/>
      <c r="C62" s="122"/>
      <c r="D62" s="122"/>
      <c r="E62" s="123"/>
      <c r="F62" s="105">
        <f>SUM(F53:F61)</f>
        <v>0</v>
      </c>
      <c r="G62" s="39"/>
      <c r="H62" s="121" t="s">
        <v>4</v>
      </c>
      <c r="I62" s="122"/>
      <c r="J62" s="122"/>
      <c r="K62" s="122"/>
      <c r="L62" s="123"/>
      <c r="M62" s="2">
        <f>SUM(M53:M61)</f>
        <v>0</v>
      </c>
    </row>
    <row r="63" spans="1:15" x14ac:dyDescent="0.25">
      <c r="D63" s="104"/>
    </row>
    <row r="64" spans="1:15" x14ac:dyDescent="0.25">
      <c r="A64" s="40" t="s">
        <v>263</v>
      </c>
      <c r="B64" s="39"/>
      <c r="C64" s="39"/>
      <c r="D64" s="39"/>
      <c r="E64" s="39"/>
      <c r="F64" s="39"/>
      <c r="G64" s="39"/>
      <c r="H64" s="40" t="s">
        <v>264</v>
      </c>
      <c r="I64" s="39"/>
      <c r="J64" s="39"/>
      <c r="K64" s="39"/>
      <c r="L64" s="39"/>
    </row>
    <row r="65" spans="1:15" x14ac:dyDescent="0.25">
      <c r="A65" s="4" t="s">
        <v>79</v>
      </c>
      <c r="B65" s="4" t="s">
        <v>80</v>
      </c>
      <c r="C65" s="4" t="s">
        <v>81</v>
      </c>
      <c r="D65" s="4" t="s">
        <v>82</v>
      </c>
      <c r="E65" s="4" t="s">
        <v>83</v>
      </c>
      <c r="F65" s="3" t="s">
        <v>4</v>
      </c>
      <c r="G65" s="39"/>
      <c r="H65" s="4" t="s">
        <v>79</v>
      </c>
      <c r="I65" s="30" t="s">
        <v>80</v>
      </c>
      <c r="J65" s="4" t="s">
        <v>81</v>
      </c>
      <c r="K65" s="4" t="s">
        <v>82</v>
      </c>
      <c r="L65" s="4" t="s">
        <v>83</v>
      </c>
      <c r="M65" s="3" t="s">
        <v>4</v>
      </c>
      <c r="O65" s="103"/>
    </row>
    <row r="66" spans="1:15" x14ac:dyDescent="0.25">
      <c r="A66" s="4"/>
      <c r="B66" s="4"/>
      <c r="C66" s="4"/>
      <c r="D66" s="4"/>
      <c r="E66" s="4"/>
      <c r="F66" s="33">
        <f>SUM(A66,B66,C66,D66,E66)</f>
        <v>0</v>
      </c>
      <c r="G66" s="39"/>
      <c r="H66" s="4"/>
      <c r="I66" s="4"/>
      <c r="J66" s="4"/>
      <c r="K66" s="4"/>
      <c r="L66" s="4"/>
      <c r="M66" s="33">
        <f>SUM(H66,I66,J66,K66,L66)</f>
        <v>0</v>
      </c>
    </row>
    <row r="67" spans="1:15" x14ac:dyDescent="0.25">
      <c r="A67" s="4"/>
      <c r="B67" s="4"/>
      <c r="C67" s="4"/>
      <c r="D67" s="4"/>
      <c r="E67" s="4"/>
      <c r="F67" s="33">
        <f t="shared" ref="F67:F74" si="12">SUM(A67,B67,C67,D67,E67)</f>
        <v>0</v>
      </c>
      <c r="G67" s="39"/>
      <c r="H67" s="4"/>
      <c r="I67" s="30"/>
      <c r="J67" s="4"/>
      <c r="K67" s="4"/>
      <c r="L67" s="4"/>
      <c r="M67" s="33">
        <f t="shared" ref="M67:M74" si="13">SUM(H67,I67,J67,K67,L67)</f>
        <v>0</v>
      </c>
    </row>
    <row r="68" spans="1:15" x14ac:dyDescent="0.25">
      <c r="A68" s="4"/>
      <c r="B68" s="4"/>
      <c r="C68" s="4"/>
      <c r="D68" s="5"/>
      <c r="E68" s="4"/>
      <c r="F68" s="33">
        <f t="shared" si="12"/>
        <v>0</v>
      </c>
      <c r="G68" s="39"/>
      <c r="H68" s="4"/>
      <c r="I68" s="30"/>
      <c r="J68" s="4"/>
      <c r="K68" s="4"/>
      <c r="L68" s="4"/>
      <c r="M68" s="33">
        <f t="shared" si="13"/>
        <v>0</v>
      </c>
    </row>
    <row r="69" spans="1:15" x14ac:dyDescent="0.25">
      <c r="A69" s="126" t="s">
        <v>108</v>
      </c>
      <c r="B69" s="127"/>
      <c r="C69" s="127"/>
      <c r="D69" s="127"/>
      <c r="E69" s="128"/>
      <c r="F69" s="33">
        <f t="shared" si="12"/>
        <v>0</v>
      </c>
      <c r="G69" s="39"/>
      <c r="H69" s="126" t="s">
        <v>108</v>
      </c>
      <c r="I69" s="127"/>
      <c r="J69" s="127"/>
      <c r="K69" s="127"/>
      <c r="L69" s="128"/>
      <c r="M69" s="33">
        <f t="shared" si="13"/>
        <v>0</v>
      </c>
    </row>
    <row r="70" spans="1:15" x14ac:dyDescent="0.25">
      <c r="A70" s="4"/>
      <c r="B70" s="4"/>
      <c r="C70" s="4"/>
      <c r="D70" s="4"/>
      <c r="E70" s="4"/>
      <c r="F70" s="33">
        <f t="shared" si="12"/>
        <v>0</v>
      </c>
      <c r="G70" s="39"/>
      <c r="H70" s="4"/>
      <c r="I70" s="30"/>
      <c r="J70" s="4"/>
      <c r="K70" s="4"/>
      <c r="L70" s="4"/>
      <c r="M70" s="33">
        <f t="shared" si="13"/>
        <v>0</v>
      </c>
    </row>
    <row r="71" spans="1:15" x14ac:dyDescent="0.25">
      <c r="A71" s="4"/>
      <c r="B71" s="4"/>
      <c r="C71" s="4"/>
      <c r="D71" s="5"/>
      <c r="E71" s="4"/>
      <c r="F71" s="33">
        <f t="shared" si="12"/>
        <v>0</v>
      </c>
      <c r="G71" s="39"/>
      <c r="H71" s="4"/>
      <c r="I71" s="30"/>
      <c r="J71" s="4"/>
      <c r="K71" s="4"/>
      <c r="L71" s="4"/>
      <c r="M71" s="33">
        <f t="shared" si="13"/>
        <v>0</v>
      </c>
    </row>
    <row r="72" spans="1:15" x14ac:dyDescent="0.25">
      <c r="A72" s="126" t="s">
        <v>181</v>
      </c>
      <c r="B72" s="127"/>
      <c r="C72" s="127"/>
      <c r="D72" s="127"/>
      <c r="E72" s="128"/>
      <c r="F72" s="33">
        <f t="shared" si="12"/>
        <v>0</v>
      </c>
      <c r="G72" s="39"/>
      <c r="H72" s="126" t="s">
        <v>181</v>
      </c>
      <c r="I72" s="127"/>
      <c r="J72" s="127"/>
      <c r="K72" s="127"/>
      <c r="L72" s="128"/>
      <c r="M72" s="33">
        <f t="shared" si="13"/>
        <v>0</v>
      </c>
    </row>
    <row r="73" spans="1:15" x14ac:dyDescent="0.25">
      <c r="A73" s="4"/>
      <c r="B73" s="4"/>
      <c r="C73" s="4"/>
      <c r="D73" s="4"/>
      <c r="E73" s="4"/>
      <c r="F73" s="33">
        <f t="shared" si="12"/>
        <v>0</v>
      </c>
      <c r="G73" s="39"/>
      <c r="H73" s="4"/>
      <c r="I73" s="30"/>
      <c r="J73" s="4"/>
      <c r="K73" s="4"/>
      <c r="L73" s="4"/>
      <c r="M73" s="33">
        <f t="shared" si="13"/>
        <v>0</v>
      </c>
    </row>
    <row r="74" spans="1:15" x14ac:dyDescent="0.25">
      <c r="A74" s="4"/>
      <c r="B74" s="4"/>
      <c r="C74" s="4"/>
      <c r="D74" s="4"/>
      <c r="E74" s="4"/>
      <c r="F74" s="33">
        <f t="shared" si="12"/>
        <v>0</v>
      </c>
      <c r="G74" s="39"/>
      <c r="H74" s="4"/>
      <c r="I74" s="30"/>
      <c r="J74" s="4"/>
      <c r="K74" s="4"/>
      <c r="L74" s="4"/>
      <c r="M74" s="33">
        <f t="shared" si="13"/>
        <v>0</v>
      </c>
    </row>
    <row r="75" spans="1:15" x14ac:dyDescent="0.25">
      <c r="A75" s="121" t="s">
        <v>4</v>
      </c>
      <c r="B75" s="122"/>
      <c r="C75" s="122"/>
      <c r="D75" s="122"/>
      <c r="E75" s="123"/>
      <c r="F75" s="105">
        <f>SUM(F66:F74)</f>
        <v>0</v>
      </c>
      <c r="G75" s="39"/>
      <c r="H75" s="121" t="s">
        <v>4</v>
      </c>
      <c r="I75" s="122"/>
      <c r="J75" s="122"/>
      <c r="K75" s="122"/>
      <c r="L75" s="123"/>
      <c r="M75" s="2">
        <f>SUM(M66:M74)</f>
        <v>0</v>
      </c>
    </row>
    <row r="76" spans="1:15" x14ac:dyDescent="0.25">
      <c r="D76" s="104"/>
    </row>
    <row r="77" spans="1:15" x14ac:dyDescent="0.25">
      <c r="A77" s="40" t="s">
        <v>118</v>
      </c>
      <c r="B77" s="39"/>
      <c r="C77" s="39"/>
      <c r="D77" s="39"/>
      <c r="E77" s="39"/>
      <c r="F77" s="39"/>
      <c r="G77" s="39"/>
      <c r="H77" s="40" t="s">
        <v>119</v>
      </c>
      <c r="I77" s="39"/>
      <c r="J77" s="39"/>
      <c r="K77" s="39"/>
      <c r="L77" s="39"/>
    </row>
    <row r="78" spans="1:15" x14ac:dyDescent="0.25">
      <c r="A78" s="4" t="s">
        <v>79</v>
      </c>
      <c r="B78" s="4" t="s">
        <v>80</v>
      </c>
      <c r="C78" s="4" t="s">
        <v>81</v>
      </c>
      <c r="D78" s="4" t="s">
        <v>82</v>
      </c>
      <c r="E78" s="4" t="s">
        <v>83</v>
      </c>
      <c r="F78" s="3" t="s">
        <v>4</v>
      </c>
      <c r="G78" s="39"/>
      <c r="H78" s="4" t="s">
        <v>79</v>
      </c>
      <c r="I78" s="30" t="s">
        <v>80</v>
      </c>
      <c r="J78" s="4" t="s">
        <v>81</v>
      </c>
      <c r="K78" s="4" t="s">
        <v>82</v>
      </c>
      <c r="L78" s="4" t="s">
        <v>83</v>
      </c>
      <c r="M78" s="3" t="s">
        <v>4</v>
      </c>
    </row>
    <row r="79" spans="1:15" x14ac:dyDescent="0.25">
      <c r="A79" s="4"/>
      <c r="B79" s="4"/>
      <c r="C79" s="4"/>
      <c r="D79" s="4"/>
      <c r="E79" s="4"/>
      <c r="F79" s="33">
        <f>SUM(A79,B79,C79,D79,E79)</f>
        <v>0</v>
      </c>
      <c r="G79" s="39"/>
      <c r="H79" s="4"/>
      <c r="I79" s="4"/>
      <c r="J79" s="4"/>
      <c r="K79" s="4"/>
      <c r="L79" s="4"/>
      <c r="M79" s="33">
        <f>SUM(H79,I79,J79,K79,L79)</f>
        <v>0</v>
      </c>
    </row>
    <row r="80" spans="1:15" x14ac:dyDescent="0.25">
      <c r="A80" s="4"/>
      <c r="B80" s="4"/>
      <c r="C80" s="4"/>
      <c r="D80" s="4"/>
      <c r="E80" s="4"/>
      <c r="F80" s="33">
        <f t="shared" ref="F80:F87" si="14">SUM(A80,B80,C80,D80,E80)</f>
        <v>0</v>
      </c>
      <c r="G80" s="39"/>
      <c r="H80" s="4"/>
      <c r="I80" s="30"/>
      <c r="J80" s="4"/>
      <c r="K80" s="4"/>
      <c r="L80" s="4"/>
      <c r="M80" s="33">
        <f t="shared" ref="M80:M87" si="15">SUM(H80,I80,J80,K80,L80)</f>
        <v>0</v>
      </c>
    </row>
    <row r="81" spans="1:13" x14ac:dyDescent="0.25">
      <c r="A81" s="4"/>
      <c r="B81" s="4"/>
      <c r="C81" s="4"/>
      <c r="D81" s="5"/>
      <c r="E81" s="4"/>
      <c r="F81" s="33">
        <f t="shared" ref="F81" si="16">SUM(A81,B81,C81,D81,E81)</f>
        <v>0</v>
      </c>
      <c r="G81" s="39"/>
      <c r="H81" s="4"/>
      <c r="I81" s="30"/>
      <c r="J81" s="4"/>
      <c r="K81" s="4"/>
      <c r="L81" s="4"/>
      <c r="M81" s="33">
        <f t="shared" ref="M81" si="17">SUM(H81,I81,J81,K81,L81)</f>
        <v>0</v>
      </c>
    </row>
    <row r="82" spans="1:13" x14ac:dyDescent="0.25">
      <c r="A82" s="126" t="s">
        <v>108</v>
      </c>
      <c r="B82" s="127"/>
      <c r="C82" s="127"/>
      <c r="D82" s="127"/>
      <c r="E82" s="128"/>
      <c r="F82" s="33">
        <f t="shared" si="14"/>
        <v>0</v>
      </c>
      <c r="G82" s="39"/>
      <c r="H82" s="126" t="s">
        <v>108</v>
      </c>
      <c r="I82" s="127"/>
      <c r="J82" s="127"/>
      <c r="K82" s="127"/>
      <c r="L82" s="128"/>
      <c r="M82" s="33">
        <f t="shared" si="15"/>
        <v>0</v>
      </c>
    </row>
    <row r="83" spans="1:13" x14ac:dyDescent="0.25">
      <c r="A83" s="4"/>
      <c r="B83" s="4"/>
      <c r="C83" s="4"/>
      <c r="D83" s="4"/>
      <c r="E83" s="4"/>
      <c r="F83" s="33">
        <f t="shared" si="14"/>
        <v>0</v>
      </c>
      <c r="G83" s="39"/>
      <c r="H83" s="4"/>
      <c r="I83" s="30"/>
      <c r="J83" s="4"/>
      <c r="K83" s="4"/>
      <c r="L83" s="4"/>
      <c r="M83" s="33">
        <f t="shared" si="15"/>
        <v>0</v>
      </c>
    </row>
    <row r="84" spans="1:13" x14ac:dyDescent="0.25">
      <c r="A84" s="4"/>
      <c r="B84" s="4"/>
      <c r="C84" s="4"/>
      <c r="D84" s="5"/>
      <c r="E84" s="4"/>
      <c r="F84" s="33">
        <f>SUM(A84,B84,C84,D84,E84)</f>
        <v>0</v>
      </c>
      <c r="G84" s="39"/>
      <c r="H84" s="4"/>
      <c r="I84" s="30"/>
      <c r="J84" s="4"/>
      <c r="K84" s="4"/>
      <c r="L84" s="4"/>
      <c r="M84" s="33">
        <f t="shared" si="15"/>
        <v>0</v>
      </c>
    </row>
    <row r="85" spans="1:13" x14ac:dyDescent="0.25">
      <c r="A85" s="126" t="s">
        <v>181</v>
      </c>
      <c r="B85" s="127"/>
      <c r="C85" s="127"/>
      <c r="D85" s="127"/>
      <c r="E85" s="128"/>
      <c r="F85" s="33">
        <f t="shared" si="14"/>
        <v>0</v>
      </c>
      <c r="G85" s="39"/>
      <c r="H85" s="126" t="s">
        <v>181</v>
      </c>
      <c r="I85" s="127"/>
      <c r="J85" s="127"/>
      <c r="K85" s="127"/>
      <c r="L85" s="128"/>
      <c r="M85" s="33">
        <f t="shared" si="15"/>
        <v>0</v>
      </c>
    </row>
    <row r="86" spans="1:13" x14ac:dyDescent="0.25">
      <c r="A86" s="4"/>
      <c r="B86" s="4"/>
      <c r="C86" s="4"/>
      <c r="D86" s="4"/>
      <c r="E86" s="4"/>
      <c r="F86" s="33">
        <f t="shared" si="14"/>
        <v>0</v>
      </c>
      <c r="G86" s="39"/>
      <c r="H86" s="4"/>
      <c r="I86" s="30"/>
      <c r="J86" s="4"/>
      <c r="K86" s="4"/>
      <c r="L86" s="4"/>
      <c r="M86" s="33">
        <f t="shared" si="15"/>
        <v>0</v>
      </c>
    </row>
    <row r="87" spans="1:13" x14ac:dyDescent="0.25">
      <c r="A87" s="4"/>
      <c r="B87" s="4"/>
      <c r="C87" s="4"/>
      <c r="D87" s="4"/>
      <c r="E87" s="4"/>
      <c r="F87" s="33">
        <f t="shared" si="14"/>
        <v>0</v>
      </c>
      <c r="G87" s="39"/>
      <c r="H87" s="4"/>
      <c r="I87" s="30"/>
      <c r="J87" s="4"/>
      <c r="K87" s="4"/>
      <c r="L87" s="4"/>
      <c r="M87" s="33">
        <f t="shared" si="15"/>
        <v>0</v>
      </c>
    </row>
    <row r="88" spans="1:13" x14ac:dyDescent="0.25">
      <c r="A88" s="121" t="s">
        <v>4</v>
      </c>
      <c r="B88" s="122"/>
      <c r="C88" s="122"/>
      <c r="D88" s="122"/>
      <c r="E88" s="123"/>
      <c r="F88" s="2">
        <f>SUM(F79:F87)</f>
        <v>0</v>
      </c>
      <c r="G88" s="39"/>
      <c r="H88" s="121" t="s">
        <v>4</v>
      </c>
      <c r="I88" s="122"/>
      <c r="J88" s="122"/>
      <c r="K88" s="122"/>
      <c r="L88" s="123"/>
      <c r="M88" s="2">
        <f>SUM(M79:M87)</f>
        <v>0</v>
      </c>
    </row>
    <row r="89" spans="1:13" x14ac:dyDescent="0.25">
      <c r="A89" s="53"/>
      <c r="B89" s="53"/>
      <c r="C89" s="53"/>
      <c r="D89" s="53"/>
      <c r="E89" s="53"/>
      <c r="F89" s="54"/>
      <c r="G89" s="39"/>
      <c r="H89" s="53"/>
      <c r="I89" s="53"/>
      <c r="J89" s="53"/>
      <c r="K89" s="53"/>
      <c r="L89" s="53"/>
      <c r="M89" s="54"/>
    </row>
    <row r="90" spans="1:13" x14ac:dyDescent="0.25">
      <c r="A90" s="40" t="s">
        <v>182</v>
      </c>
      <c r="B90" s="39"/>
      <c r="C90" s="39"/>
      <c r="D90" s="39"/>
      <c r="E90" s="39"/>
      <c r="F90" s="39"/>
      <c r="G90" s="39"/>
      <c r="H90" s="40" t="s">
        <v>171</v>
      </c>
      <c r="I90" s="39"/>
      <c r="J90" s="39"/>
      <c r="K90" s="39"/>
      <c r="L90" s="39"/>
    </row>
    <row r="91" spans="1:13" x14ac:dyDescent="0.25">
      <c r="A91" s="126" t="s">
        <v>188</v>
      </c>
      <c r="B91" s="127"/>
      <c r="C91" s="127"/>
      <c r="D91" s="127"/>
      <c r="E91" s="128"/>
      <c r="F91" s="3" t="s">
        <v>4</v>
      </c>
      <c r="G91" s="39"/>
      <c r="H91" s="56"/>
      <c r="I91" s="56"/>
      <c r="J91" s="56"/>
      <c r="K91" s="56"/>
      <c r="L91" s="56"/>
      <c r="M91" s="3" t="s">
        <v>4</v>
      </c>
    </row>
    <row r="92" spans="1:13" x14ac:dyDescent="0.25">
      <c r="A92" s="4"/>
      <c r="B92" s="4"/>
      <c r="C92" s="4"/>
      <c r="D92" s="4"/>
      <c r="E92" s="4"/>
      <c r="F92" s="33">
        <f>A92*B92</f>
        <v>0</v>
      </c>
      <c r="G92" s="39"/>
      <c r="H92" s="4"/>
      <c r="I92" s="4"/>
      <c r="J92" s="4"/>
      <c r="K92" s="4"/>
      <c r="L92" s="4"/>
      <c r="M92" s="33">
        <f>SUM(H92,I92,J92,K92,L92)</f>
        <v>0</v>
      </c>
    </row>
    <row r="93" spans="1:13" x14ac:dyDescent="0.25">
      <c r="A93" s="4"/>
      <c r="B93" s="4"/>
      <c r="C93" s="4"/>
      <c r="D93" s="4"/>
      <c r="E93" s="4"/>
      <c r="F93" s="33">
        <f t="shared" ref="F93:F103" si="18">A93*B93</f>
        <v>0</v>
      </c>
      <c r="G93" s="39"/>
      <c r="H93" s="4"/>
      <c r="I93" s="4"/>
      <c r="J93" s="4"/>
      <c r="K93" s="4"/>
      <c r="L93" s="4"/>
      <c r="M93" s="33">
        <f t="shared" ref="M93:M103" si="19">SUM(H93,I93,J93,K93,L93)</f>
        <v>0</v>
      </c>
    </row>
    <row r="94" spans="1:13" x14ac:dyDescent="0.25">
      <c r="A94" s="126" t="s">
        <v>108</v>
      </c>
      <c r="B94" s="127"/>
      <c r="C94" s="127"/>
      <c r="D94" s="127"/>
      <c r="E94" s="128"/>
      <c r="F94" s="33"/>
      <c r="G94" s="39"/>
      <c r="H94" s="56"/>
      <c r="I94" s="56"/>
      <c r="J94" s="56"/>
      <c r="K94" s="56"/>
      <c r="L94" s="56"/>
      <c r="M94" s="33">
        <f t="shared" si="19"/>
        <v>0</v>
      </c>
    </row>
    <row r="95" spans="1:13" x14ac:dyDescent="0.25">
      <c r="A95" s="26"/>
      <c r="B95" s="1"/>
      <c r="C95" s="94"/>
      <c r="D95" s="102"/>
      <c r="E95" s="101"/>
      <c r="F95" s="33"/>
      <c r="G95" s="39"/>
      <c r="H95" s="56"/>
      <c r="I95" s="56"/>
      <c r="J95" s="56"/>
      <c r="K95" s="56"/>
      <c r="L95" s="56"/>
      <c r="M95" s="33"/>
    </row>
    <row r="96" spans="1:13" x14ac:dyDescent="0.25">
      <c r="A96" s="4"/>
      <c r="B96" s="4"/>
      <c r="C96" s="4"/>
      <c r="D96" s="4"/>
      <c r="E96" s="4"/>
      <c r="F96" s="33">
        <f t="shared" si="18"/>
        <v>0</v>
      </c>
      <c r="G96" s="39"/>
      <c r="H96" s="4"/>
      <c r="I96" s="4"/>
      <c r="J96" s="4"/>
      <c r="K96" s="4"/>
      <c r="L96" s="4"/>
      <c r="M96" s="33">
        <f t="shared" si="19"/>
        <v>0</v>
      </c>
    </row>
    <row r="97" spans="1:13" x14ac:dyDescent="0.25">
      <c r="A97" s="4"/>
      <c r="B97" s="4"/>
      <c r="C97" s="4"/>
      <c r="D97" s="5"/>
      <c r="E97" s="4"/>
      <c r="F97" s="33">
        <f t="shared" si="18"/>
        <v>0</v>
      </c>
      <c r="G97" s="39"/>
      <c r="H97" s="4"/>
      <c r="I97" s="4"/>
      <c r="J97" s="4"/>
      <c r="K97" s="4"/>
      <c r="L97" s="4"/>
      <c r="M97" s="33">
        <f t="shared" si="19"/>
        <v>0</v>
      </c>
    </row>
    <row r="98" spans="1:13" x14ac:dyDescent="0.25">
      <c r="A98" s="126" t="s">
        <v>181</v>
      </c>
      <c r="B98" s="127"/>
      <c r="C98" s="127"/>
      <c r="D98" s="127"/>
      <c r="E98" s="128"/>
      <c r="F98" s="33"/>
      <c r="G98" s="39"/>
      <c r="H98" s="56"/>
      <c r="I98" s="56"/>
      <c r="J98" s="56"/>
      <c r="K98" s="56"/>
      <c r="L98" s="56"/>
      <c r="M98" s="33">
        <f t="shared" si="19"/>
        <v>0</v>
      </c>
    </row>
    <row r="99" spans="1:13" x14ac:dyDescent="0.25">
      <c r="A99" s="4"/>
      <c r="B99" s="4"/>
      <c r="C99" s="4"/>
      <c r="D99" s="4"/>
      <c r="E99" s="4"/>
      <c r="F99" s="33">
        <f t="shared" si="18"/>
        <v>0</v>
      </c>
      <c r="G99" s="39"/>
      <c r="H99" s="4"/>
      <c r="I99" s="4"/>
      <c r="J99" s="4"/>
      <c r="K99" s="4"/>
      <c r="L99" s="4"/>
      <c r="M99" s="33">
        <f t="shared" si="19"/>
        <v>0</v>
      </c>
    </row>
    <row r="100" spans="1:13" x14ac:dyDescent="0.25">
      <c r="A100" s="4"/>
      <c r="B100" s="4"/>
      <c r="C100" s="4"/>
      <c r="D100" s="4"/>
      <c r="E100" s="4"/>
      <c r="F100" s="33">
        <f t="shared" si="18"/>
        <v>0</v>
      </c>
      <c r="G100" s="39"/>
      <c r="H100" s="4"/>
      <c r="I100" s="30"/>
      <c r="J100" s="4"/>
      <c r="K100" s="4"/>
      <c r="L100" s="4"/>
      <c r="M100" s="33">
        <f t="shared" si="19"/>
        <v>0</v>
      </c>
    </row>
    <row r="101" spans="1:13" x14ac:dyDescent="0.25">
      <c r="A101" s="4"/>
      <c r="B101" s="4"/>
      <c r="C101" s="4"/>
      <c r="D101" s="4"/>
      <c r="E101" s="4"/>
      <c r="F101" s="33">
        <f t="shared" si="18"/>
        <v>0</v>
      </c>
      <c r="G101" s="39"/>
      <c r="H101" s="4"/>
      <c r="I101" s="30"/>
      <c r="J101" s="4"/>
      <c r="K101" s="4"/>
      <c r="L101" s="4"/>
      <c r="M101" s="33">
        <f t="shared" si="19"/>
        <v>0</v>
      </c>
    </row>
    <row r="102" spans="1:13" x14ac:dyDescent="0.25">
      <c r="A102" s="4"/>
      <c r="B102" s="4"/>
      <c r="C102" s="4"/>
      <c r="D102" s="37"/>
      <c r="E102" s="4"/>
      <c r="F102" s="33"/>
      <c r="G102" s="39"/>
      <c r="H102" s="4"/>
      <c r="I102" s="30"/>
      <c r="J102" s="4"/>
      <c r="K102" s="4"/>
      <c r="L102" s="4"/>
      <c r="M102" s="33"/>
    </row>
    <row r="103" spans="1:13" x14ac:dyDescent="0.25">
      <c r="A103" s="4"/>
      <c r="B103" s="4"/>
      <c r="C103" s="4"/>
      <c r="D103" s="4"/>
      <c r="E103" s="4"/>
      <c r="F103" s="33">
        <f t="shared" si="18"/>
        <v>0</v>
      </c>
      <c r="G103" s="39"/>
      <c r="H103" s="4"/>
      <c r="I103" s="30"/>
      <c r="J103" s="4"/>
      <c r="K103" s="4"/>
      <c r="L103" s="4"/>
      <c r="M103" s="33">
        <f t="shared" si="19"/>
        <v>0</v>
      </c>
    </row>
    <row r="104" spans="1:13" x14ac:dyDescent="0.25">
      <c r="A104" s="121" t="s">
        <v>4</v>
      </c>
      <c r="B104" s="122"/>
      <c r="C104" s="122"/>
      <c r="D104" s="122"/>
      <c r="E104" s="123"/>
      <c r="F104" s="2">
        <f>SUM(F92:F103)</f>
        <v>0</v>
      </c>
      <c r="G104" s="39"/>
      <c r="H104" s="121" t="s">
        <v>4</v>
      </c>
      <c r="I104" s="122"/>
      <c r="J104" s="122"/>
      <c r="K104" s="122"/>
      <c r="L104" s="123"/>
      <c r="M104" s="2">
        <f>SUM(M92:M103)</f>
        <v>0</v>
      </c>
    </row>
    <row r="105" spans="1:13" x14ac:dyDescent="0.25">
      <c r="A105" s="53"/>
      <c r="B105" s="53"/>
      <c r="C105" s="53"/>
      <c r="D105" s="53"/>
      <c r="E105" s="53"/>
      <c r="F105" s="54"/>
      <c r="G105" s="39"/>
      <c r="H105" s="53"/>
      <c r="I105" s="53"/>
      <c r="J105" s="53"/>
      <c r="K105" s="53"/>
      <c r="L105" s="53"/>
      <c r="M105" s="54"/>
    </row>
    <row r="106" spans="1:13" x14ac:dyDescent="0.25">
      <c r="A106" s="40" t="s">
        <v>266</v>
      </c>
      <c r="B106" s="39"/>
      <c r="C106" s="39"/>
      <c r="D106" s="39"/>
      <c r="E106" s="39"/>
      <c r="F106" s="39"/>
      <c r="G106" s="39"/>
      <c r="H106" s="40" t="s">
        <v>267</v>
      </c>
      <c r="I106" s="39"/>
      <c r="J106" s="39"/>
      <c r="K106" s="39"/>
      <c r="L106" s="39"/>
    </row>
    <row r="107" spans="1:13" x14ac:dyDescent="0.25">
      <c r="A107" s="4" t="s">
        <v>79</v>
      </c>
      <c r="B107" s="4" t="s">
        <v>80</v>
      </c>
      <c r="C107" s="4" t="s">
        <v>81</v>
      </c>
      <c r="D107" s="4" t="s">
        <v>82</v>
      </c>
      <c r="E107" s="4" t="s">
        <v>83</v>
      </c>
      <c r="F107" s="3" t="s">
        <v>4</v>
      </c>
      <c r="G107" s="39"/>
      <c r="H107" s="4" t="s">
        <v>79</v>
      </c>
      <c r="I107" s="30" t="s">
        <v>80</v>
      </c>
      <c r="J107" s="4" t="s">
        <v>81</v>
      </c>
      <c r="K107" s="4" t="s">
        <v>82</v>
      </c>
      <c r="L107" s="4" t="s">
        <v>83</v>
      </c>
      <c r="M107" s="3" t="s">
        <v>4</v>
      </c>
    </row>
    <row r="108" spans="1:13" x14ac:dyDescent="0.25">
      <c r="A108" s="110"/>
      <c r="B108" s="4"/>
      <c r="C108" s="4"/>
      <c r="D108" s="4"/>
      <c r="E108" s="4"/>
      <c r="F108" s="33">
        <f>SUM(A108,B108,C108,D108,E108)</f>
        <v>0</v>
      </c>
      <c r="G108" s="39"/>
      <c r="H108" s="4"/>
      <c r="I108" s="4"/>
      <c r="J108" s="4"/>
      <c r="K108" s="4"/>
      <c r="L108" s="4"/>
      <c r="M108" s="33">
        <f>SUM(H108,I108,J108,K108,L108)</f>
        <v>0</v>
      </c>
    </row>
    <row r="109" spans="1:13" x14ac:dyDescent="0.25">
      <c r="A109" s="4"/>
      <c r="B109" s="4"/>
      <c r="C109" s="4"/>
      <c r="D109" s="4"/>
      <c r="E109" s="4"/>
      <c r="F109" s="33">
        <f t="shared" ref="F109:F115" si="20">SUM(A109,B109,C109,D109,E109)</f>
        <v>0</v>
      </c>
      <c r="G109" s="39"/>
      <c r="H109" s="4"/>
      <c r="I109" s="30"/>
      <c r="J109" s="4"/>
      <c r="K109" s="4"/>
      <c r="L109" s="4"/>
      <c r="M109" s="33">
        <f t="shared" ref="M109:M115" si="21">SUM(H109,I109,J109,K109,L109)</f>
        <v>0</v>
      </c>
    </row>
    <row r="110" spans="1:13" x14ac:dyDescent="0.25">
      <c r="A110" s="126" t="s">
        <v>108</v>
      </c>
      <c r="B110" s="127"/>
      <c r="C110" s="127"/>
      <c r="D110" s="127"/>
      <c r="E110" s="128"/>
      <c r="F110" s="33">
        <f t="shared" si="20"/>
        <v>0</v>
      </c>
      <c r="G110" s="39"/>
      <c r="H110" s="126" t="s">
        <v>108</v>
      </c>
      <c r="I110" s="127"/>
      <c r="J110" s="127"/>
      <c r="K110" s="127"/>
      <c r="L110" s="128"/>
      <c r="M110" s="33">
        <f t="shared" si="21"/>
        <v>0</v>
      </c>
    </row>
    <row r="111" spans="1:13" x14ac:dyDescent="0.25">
      <c r="A111" s="4"/>
      <c r="B111" s="4"/>
      <c r="C111" s="4"/>
      <c r="D111" s="4"/>
      <c r="E111" s="4"/>
      <c r="F111" s="33">
        <f t="shared" si="20"/>
        <v>0</v>
      </c>
      <c r="G111" s="39"/>
      <c r="H111" s="4"/>
      <c r="I111" s="30"/>
      <c r="J111" s="4"/>
      <c r="K111" s="4"/>
      <c r="L111" s="4"/>
      <c r="M111" s="33">
        <f t="shared" si="21"/>
        <v>0</v>
      </c>
    </row>
    <row r="112" spans="1:13" x14ac:dyDescent="0.25">
      <c r="A112" s="4"/>
      <c r="B112" s="4"/>
      <c r="C112" s="4"/>
      <c r="D112" s="5"/>
      <c r="E112" s="4"/>
      <c r="F112" s="33">
        <f t="shared" si="20"/>
        <v>0</v>
      </c>
      <c r="G112" s="39"/>
      <c r="H112" s="4"/>
      <c r="I112" s="30"/>
      <c r="J112" s="4"/>
      <c r="K112" s="4"/>
      <c r="L112" s="4"/>
      <c r="M112" s="33">
        <f t="shared" si="21"/>
        <v>0</v>
      </c>
    </row>
    <row r="113" spans="1:16" x14ac:dyDescent="0.25">
      <c r="A113" s="126" t="s">
        <v>181</v>
      </c>
      <c r="B113" s="127"/>
      <c r="C113" s="127"/>
      <c r="D113" s="127"/>
      <c r="E113" s="128"/>
      <c r="F113" s="33">
        <f t="shared" si="20"/>
        <v>0</v>
      </c>
      <c r="G113" s="39"/>
      <c r="H113" s="126" t="s">
        <v>181</v>
      </c>
      <c r="I113" s="127"/>
      <c r="J113" s="127"/>
      <c r="K113" s="127"/>
      <c r="L113" s="128"/>
      <c r="M113" s="33">
        <f t="shared" si="21"/>
        <v>0</v>
      </c>
    </row>
    <row r="114" spans="1:16" x14ac:dyDescent="0.25">
      <c r="A114" s="4"/>
      <c r="B114" s="4"/>
      <c r="C114" s="4"/>
      <c r="D114" s="4"/>
      <c r="E114" s="4"/>
      <c r="F114" s="33">
        <f t="shared" si="20"/>
        <v>0</v>
      </c>
      <c r="G114" s="39"/>
      <c r="H114" s="4"/>
      <c r="I114" s="30"/>
      <c r="J114" s="4"/>
      <c r="K114" s="4"/>
      <c r="L114" s="4"/>
      <c r="M114" s="33">
        <f t="shared" si="21"/>
        <v>0</v>
      </c>
    </row>
    <row r="115" spans="1:16" x14ac:dyDescent="0.25">
      <c r="A115" s="4"/>
      <c r="B115" s="4"/>
      <c r="C115" s="4"/>
      <c r="D115" s="4">
        <f>'cantid. obra'!M231</f>
        <v>0</v>
      </c>
      <c r="E115" s="4"/>
      <c r="F115" s="33">
        <f t="shared" si="20"/>
        <v>0</v>
      </c>
      <c r="G115" s="39"/>
      <c r="H115" s="4"/>
      <c r="I115" s="30"/>
      <c r="J115" s="4"/>
      <c r="K115" s="4"/>
      <c r="L115" s="4"/>
      <c r="M115" s="33">
        <f t="shared" si="21"/>
        <v>0</v>
      </c>
    </row>
    <row r="116" spans="1:16" x14ac:dyDescent="0.25">
      <c r="A116" s="121" t="s">
        <v>4</v>
      </c>
      <c r="B116" s="122"/>
      <c r="C116" s="122"/>
      <c r="D116" s="122"/>
      <c r="E116" s="123"/>
      <c r="F116" s="2">
        <f>SUM(F108:F115)</f>
        <v>0</v>
      </c>
      <c r="G116" s="39"/>
      <c r="H116" s="121" t="s">
        <v>4</v>
      </c>
      <c r="I116" s="122"/>
      <c r="J116" s="122"/>
      <c r="K116" s="122"/>
      <c r="L116" s="123"/>
      <c r="M116" s="2">
        <f>SUM(M108:M115)</f>
        <v>0</v>
      </c>
      <c r="P116">
        <f>F116+M116</f>
        <v>0</v>
      </c>
    </row>
    <row r="118" spans="1:16" x14ac:dyDescent="0.25">
      <c r="A118" s="40" t="s">
        <v>112</v>
      </c>
      <c r="B118" s="39"/>
      <c r="C118" s="39"/>
      <c r="D118" s="39"/>
      <c r="E118" s="39"/>
      <c r="F118" s="39"/>
      <c r="G118" s="39"/>
      <c r="H118" s="40" t="s">
        <v>113</v>
      </c>
      <c r="I118" s="39"/>
      <c r="J118" s="39"/>
      <c r="K118" s="39"/>
      <c r="L118" s="39"/>
    </row>
    <row r="119" spans="1:16" x14ac:dyDescent="0.25">
      <c r="A119" s="4" t="s">
        <v>79</v>
      </c>
      <c r="B119" s="4" t="s">
        <v>80</v>
      </c>
      <c r="C119" s="4" t="s">
        <v>81</v>
      </c>
      <c r="D119" s="4" t="s">
        <v>82</v>
      </c>
      <c r="E119" s="4" t="s">
        <v>83</v>
      </c>
      <c r="F119" s="3" t="s">
        <v>4</v>
      </c>
      <c r="G119" s="39"/>
      <c r="H119" s="4" t="s">
        <v>79</v>
      </c>
      <c r="I119" s="30" t="s">
        <v>80</v>
      </c>
      <c r="J119" s="4" t="s">
        <v>81</v>
      </c>
      <c r="K119" s="4" t="s">
        <v>82</v>
      </c>
      <c r="L119" s="4" t="s">
        <v>83</v>
      </c>
      <c r="M119" s="3" t="s">
        <v>4</v>
      </c>
    </row>
    <row r="120" spans="1:16" x14ac:dyDescent="0.25">
      <c r="A120" s="4"/>
      <c r="B120" s="4"/>
      <c r="C120" s="4"/>
      <c r="D120" s="4"/>
      <c r="E120" s="4"/>
      <c r="F120" s="33">
        <f>SUM(A120,B120,C120,D120,E120)</f>
        <v>0</v>
      </c>
      <c r="G120" s="39"/>
      <c r="H120" s="4"/>
      <c r="I120" s="4"/>
      <c r="J120" s="4"/>
      <c r="K120" s="4"/>
      <c r="L120" s="4"/>
      <c r="M120" s="33">
        <f>SUM(H120,I120,J120,K120,L120)</f>
        <v>0</v>
      </c>
    </row>
    <row r="121" spans="1:16" x14ac:dyDescent="0.25">
      <c r="A121" s="4"/>
      <c r="B121" s="4"/>
      <c r="C121" s="4"/>
      <c r="D121" s="4"/>
      <c r="E121" s="4"/>
      <c r="F121" s="33">
        <f t="shared" ref="F121:F127" si="22">SUM(A121,B121,C121,D121,E121)</f>
        <v>0</v>
      </c>
      <c r="G121" s="39"/>
      <c r="H121" s="4"/>
      <c r="I121" s="30"/>
      <c r="J121" s="4"/>
      <c r="K121" s="4"/>
      <c r="L121" s="4"/>
      <c r="M121" s="33">
        <f t="shared" ref="M121:M127" si="23">SUM(H121,I121,J121,K121,L121)</f>
        <v>0</v>
      </c>
    </row>
    <row r="122" spans="1:16" x14ac:dyDescent="0.25">
      <c r="A122" s="126" t="s">
        <v>108</v>
      </c>
      <c r="B122" s="127"/>
      <c r="C122" s="127"/>
      <c r="D122" s="127"/>
      <c r="E122" s="128"/>
      <c r="F122" s="33">
        <f t="shared" si="22"/>
        <v>0</v>
      </c>
      <c r="G122" s="39"/>
      <c r="H122" s="126" t="s">
        <v>108</v>
      </c>
      <c r="I122" s="127"/>
      <c r="J122" s="127"/>
      <c r="K122" s="127"/>
      <c r="L122" s="128"/>
      <c r="M122" s="33">
        <f t="shared" si="23"/>
        <v>0</v>
      </c>
    </row>
    <row r="123" spans="1:16" x14ac:dyDescent="0.25">
      <c r="A123" s="4"/>
      <c r="B123" s="4"/>
      <c r="C123" s="4"/>
      <c r="D123" s="4"/>
      <c r="E123" s="4"/>
      <c r="F123" s="33">
        <f t="shared" si="22"/>
        <v>0</v>
      </c>
      <c r="G123" s="39"/>
      <c r="H123" s="4"/>
      <c r="I123" s="30"/>
      <c r="J123" s="4"/>
      <c r="K123" s="4"/>
      <c r="L123" s="4"/>
      <c r="M123" s="33">
        <f t="shared" si="23"/>
        <v>0</v>
      </c>
    </row>
    <row r="124" spans="1:16" x14ac:dyDescent="0.25">
      <c r="A124" s="4"/>
      <c r="B124" s="4"/>
      <c r="C124" s="4"/>
      <c r="D124" s="5"/>
      <c r="E124" s="4"/>
      <c r="F124" s="33">
        <f t="shared" si="22"/>
        <v>0</v>
      </c>
      <c r="G124" s="39"/>
      <c r="H124" s="4"/>
      <c r="I124" s="30"/>
      <c r="J124" s="4"/>
      <c r="K124" s="4"/>
      <c r="L124" s="4"/>
      <c r="M124" s="33">
        <f t="shared" si="23"/>
        <v>0</v>
      </c>
    </row>
    <row r="125" spans="1:16" x14ac:dyDescent="0.25">
      <c r="A125" s="126" t="s">
        <v>181</v>
      </c>
      <c r="B125" s="127"/>
      <c r="C125" s="127"/>
      <c r="D125" s="127"/>
      <c r="E125" s="128"/>
      <c r="F125" s="33">
        <f t="shared" si="22"/>
        <v>0</v>
      </c>
      <c r="G125" s="39"/>
      <c r="H125" s="126" t="s">
        <v>181</v>
      </c>
      <c r="I125" s="127"/>
      <c r="J125" s="127"/>
      <c r="K125" s="127"/>
      <c r="L125" s="128"/>
      <c r="M125" s="33">
        <f t="shared" si="23"/>
        <v>0</v>
      </c>
    </row>
    <row r="126" spans="1:16" x14ac:dyDescent="0.25">
      <c r="A126" s="4"/>
      <c r="B126" s="4"/>
      <c r="C126" s="4"/>
      <c r="D126" s="4"/>
      <c r="E126" s="4"/>
      <c r="F126" s="33">
        <f t="shared" si="22"/>
        <v>0</v>
      </c>
      <c r="G126" s="39"/>
      <c r="H126" s="4"/>
      <c r="I126" s="30"/>
      <c r="J126" s="4"/>
      <c r="K126" s="4"/>
      <c r="L126" s="4"/>
      <c r="M126" s="33">
        <f t="shared" si="23"/>
        <v>0</v>
      </c>
    </row>
    <row r="127" spans="1:16" x14ac:dyDescent="0.25">
      <c r="A127" s="4"/>
      <c r="B127" s="4"/>
      <c r="C127" s="4"/>
      <c r="D127" s="4">
        <f>'cantid. obra'!M243</f>
        <v>0</v>
      </c>
      <c r="E127" s="4"/>
      <c r="F127" s="33">
        <f t="shared" si="22"/>
        <v>0</v>
      </c>
      <c r="G127" s="39"/>
      <c r="H127" s="4"/>
      <c r="I127" s="30"/>
      <c r="J127" s="4"/>
      <c r="K127" s="4"/>
      <c r="L127" s="4"/>
      <c r="M127" s="33">
        <f t="shared" si="23"/>
        <v>0</v>
      </c>
    </row>
    <row r="128" spans="1:16" x14ac:dyDescent="0.25">
      <c r="A128" s="121" t="s">
        <v>4</v>
      </c>
      <c r="B128" s="122"/>
      <c r="C128" s="122"/>
      <c r="D128" s="122"/>
      <c r="E128" s="123"/>
      <c r="F128" s="2">
        <f>SUM(F120:F127)</f>
        <v>0</v>
      </c>
      <c r="G128" s="39"/>
      <c r="H128" s="121" t="s">
        <v>4</v>
      </c>
      <c r="I128" s="122"/>
      <c r="J128" s="122"/>
      <c r="K128" s="122"/>
      <c r="L128" s="123"/>
      <c r="M128" s="2">
        <f>SUM(M120:M127)</f>
        <v>0</v>
      </c>
      <c r="P128">
        <f>F128+M128</f>
        <v>0</v>
      </c>
    </row>
    <row r="130" spans="1:16" x14ac:dyDescent="0.25">
      <c r="A130" s="40" t="s">
        <v>235</v>
      </c>
      <c r="B130" s="39"/>
      <c r="C130" s="39"/>
      <c r="D130" s="39"/>
      <c r="E130" s="39"/>
      <c r="F130" s="39"/>
      <c r="G130" s="39"/>
      <c r="H130" s="40" t="s">
        <v>198</v>
      </c>
      <c r="I130" s="39"/>
      <c r="J130" s="39"/>
      <c r="K130" s="39"/>
      <c r="L130" s="39"/>
      <c r="M130" s="39"/>
    </row>
    <row r="131" spans="1:16" x14ac:dyDescent="0.25">
      <c r="A131" s="126" t="s">
        <v>5</v>
      </c>
      <c r="B131" s="127"/>
      <c r="C131" s="127"/>
      <c r="D131" s="127"/>
      <c r="E131" s="128"/>
      <c r="F131" s="3" t="s">
        <v>4</v>
      </c>
      <c r="G131" s="39"/>
      <c r="H131" s="126" t="s">
        <v>5</v>
      </c>
      <c r="I131" s="127"/>
      <c r="J131" s="127"/>
      <c r="K131" s="127"/>
      <c r="L131" s="128"/>
      <c r="M131" s="3" t="s">
        <v>4</v>
      </c>
    </row>
    <row r="132" spans="1:16" x14ac:dyDescent="0.25">
      <c r="A132" s="88"/>
      <c r="B132" s="4"/>
      <c r="C132" s="4"/>
      <c r="D132" s="4"/>
      <c r="E132" s="4"/>
      <c r="F132" s="33">
        <f>A132*B132</f>
        <v>0</v>
      </c>
      <c r="G132" s="39"/>
      <c r="H132" s="4"/>
      <c r="I132" s="4"/>
      <c r="J132" s="4"/>
      <c r="K132" s="4"/>
      <c r="L132" s="4"/>
      <c r="M132" s="33">
        <f>H132*I132</f>
        <v>0</v>
      </c>
    </row>
    <row r="133" spans="1:16" x14ac:dyDescent="0.25">
      <c r="A133" s="4"/>
      <c r="B133" s="4"/>
      <c r="C133" s="4"/>
      <c r="D133" s="4"/>
      <c r="E133" s="4"/>
      <c r="F133" s="33">
        <f>A133*B133</f>
        <v>0</v>
      </c>
      <c r="G133" s="39"/>
      <c r="H133" s="4"/>
      <c r="I133" s="4"/>
      <c r="J133" s="4"/>
      <c r="K133" s="4"/>
      <c r="L133" s="4"/>
      <c r="M133" s="33">
        <f>H133*I133</f>
        <v>0</v>
      </c>
    </row>
    <row r="134" spans="1:16" x14ac:dyDescent="0.25">
      <c r="A134" s="126" t="s">
        <v>108</v>
      </c>
      <c r="B134" s="127"/>
      <c r="C134" s="127"/>
      <c r="D134" s="127"/>
      <c r="E134" s="128"/>
      <c r="F134" s="33"/>
      <c r="G134" s="39"/>
      <c r="H134" s="126" t="s">
        <v>108</v>
      </c>
      <c r="I134" s="127"/>
      <c r="J134" s="127"/>
      <c r="K134" s="127"/>
      <c r="L134" s="128"/>
      <c r="M134" s="33"/>
    </row>
    <row r="135" spans="1:16" x14ac:dyDescent="0.25">
      <c r="A135" s="4"/>
      <c r="B135" s="4"/>
      <c r="C135" s="4"/>
      <c r="D135" s="4"/>
      <c r="E135" s="4"/>
      <c r="F135" s="33">
        <f t="shared" ref="F135:F136" si="24">A135*B135</f>
        <v>0</v>
      </c>
      <c r="G135" s="39"/>
      <c r="H135" s="4"/>
      <c r="I135" s="4"/>
      <c r="J135" s="4"/>
      <c r="K135" s="4"/>
      <c r="L135" s="4"/>
      <c r="M135" s="33">
        <f t="shared" ref="M135:M136" si="25">H135*I135</f>
        <v>0</v>
      </c>
    </row>
    <row r="136" spans="1:16" x14ac:dyDescent="0.25">
      <c r="A136" s="4"/>
      <c r="B136" s="4"/>
      <c r="C136" s="4"/>
      <c r="D136" s="5"/>
      <c r="E136" s="4"/>
      <c r="F136" s="33">
        <f t="shared" si="24"/>
        <v>0</v>
      </c>
      <c r="G136" s="39"/>
      <c r="H136" s="4"/>
      <c r="I136" s="4"/>
      <c r="J136" s="4"/>
      <c r="K136" s="5"/>
      <c r="L136" s="4"/>
      <c r="M136" s="33">
        <f t="shared" si="25"/>
        <v>0</v>
      </c>
    </row>
    <row r="137" spans="1:16" x14ac:dyDescent="0.25">
      <c r="A137" s="126" t="s">
        <v>181</v>
      </c>
      <c r="B137" s="127"/>
      <c r="C137" s="127"/>
      <c r="D137" s="127"/>
      <c r="E137" s="128"/>
      <c r="F137" s="33"/>
      <c r="G137" s="39"/>
      <c r="H137" s="126" t="s">
        <v>181</v>
      </c>
      <c r="I137" s="127"/>
      <c r="J137" s="127"/>
      <c r="K137" s="127"/>
      <c r="L137" s="128"/>
      <c r="M137" s="33"/>
    </row>
    <row r="138" spans="1:16" x14ac:dyDescent="0.25">
      <c r="A138" s="4"/>
      <c r="B138" s="4"/>
      <c r="C138" s="4"/>
      <c r="D138" s="4"/>
      <c r="E138" s="4"/>
      <c r="F138" s="33">
        <f>A138*B138</f>
        <v>0</v>
      </c>
      <c r="G138" s="39"/>
      <c r="H138" s="4"/>
      <c r="I138" s="4"/>
      <c r="J138" s="4"/>
      <c r="K138" s="4"/>
      <c r="L138" s="4"/>
      <c r="M138" s="33">
        <f>H138*I138</f>
        <v>0</v>
      </c>
    </row>
    <row r="139" spans="1:16" x14ac:dyDescent="0.25">
      <c r="A139" s="4"/>
      <c r="B139" s="4"/>
      <c r="C139" s="4"/>
      <c r="D139" s="4"/>
      <c r="E139" s="4"/>
      <c r="F139" s="33">
        <f>A139*B139</f>
        <v>0</v>
      </c>
      <c r="G139" s="39"/>
      <c r="H139" s="4"/>
      <c r="I139" s="4"/>
      <c r="J139" s="4"/>
      <c r="K139" s="4"/>
      <c r="L139" s="4"/>
      <c r="M139" s="33">
        <f>H139*I139</f>
        <v>0</v>
      </c>
    </row>
    <row r="140" spans="1:16" x14ac:dyDescent="0.25">
      <c r="A140" s="121" t="s">
        <v>4</v>
      </c>
      <c r="B140" s="122"/>
      <c r="C140" s="122"/>
      <c r="D140" s="122"/>
      <c r="E140" s="123"/>
      <c r="F140" s="2">
        <f>SUM(F132:F139)</f>
        <v>0</v>
      </c>
      <c r="G140" s="39"/>
      <c r="H140" s="121" t="s">
        <v>4</v>
      </c>
      <c r="I140" s="122"/>
      <c r="J140" s="122"/>
      <c r="K140" s="122"/>
      <c r="L140" s="123"/>
      <c r="M140" s="2">
        <f>SUM(M132:M139)</f>
        <v>0</v>
      </c>
      <c r="P140">
        <f>F140+M140</f>
        <v>0</v>
      </c>
    </row>
    <row r="141" spans="1:16" x14ac:dyDescent="0.25">
      <c r="A141" s="53"/>
      <c r="B141" s="53"/>
      <c r="C141" s="53"/>
      <c r="D141" s="53"/>
      <c r="E141" s="53"/>
      <c r="F141" s="54"/>
      <c r="G141" s="39"/>
      <c r="H141" s="53"/>
      <c r="I141" s="53"/>
      <c r="J141" s="53"/>
      <c r="K141" s="53"/>
      <c r="L141" s="53"/>
      <c r="M141" s="54"/>
    </row>
    <row r="142" spans="1:16" x14ac:dyDescent="0.25">
      <c r="A142" s="40" t="s">
        <v>114</v>
      </c>
      <c r="B142" s="39"/>
      <c r="C142" s="39"/>
      <c r="D142" s="39"/>
      <c r="E142" s="39"/>
      <c r="F142" s="39"/>
      <c r="G142" s="39"/>
      <c r="H142" s="40" t="s">
        <v>115</v>
      </c>
      <c r="I142" s="39"/>
      <c r="J142" s="39"/>
      <c r="K142" s="39"/>
      <c r="L142" s="39"/>
    </row>
    <row r="143" spans="1:16" x14ac:dyDescent="0.25">
      <c r="A143" s="4" t="s">
        <v>79</v>
      </c>
      <c r="B143" s="4" t="s">
        <v>80</v>
      </c>
      <c r="C143" s="4" t="s">
        <v>81</v>
      </c>
      <c r="D143" s="4" t="s">
        <v>82</v>
      </c>
      <c r="E143" s="4" t="s">
        <v>83</v>
      </c>
      <c r="F143" s="3" t="s">
        <v>4</v>
      </c>
      <c r="G143" s="39"/>
      <c r="H143" s="4" t="s">
        <v>79</v>
      </c>
      <c r="I143" s="30" t="s">
        <v>80</v>
      </c>
      <c r="J143" s="4" t="s">
        <v>81</v>
      </c>
      <c r="K143" s="4" t="s">
        <v>82</v>
      </c>
      <c r="L143" s="4" t="s">
        <v>223</v>
      </c>
      <c r="M143" s="3" t="s">
        <v>4</v>
      </c>
      <c r="O143" s="103"/>
    </row>
    <row r="144" spans="1:16" x14ac:dyDescent="0.25">
      <c r="A144" s="126" t="s">
        <v>5</v>
      </c>
      <c r="B144" s="127"/>
      <c r="C144" s="127"/>
      <c r="D144" s="127"/>
      <c r="E144" s="128"/>
      <c r="F144" s="33">
        <f>SUM(A144,B144,C144,D144,E144)</f>
        <v>0</v>
      </c>
      <c r="G144" s="39"/>
      <c r="H144" s="126" t="s">
        <v>5</v>
      </c>
      <c r="I144" s="127"/>
      <c r="J144" s="127"/>
      <c r="K144" s="127"/>
      <c r="L144" s="128"/>
      <c r="M144" s="33">
        <f>SUM(H144,I144,J144,K144,L144)</f>
        <v>0</v>
      </c>
    </row>
    <row r="145" spans="1:13" x14ac:dyDescent="0.25">
      <c r="A145" s="4"/>
      <c r="B145" s="4"/>
      <c r="C145" s="4"/>
      <c r="D145" s="4"/>
      <c r="E145" s="4"/>
      <c r="F145" s="33">
        <f t="shared" ref="F145" si="26">SUM(A145,B145,C145,D145,E145)</f>
        <v>0</v>
      </c>
      <c r="G145" s="39"/>
      <c r="H145" s="4"/>
      <c r="I145" s="30"/>
      <c r="J145" s="4"/>
      <c r="K145" s="4"/>
      <c r="L145" s="4"/>
      <c r="M145" s="33">
        <f t="shared" ref="M145" si="27">SUM(H145,I145,J145,K145,L145)</f>
        <v>0</v>
      </c>
    </row>
    <row r="146" spans="1:13" x14ac:dyDescent="0.25">
      <c r="A146" s="4"/>
      <c r="B146" s="4"/>
      <c r="C146" s="4"/>
      <c r="D146" s="4"/>
      <c r="E146" s="4"/>
      <c r="F146" s="33">
        <f t="shared" ref="F146:F152" si="28">SUM(A146,B146,C146,D146,E146)</f>
        <v>0</v>
      </c>
      <c r="G146" s="39"/>
      <c r="H146" s="4"/>
      <c r="I146" s="30"/>
      <c r="J146" s="4"/>
      <c r="K146" s="4"/>
      <c r="L146" s="4"/>
      <c r="M146" s="33">
        <f t="shared" ref="M146:M152" si="29">SUM(H146,I146,J146,K146,L146)</f>
        <v>0</v>
      </c>
    </row>
    <row r="147" spans="1:13" x14ac:dyDescent="0.25">
      <c r="A147" s="126" t="s">
        <v>108</v>
      </c>
      <c r="B147" s="127"/>
      <c r="C147" s="127"/>
      <c r="D147" s="127"/>
      <c r="E147" s="128"/>
      <c r="F147" s="33">
        <f t="shared" si="28"/>
        <v>0</v>
      </c>
      <c r="G147" s="39"/>
      <c r="H147" s="126" t="s">
        <v>108</v>
      </c>
      <c r="I147" s="127"/>
      <c r="J147" s="127"/>
      <c r="K147" s="127"/>
      <c r="L147" s="128"/>
      <c r="M147" s="33">
        <f t="shared" si="29"/>
        <v>0</v>
      </c>
    </row>
    <row r="148" spans="1:13" x14ac:dyDescent="0.25">
      <c r="A148" s="4"/>
      <c r="B148" s="4"/>
      <c r="C148" s="4"/>
      <c r="D148" s="4"/>
      <c r="E148" s="4"/>
      <c r="F148" s="33">
        <f t="shared" si="28"/>
        <v>0</v>
      </c>
      <c r="G148" s="39"/>
      <c r="H148" s="4"/>
      <c r="I148" s="30"/>
      <c r="J148" s="4"/>
      <c r="K148" s="4"/>
      <c r="L148" s="4"/>
      <c r="M148" s="33">
        <f t="shared" si="29"/>
        <v>0</v>
      </c>
    </row>
    <row r="149" spans="1:13" x14ac:dyDescent="0.25">
      <c r="A149" s="4"/>
      <c r="B149" s="4"/>
      <c r="C149" s="4"/>
      <c r="D149" s="5"/>
      <c r="E149" s="4"/>
      <c r="F149" s="33">
        <f t="shared" si="28"/>
        <v>0</v>
      </c>
      <c r="G149" s="39"/>
      <c r="H149" s="4"/>
      <c r="I149" s="30"/>
      <c r="J149" s="4"/>
      <c r="K149" s="4"/>
      <c r="L149" s="4"/>
      <c r="M149" s="33">
        <f t="shared" si="29"/>
        <v>0</v>
      </c>
    </row>
    <row r="150" spans="1:13" x14ac:dyDescent="0.25">
      <c r="A150" s="126" t="s">
        <v>181</v>
      </c>
      <c r="B150" s="127"/>
      <c r="C150" s="127"/>
      <c r="D150" s="127"/>
      <c r="E150" s="128"/>
      <c r="F150" s="33">
        <f t="shared" si="28"/>
        <v>0</v>
      </c>
      <c r="G150" s="39"/>
      <c r="H150" s="126" t="s">
        <v>181</v>
      </c>
      <c r="I150" s="127"/>
      <c r="J150" s="127"/>
      <c r="K150" s="127"/>
      <c r="L150" s="128"/>
      <c r="M150" s="33">
        <f t="shared" si="29"/>
        <v>0</v>
      </c>
    </row>
    <row r="151" spans="1:13" x14ac:dyDescent="0.25">
      <c r="A151" s="4"/>
      <c r="B151" s="4"/>
      <c r="C151" s="4"/>
      <c r="D151" s="4"/>
      <c r="E151" s="4"/>
      <c r="F151" s="33">
        <f t="shared" si="28"/>
        <v>0</v>
      </c>
      <c r="G151" s="39"/>
      <c r="H151" s="4"/>
      <c r="I151" s="30"/>
      <c r="J151" s="4"/>
      <c r="K151" s="4"/>
      <c r="L151" s="4"/>
      <c r="M151" s="33">
        <f t="shared" si="29"/>
        <v>0</v>
      </c>
    </row>
    <row r="152" spans="1:13" x14ac:dyDescent="0.25">
      <c r="A152" s="4"/>
      <c r="B152" s="4"/>
      <c r="C152" s="4"/>
      <c r="D152" s="4"/>
      <c r="E152" s="4"/>
      <c r="F152" s="33">
        <f t="shared" si="28"/>
        <v>0</v>
      </c>
      <c r="G152" s="39"/>
      <c r="H152" s="4"/>
      <c r="I152" s="30"/>
      <c r="J152" s="4"/>
      <c r="K152" s="4"/>
      <c r="L152" s="4"/>
      <c r="M152" s="33">
        <f t="shared" si="29"/>
        <v>0</v>
      </c>
    </row>
    <row r="153" spans="1:13" x14ac:dyDescent="0.25">
      <c r="A153" s="121" t="s">
        <v>4</v>
      </c>
      <c r="B153" s="122"/>
      <c r="C153" s="122"/>
      <c r="D153" s="122"/>
      <c r="E153" s="123"/>
      <c r="F153" s="2">
        <f>SUM(F144:F152)</f>
        <v>0</v>
      </c>
      <c r="G153" s="39"/>
      <c r="H153" s="121" t="s">
        <v>4</v>
      </c>
      <c r="I153" s="122"/>
      <c r="J153" s="122"/>
      <c r="K153" s="122"/>
      <c r="L153" s="123"/>
      <c r="M153" s="2">
        <f>SUM(M144:M152)</f>
        <v>0</v>
      </c>
    </row>
    <row r="155" spans="1:13" x14ac:dyDescent="0.25">
      <c r="A155" s="40" t="s">
        <v>116</v>
      </c>
      <c r="B155" s="39"/>
      <c r="C155" s="39"/>
      <c r="D155" s="39"/>
      <c r="E155" s="39"/>
      <c r="F155" s="39"/>
      <c r="G155" s="39"/>
      <c r="H155" s="40" t="s">
        <v>117</v>
      </c>
      <c r="I155" s="39"/>
      <c r="J155" s="39"/>
      <c r="K155" s="39"/>
      <c r="L155" s="39"/>
    </row>
    <row r="156" spans="1:13" x14ac:dyDescent="0.25">
      <c r="A156" s="4" t="s">
        <v>79</v>
      </c>
      <c r="B156" s="4" t="s">
        <v>80</v>
      </c>
      <c r="C156" s="4" t="s">
        <v>81</v>
      </c>
      <c r="D156" s="4" t="s">
        <v>82</v>
      </c>
      <c r="E156" s="4" t="s">
        <v>83</v>
      </c>
      <c r="F156" s="3" t="s">
        <v>4</v>
      </c>
      <c r="G156" s="39"/>
      <c r="H156" s="4" t="s">
        <v>79</v>
      </c>
      <c r="I156" s="30" t="s">
        <v>80</v>
      </c>
      <c r="J156" s="4" t="s">
        <v>81</v>
      </c>
      <c r="K156" s="4" t="s">
        <v>82</v>
      </c>
      <c r="L156" s="4" t="s">
        <v>83</v>
      </c>
      <c r="M156" s="3" t="s">
        <v>4</v>
      </c>
    </row>
    <row r="157" spans="1:13" x14ac:dyDescent="0.25">
      <c r="A157" s="126" t="s">
        <v>5</v>
      </c>
      <c r="B157" s="127"/>
      <c r="C157" s="127"/>
      <c r="D157" s="127"/>
      <c r="E157" s="128"/>
      <c r="F157" s="33">
        <f>SUM(A157,B157,C157,D157,E157)</f>
        <v>0</v>
      </c>
      <c r="G157" s="39"/>
      <c r="H157" s="126" t="s">
        <v>5</v>
      </c>
      <c r="I157" s="127"/>
      <c r="J157" s="127"/>
      <c r="K157" s="127"/>
      <c r="L157" s="128"/>
      <c r="M157" s="33">
        <f>SUM(H157,I157,J157,K157,L157)</f>
        <v>0</v>
      </c>
    </row>
    <row r="158" spans="1:13" x14ac:dyDescent="0.25">
      <c r="A158" s="4"/>
      <c r="B158" s="4"/>
      <c r="C158" s="4"/>
      <c r="D158" s="4"/>
      <c r="E158" s="4"/>
      <c r="F158" s="33">
        <f>SUM(A158,B158,C158,D158,E158)</f>
        <v>0</v>
      </c>
      <c r="G158" s="39"/>
      <c r="H158" s="4"/>
      <c r="I158" s="30"/>
      <c r="J158" s="4"/>
      <c r="K158" s="4"/>
      <c r="L158" s="4"/>
      <c r="M158" s="33">
        <f>SUM(H158,I158,J158,K158,L158)</f>
        <v>0</v>
      </c>
    </row>
    <row r="159" spans="1:13" x14ac:dyDescent="0.25">
      <c r="A159" s="4"/>
      <c r="B159" s="4"/>
      <c r="C159" s="4"/>
      <c r="D159" s="4"/>
      <c r="E159" s="4"/>
      <c r="F159" s="33">
        <f t="shared" ref="F159:F165" si="30">SUM(A159,B159,C159,D159,E159)</f>
        <v>0</v>
      </c>
      <c r="G159" s="39"/>
      <c r="H159" s="4"/>
      <c r="I159" s="30"/>
      <c r="J159" s="4"/>
      <c r="K159" s="4"/>
      <c r="L159" s="4"/>
      <c r="M159" s="33">
        <f t="shared" ref="M159:M165" si="31">SUM(H159,I159,J159,K159,L159)</f>
        <v>0</v>
      </c>
    </row>
    <row r="160" spans="1:13" x14ac:dyDescent="0.25">
      <c r="A160" s="126" t="s">
        <v>108</v>
      </c>
      <c r="B160" s="127"/>
      <c r="C160" s="127"/>
      <c r="D160" s="127"/>
      <c r="E160" s="128"/>
      <c r="F160" s="33">
        <f t="shared" si="30"/>
        <v>0</v>
      </c>
      <c r="G160" s="39"/>
      <c r="H160" s="126" t="s">
        <v>108</v>
      </c>
      <c r="I160" s="127"/>
      <c r="J160" s="127"/>
      <c r="K160" s="127"/>
      <c r="L160" s="128"/>
      <c r="M160" s="33">
        <f t="shared" si="31"/>
        <v>0</v>
      </c>
    </row>
    <row r="161" spans="1:13" x14ac:dyDescent="0.25">
      <c r="A161" s="4"/>
      <c r="B161" s="4"/>
      <c r="C161" s="4"/>
      <c r="D161" s="4"/>
      <c r="E161" s="4"/>
      <c r="F161" s="33">
        <f t="shared" si="30"/>
        <v>0</v>
      </c>
      <c r="G161" s="39"/>
      <c r="H161" s="4"/>
      <c r="I161" s="30"/>
      <c r="J161" s="4"/>
      <c r="K161" s="4"/>
      <c r="L161" s="4"/>
      <c r="M161" s="33">
        <f t="shared" si="31"/>
        <v>0</v>
      </c>
    </row>
    <row r="162" spans="1:13" x14ac:dyDescent="0.25">
      <c r="A162" s="4"/>
      <c r="B162" s="4"/>
      <c r="C162" s="4"/>
      <c r="D162" s="5"/>
      <c r="E162" s="4"/>
      <c r="F162" s="33">
        <f t="shared" si="30"/>
        <v>0</v>
      </c>
      <c r="G162" s="39"/>
      <c r="H162" s="4"/>
      <c r="I162" s="30"/>
      <c r="J162" s="4"/>
      <c r="K162" s="4"/>
      <c r="L162" s="4"/>
      <c r="M162" s="33">
        <f t="shared" si="31"/>
        <v>0</v>
      </c>
    </row>
    <row r="163" spans="1:13" x14ac:dyDescent="0.25">
      <c r="A163" s="126" t="s">
        <v>181</v>
      </c>
      <c r="B163" s="127"/>
      <c r="C163" s="127"/>
      <c r="D163" s="127"/>
      <c r="E163" s="128"/>
      <c r="F163" s="33">
        <f t="shared" si="30"/>
        <v>0</v>
      </c>
      <c r="G163" s="39"/>
      <c r="H163" s="126" t="s">
        <v>181</v>
      </c>
      <c r="I163" s="127"/>
      <c r="J163" s="127"/>
      <c r="K163" s="127"/>
      <c r="L163" s="128"/>
      <c r="M163" s="33">
        <f t="shared" si="31"/>
        <v>0</v>
      </c>
    </row>
    <row r="164" spans="1:13" x14ac:dyDescent="0.25">
      <c r="A164" s="4"/>
      <c r="B164" s="4"/>
      <c r="C164" s="4"/>
      <c r="D164" s="4"/>
      <c r="E164" s="4"/>
      <c r="F164" s="33">
        <f t="shared" si="30"/>
        <v>0</v>
      </c>
      <c r="G164" s="39"/>
      <c r="H164" s="4"/>
      <c r="I164" s="30"/>
      <c r="J164" s="4"/>
      <c r="K164" s="4"/>
      <c r="L164" s="4"/>
      <c r="M164" s="33">
        <f t="shared" si="31"/>
        <v>0</v>
      </c>
    </row>
    <row r="165" spans="1:13" x14ac:dyDescent="0.25">
      <c r="A165" s="4"/>
      <c r="B165" s="4"/>
      <c r="C165" s="4"/>
      <c r="D165" s="4"/>
      <c r="E165" s="4"/>
      <c r="F165" s="33">
        <f t="shared" si="30"/>
        <v>0</v>
      </c>
      <c r="G165" s="39"/>
      <c r="H165" s="4"/>
      <c r="I165" s="30"/>
      <c r="J165" s="4"/>
      <c r="K165" s="4"/>
      <c r="L165" s="4"/>
      <c r="M165" s="33">
        <f t="shared" si="31"/>
        <v>0</v>
      </c>
    </row>
    <row r="166" spans="1:13" x14ac:dyDescent="0.25">
      <c r="A166" s="121" t="s">
        <v>4</v>
      </c>
      <c r="B166" s="122"/>
      <c r="C166" s="122"/>
      <c r="D166" s="122"/>
      <c r="E166" s="123"/>
      <c r="F166" s="2">
        <f>SUM(F158:F165)</f>
        <v>0</v>
      </c>
      <c r="G166" s="39"/>
      <c r="H166" s="121" t="s">
        <v>4</v>
      </c>
      <c r="I166" s="122"/>
      <c r="J166" s="122"/>
      <c r="K166" s="122"/>
      <c r="L166" s="123"/>
      <c r="M166" s="2">
        <f>SUM(M158:M165)</f>
        <v>0</v>
      </c>
    </row>
    <row r="168" spans="1:13" x14ac:dyDescent="0.25">
      <c r="A168" s="40" t="s">
        <v>183</v>
      </c>
      <c r="B168" s="39"/>
      <c r="C168" s="39"/>
      <c r="D168" s="39"/>
      <c r="E168" s="39"/>
      <c r="F168" s="39"/>
      <c r="G168" s="39"/>
      <c r="H168" s="40" t="s">
        <v>170</v>
      </c>
      <c r="I168" s="39"/>
      <c r="J168" s="39"/>
      <c r="K168" s="39"/>
      <c r="L168" s="39"/>
    </row>
    <row r="169" spans="1:13" x14ac:dyDescent="0.25">
      <c r="A169" s="52"/>
      <c r="B169" s="52"/>
      <c r="C169" s="52"/>
      <c r="D169" s="4"/>
      <c r="E169" s="4"/>
      <c r="F169" s="3" t="s">
        <v>4</v>
      </c>
      <c r="G169" s="39"/>
      <c r="H169" s="52" t="s">
        <v>172</v>
      </c>
      <c r="I169" s="52" t="s">
        <v>173</v>
      </c>
      <c r="J169" s="52" t="s">
        <v>174</v>
      </c>
      <c r="K169" s="4"/>
      <c r="L169" s="4"/>
      <c r="M169" s="3" t="s">
        <v>4</v>
      </c>
    </row>
    <row r="170" spans="1:13" x14ac:dyDescent="0.25">
      <c r="A170" s="126" t="s">
        <v>5</v>
      </c>
      <c r="B170" s="127"/>
      <c r="C170" s="127"/>
      <c r="D170" s="127"/>
      <c r="E170" s="128"/>
      <c r="F170" s="33"/>
      <c r="G170" s="39"/>
      <c r="H170" s="4"/>
      <c r="I170" s="4"/>
      <c r="J170" s="4"/>
      <c r="K170" s="4"/>
      <c r="L170" s="4"/>
      <c r="M170" s="33">
        <f>SUM(H170,I170,J170,K170,L170)</f>
        <v>0</v>
      </c>
    </row>
    <row r="171" spans="1:13" x14ac:dyDescent="0.25">
      <c r="A171" s="4"/>
      <c r="B171" s="4"/>
      <c r="C171" s="4"/>
      <c r="D171" s="4"/>
      <c r="E171" s="4"/>
      <c r="F171" s="33"/>
      <c r="G171" s="39"/>
      <c r="H171" s="4"/>
      <c r="I171" s="4"/>
      <c r="J171" s="4"/>
      <c r="K171" s="4"/>
      <c r="L171" s="4"/>
      <c r="M171" s="33">
        <f>SUM(H171,I171,J171,K171,L171)</f>
        <v>0</v>
      </c>
    </row>
    <row r="172" spans="1:13" x14ac:dyDescent="0.25">
      <c r="A172" s="4"/>
      <c r="B172" s="4"/>
      <c r="C172" s="4"/>
      <c r="D172" s="4"/>
      <c r="E172" s="4"/>
      <c r="F172" s="33">
        <f t="shared" ref="F172" si="32">A172*B172</f>
        <v>0</v>
      </c>
      <c r="G172" s="39"/>
      <c r="H172" s="4"/>
      <c r="I172" s="30"/>
      <c r="J172" s="4"/>
      <c r="K172" s="4"/>
      <c r="L172" s="4"/>
      <c r="M172" s="33">
        <f t="shared" ref="M172:M178" si="33">SUM(H172,I172,J172,K172,L172)</f>
        <v>0</v>
      </c>
    </row>
    <row r="173" spans="1:13" x14ac:dyDescent="0.25">
      <c r="A173" s="126" t="s">
        <v>108</v>
      </c>
      <c r="B173" s="127"/>
      <c r="C173" s="127"/>
      <c r="D173" s="127"/>
      <c r="E173" s="128"/>
      <c r="F173" s="33"/>
      <c r="G173" s="39"/>
      <c r="H173" s="126" t="s">
        <v>108</v>
      </c>
      <c r="I173" s="127"/>
      <c r="J173" s="127"/>
      <c r="K173" s="127"/>
      <c r="L173" s="128"/>
      <c r="M173" s="33">
        <f t="shared" si="33"/>
        <v>0</v>
      </c>
    </row>
    <row r="174" spans="1:13" x14ac:dyDescent="0.25">
      <c r="A174" s="4"/>
      <c r="B174" s="4"/>
      <c r="C174" s="4"/>
      <c r="D174" s="4"/>
      <c r="E174" s="4"/>
      <c r="F174" s="33">
        <f t="shared" ref="F174:F175" si="34">A174*B174</f>
        <v>0</v>
      </c>
      <c r="G174" s="39"/>
      <c r="H174" s="4"/>
      <c r="I174" s="4"/>
      <c r="J174" s="4"/>
      <c r="K174" s="4"/>
      <c r="L174" s="4"/>
      <c r="M174" s="33">
        <f t="shared" si="33"/>
        <v>0</v>
      </c>
    </row>
    <row r="175" spans="1:13" x14ac:dyDescent="0.25">
      <c r="A175" s="4"/>
      <c r="B175" s="4"/>
      <c r="C175" s="4"/>
      <c r="D175" s="5"/>
      <c r="E175" s="4"/>
      <c r="F175" s="33">
        <f t="shared" si="34"/>
        <v>0</v>
      </c>
      <c r="G175" s="39"/>
      <c r="H175" s="4"/>
      <c r="I175" s="4"/>
      <c r="J175" s="4"/>
      <c r="K175" s="5"/>
      <c r="L175" s="4"/>
      <c r="M175" s="33">
        <f t="shared" si="33"/>
        <v>0</v>
      </c>
    </row>
    <row r="176" spans="1:13" x14ac:dyDescent="0.25">
      <c r="A176" s="126" t="s">
        <v>181</v>
      </c>
      <c r="B176" s="127"/>
      <c r="C176" s="127"/>
      <c r="D176" s="127"/>
      <c r="E176" s="128"/>
      <c r="F176" s="33"/>
      <c r="G176" s="39"/>
      <c r="H176" s="126" t="s">
        <v>181</v>
      </c>
      <c r="I176" s="127"/>
      <c r="J176" s="127"/>
      <c r="K176" s="127"/>
      <c r="L176" s="128"/>
      <c r="M176" s="33">
        <f t="shared" si="33"/>
        <v>0</v>
      </c>
    </row>
    <row r="177" spans="1:13" x14ac:dyDescent="0.25">
      <c r="A177" s="4"/>
      <c r="B177" s="4"/>
      <c r="C177" s="4"/>
      <c r="D177" s="4"/>
      <c r="E177" s="4"/>
      <c r="F177" s="33"/>
      <c r="G177" s="39"/>
      <c r="H177" s="4"/>
      <c r="I177" s="4"/>
      <c r="J177" s="4"/>
      <c r="K177" s="4"/>
      <c r="L177" s="4"/>
      <c r="M177" s="33">
        <f t="shared" si="33"/>
        <v>0</v>
      </c>
    </row>
    <row r="178" spans="1:13" x14ac:dyDescent="0.25">
      <c r="A178" s="4"/>
      <c r="B178" s="4"/>
      <c r="C178" s="4"/>
      <c r="D178" s="4"/>
      <c r="E178" s="4"/>
      <c r="F178" s="33">
        <f t="shared" ref="F178" si="35">SUM(A178,B178,C178,D178,E178)</f>
        <v>0</v>
      </c>
      <c r="G178" s="39"/>
      <c r="H178" s="4"/>
      <c r="I178" s="4"/>
      <c r="J178" s="4"/>
      <c r="K178" s="4"/>
      <c r="L178" s="4"/>
      <c r="M178" s="33">
        <f t="shared" si="33"/>
        <v>0</v>
      </c>
    </row>
    <row r="179" spans="1:13" x14ac:dyDescent="0.25">
      <c r="A179" s="121" t="s">
        <v>4</v>
      </c>
      <c r="B179" s="122"/>
      <c r="C179" s="122"/>
      <c r="D179" s="122"/>
      <c r="E179" s="123"/>
      <c r="F179" s="2">
        <f>SUM(F170:F178)</f>
        <v>0</v>
      </c>
      <c r="G179" s="39"/>
      <c r="H179" s="121" t="s">
        <v>4</v>
      </c>
      <c r="I179" s="122"/>
      <c r="J179" s="122"/>
      <c r="K179" s="122"/>
      <c r="L179" s="123"/>
      <c r="M179" s="2">
        <f>SUM(M170:M178)</f>
        <v>0</v>
      </c>
    </row>
    <row r="181" spans="1:13" x14ac:dyDescent="0.25">
      <c r="A181" s="53"/>
      <c r="B181" s="53"/>
      <c r="C181" s="53"/>
      <c r="D181" s="53"/>
      <c r="E181" s="53"/>
      <c r="F181" s="54"/>
    </row>
    <row r="182" spans="1:13" x14ac:dyDescent="0.25">
      <c r="A182" s="40" t="s">
        <v>234</v>
      </c>
      <c r="B182" s="39"/>
      <c r="C182" s="39"/>
      <c r="D182" s="39"/>
      <c r="E182" s="39"/>
      <c r="F182" s="39"/>
      <c r="G182" s="39"/>
      <c r="H182" s="40" t="s">
        <v>180</v>
      </c>
      <c r="I182" s="39"/>
      <c r="J182" s="39"/>
      <c r="K182" s="39"/>
      <c r="L182" s="39"/>
    </row>
    <row r="183" spans="1:13" x14ac:dyDescent="0.25">
      <c r="A183" s="52"/>
      <c r="B183" s="52"/>
      <c r="C183" s="52"/>
      <c r="D183" s="4"/>
      <c r="E183" s="4"/>
      <c r="F183" s="3" t="s">
        <v>4</v>
      </c>
      <c r="G183" s="39"/>
      <c r="H183" s="52" t="s">
        <v>172</v>
      </c>
      <c r="I183" s="52" t="s">
        <v>173</v>
      </c>
      <c r="J183" s="52" t="s">
        <v>174</v>
      </c>
      <c r="K183" s="4"/>
      <c r="L183" s="4"/>
      <c r="M183" s="3" t="s">
        <v>4</v>
      </c>
    </row>
    <row r="184" spans="1:13" x14ac:dyDescent="0.25">
      <c r="A184" s="126" t="s">
        <v>5</v>
      </c>
      <c r="B184" s="127"/>
      <c r="C184" s="127"/>
      <c r="D184" s="127"/>
      <c r="E184" s="128"/>
      <c r="F184" s="33"/>
      <c r="G184" s="39"/>
      <c r="H184" s="4"/>
      <c r="I184" s="4"/>
      <c r="J184" s="4"/>
      <c r="K184" s="4"/>
      <c r="L184" s="4"/>
      <c r="M184" s="33">
        <f>SUM(H184,I184,J184,K184,L184)</f>
        <v>0</v>
      </c>
    </row>
    <row r="185" spans="1:13" x14ac:dyDescent="0.25">
      <c r="A185" s="88"/>
      <c r="B185" s="4"/>
      <c r="C185" s="4"/>
      <c r="D185" s="4"/>
      <c r="E185" s="4"/>
      <c r="F185" s="33">
        <f>SUM(C185:E185)</f>
        <v>0</v>
      </c>
      <c r="G185" s="39"/>
      <c r="H185" s="4"/>
      <c r="I185" s="4"/>
      <c r="J185" s="4"/>
      <c r="K185" s="4"/>
      <c r="L185" s="4"/>
      <c r="M185" s="33">
        <f>SUM(H185,I185,J185,K185,L185)</f>
        <v>0</v>
      </c>
    </row>
    <row r="186" spans="1:13" x14ac:dyDescent="0.25">
      <c r="A186" s="88"/>
      <c r="B186" s="4"/>
      <c r="C186" s="4"/>
      <c r="D186" s="4"/>
      <c r="E186" s="4"/>
      <c r="F186" s="33">
        <f>SUM(C186:E186)</f>
        <v>0</v>
      </c>
      <c r="G186" s="39"/>
      <c r="H186" s="4"/>
      <c r="I186" s="30"/>
      <c r="J186" s="4"/>
      <c r="K186" s="4"/>
      <c r="L186" s="4"/>
      <c r="M186" s="33">
        <f t="shared" ref="M186:M192" si="36">SUM(H186,I186,J186,K186,L186)</f>
        <v>0</v>
      </c>
    </row>
    <row r="187" spans="1:13" x14ac:dyDescent="0.25">
      <c r="A187" s="126" t="s">
        <v>108</v>
      </c>
      <c r="B187" s="127"/>
      <c r="C187" s="127"/>
      <c r="D187" s="127"/>
      <c r="E187" s="128"/>
      <c r="F187" s="33"/>
      <c r="G187" s="39"/>
      <c r="H187" s="126" t="s">
        <v>108</v>
      </c>
      <c r="I187" s="127"/>
      <c r="J187" s="127"/>
      <c r="K187" s="127"/>
      <c r="L187" s="128"/>
      <c r="M187" s="33">
        <f t="shared" si="36"/>
        <v>0</v>
      </c>
    </row>
    <row r="188" spans="1:13" x14ac:dyDescent="0.25">
      <c r="A188" s="4"/>
      <c r="B188" s="4"/>
      <c r="C188" s="4"/>
      <c r="D188" s="4"/>
      <c r="E188" s="4"/>
      <c r="F188" s="33">
        <f t="shared" ref="F188:F189" si="37">A188*B188</f>
        <v>0</v>
      </c>
      <c r="G188" s="39"/>
      <c r="H188" s="4"/>
      <c r="I188" s="4"/>
      <c r="J188" s="4"/>
      <c r="K188" s="4"/>
      <c r="L188" s="4"/>
      <c r="M188" s="33">
        <f t="shared" si="36"/>
        <v>0</v>
      </c>
    </row>
    <row r="189" spans="1:13" x14ac:dyDescent="0.25">
      <c r="A189" s="4"/>
      <c r="B189" s="4"/>
      <c r="C189" s="4"/>
      <c r="D189" s="5"/>
      <c r="E189" s="4"/>
      <c r="F189" s="33">
        <f t="shared" si="37"/>
        <v>0</v>
      </c>
      <c r="G189" s="39"/>
      <c r="H189" s="4"/>
      <c r="I189" s="4"/>
      <c r="J189" s="4"/>
      <c r="K189" s="5"/>
      <c r="L189" s="4"/>
      <c r="M189" s="33">
        <f t="shared" si="36"/>
        <v>0</v>
      </c>
    </row>
    <row r="190" spans="1:13" x14ac:dyDescent="0.25">
      <c r="A190" s="126" t="s">
        <v>181</v>
      </c>
      <c r="B190" s="127"/>
      <c r="C190" s="127"/>
      <c r="D190" s="127"/>
      <c r="E190" s="128"/>
      <c r="F190" s="33"/>
      <c r="G190" s="39"/>
      <c r="H190" s="126" t="s">
        <v>181</v>
      </c>
      <c r="I190" s="127"/>
      <c r="J190" s="127"/>
      <c r="K190" s="127"/>
      <c r="L190" s="128"/>
      <c r="M190" s="33">
        <f t="shared" si="36"/>
        <v>0</v>
      </c>
    </row>
    <row r="191" spans="1:13" x14ac:dyDescent="0.25">
      <c r="A191" s="4" t="s">
        <v>196</v>
      </c>
      <c r="B191" s="4" t="s">
        <v>199</v>
      </c>
      <c r="C191" s="4"/>
      <c r="D191" s="4"/>
      <c r="E191" s="4"/>
      <c r="F191" s="33"/>
      <c r="G191" s="39"/>
      <c r="H191" s="4"/>
      <c r="I191" s="4"/>
      <c r="J191" s="4"/>
      <c r="K191" s="4"/>
      <c r="L191" s="4"/>
      <c r="M191" s="33">
        <f t="shared" si="36"/>
        <v>0</v>
      </c>
    </row>
    <row r="192" spans="1:13" x14ac:dyDescent="0.25">
      <c r="A192" s="4"/>
      <c r="B192" s="4"/>
      <c r="C192" s="4"/>
      <c r="D192" s="4"/>
      <c r="E192" s="4"/>
      <c r="F192" s="33">
        <f t="shared" ref="F192" si="38">SUM(A192,B192,C192,D192,E192)</f>
        <v>0</v>
      </c>
      <c r="G192" s="39"/>
      <c r="H192" s="4"/>
      <c r="I192" s="4"/>
      <c r="J192" s="4"/>
      <c r="K192" s="4"/>
      <c r="L192" s="4"/>
      <c r="M192" s="33">
        <f t="shared" si="36"/>
        <v>0</v>
      </c>
    </row>
    <row r="193" spans="1:13" x14ac:dyDescent="0.25">
      <c r="A193" s="121" t="s">
        <v>4</v>
      </c>
      <c r="B193" s="122"/>
      <c r="C193" s="122"/>
      <c r="D193" s="122"/>
      <c r="E193" s="123"/>
      <c r="F193" s="2">
        <f>SUM(F184:F192)</f>
        <v>0</v>
      </c>
      <c r="G193" s="39"/>
      <c r="H193" s="121" t="s">
        <v>4</v>
      </c>
      <c r="I193" s="122"/>
      <c r="J193" s="122"/>
      <c r="K193" s="122"/>
      <c r="L193" s="123"/>
      <c r="M193" s="2">
        <f>SUM(M184:M192)</f>
        <v>0</v>
      </c>
    </row>
    <row r="195" spans="1:13" x14ac:dyDescent="0.25">
      <c r="A195" s="40" t="s">
        <v>120</v>
      </c>
      <c r="B195" s="39"/>
      <c r="C195" s="39"/>
      <c r="D195" s="39"/>
      <c r="E195" s="39"/>
      <c r="H195" s="40" t="s">
        <v>121</v>
      </c>
      <c r="I195" s="39"/>
      <c r="J195" s="39"/>
      <c r="K195" s="39"/>
      <c r="L195" s="39"/>
    </row>
    <row r="196" spans="1:13" x14ac:dyDescent="0.25">
      <c r="A196" s="4" t="s">
        <v>79</v>
      </c>
      <c r="B196" s="30" t="s">
        <v>80</v>
      </c>
      <c r="C196" s="4" t="s">
        <v>81</v>
      </c>
      <c r="D196" s="4" t="s">
        <v>82</v>
      </c>
      <c r="E196" s="4" t="s">
        <v>83</v>
      </c>
      <c r="F196" s="3" t="s">
        <v>4</v>
      </c>
      <c r="H196" s="4" t="s">
        <v>79</v>
      </c>
      <c r="I196" s="30" t="s">
        <v>80</v>
      </c>
      <c r="J196" s="4" t="s">
        <v>81</v>
      </c>
      <c r="K196" s="4" t="s">
        <v>82</v>
      </c>
      <c r="L196" s="4" t="s">
        <v>83</v>
      </c>
      <c r="M196" s="3" t="s">
        <v>4</v>
      </c>
    </row>
    <row r="197" spans="1:13" x14ac:dyDescent="0.25">
      <c r="A197" s="126" t="s">
        <v>5</v>
      </c>
      <c r="B197" s="127"/>
      <c r="C197" s="127"/>
      <c r="D197" s="127"/>
      <c r="E197" s="128"/>
      <c r="F197" s="33">
        <f>SUM(A197,B197,C197,D197,E197)</f>
        <v>0</v>
      </c>
      <c r="H197" s="126" t="s">
        <v>5</v>
      </c>
      <c r="I197" s="127"/>
      <c r="J197" s="127"/>
      <c r="K197" s="127"/>
      <c r="L197" s="128"/>
      <c r="M197" s="33">
        <f>SUM(H197,I197,J197,K197,L197)</f>
        <v>0</v>
      </c>
    </row>
    <row r="198" spans="1:13" x14ac:dyDescent="0.25">
      <c r="A198" s="4"/>
      <c r="B198" s="30"/>
      <c r="C198" s="4"/>
      <c r="D198" s="4"/>
      <c r="E198" s="4"/>
      <c r="F198" s="33">
        <f t="shared" ref="F198" si="39">SUM(A198,B198,C198,D198,E198)</f>
        <v>0</v>
      </c>
      <c r="H198" s="4"/>
      <c r="I198" s="30"/>
      <c r="J198" s="4"/>
      <c r="K198" s="4"/>
      <c r="L198" s="4"/>
      <c r="M198" s="33">
        <f t="shared" ref="M198" si="40">SUM(H198,I198,J198,K198,L198)</f>
        <v>0</v>
      </c>
    </row>
    <row r="199" spans="1:13" x14ac:dyDescent="0.25">
      <c r="A199" s="4"/>
      <c r="B199" s="30"/>
      <c r="C199" s="4"/>
      <c r="D199" s="4"/>
      <c r="E199" s="4"/>
      <c r="F199" s="33">
        <f t="shared" ref="F199:F205" si="41">SUM(A199,B199,C199,D199,E199)</f>
        <v>0</v>
      </c>
      <c r="H199" s="4"/>
      <c r="I199" s="30"/>
      <c r="J199" s="4"/>
      <c r="K199" s="4"/>
      <c r="L199" s="4"/>
      <c r="M199" s="33">
        <f t="shared" ref="M199:M205" si="42">SUM(H199,I199,J199,K199,L199)</f>
        <v>0</v>
      </c>
    </row>
    <row r="200" spans="1:13" x14ac:dyDescent="0.25">
      <c r="A200" s="126" t="s">
        <v>108</v>
      </c>
      <c r="B200" s="127"/>
      <c r="C200" s="127"/>
      <c r="D200" s="127"/>
      <c r="E200" s="128"/>
      <c r="F200" s="33">
        <f t="shared" si="41"/>
        <v>0</v>
      </c>
      <c r="G200" s="39"/>
      <c r="H200" s="126" t="s">
        <v>108</v>
      </c>
      <c r="I200" s="127"/>
      <c r="J200" s="127"/>
      <c r="K200" s="127"/>
      <c r="L200" s="128"/>
      <c r="M200" s="33">
        <f t="shared" si="42"/>
        <v>0</v>
      </c>
    </row>
    <row r="201" spans="1:13" x14ac:dyDescent="0.25">
      <c r="A201" s="4"/>
      <c r="B201" s="4"/>
      <c r="C201" s="4"/>
      <c r="D201" s="4"/>
      <c r="E201" s="4"/>
      <c r="F201" s="33">
        <f t="shared" si="41"/>
        <v>0</v>
      </c>
      <c r="G201" s="39"/>
      <c r="H201" s="4"/>
      <c r="I201" s="4"/>
      <c r="J201" s="4"/>
      <c r="K201" s="4"/>
      <c r="L201" s="4"/>
      <c r="M201" s="33">
        <f t="shared" si="42"/>
        <v>0</v>
      </c>
    </row>
    <row r="202" spans="1:13" x14ac:dyDescent="0.25">
      <c r="A202" s="4"/>
      <c r="B202" s="4"/>
      <c r="C202" s="4"/>
      <c r="D202" s="5"/>
      <c r="E202" s="4"/>
      <c r="F202" s="33">
        <f t="shared" si="41"/>
        <v>0</v>
      </c>
      <c r="G202" s="39"/>
      <c r="H202" s="4"/>
      <c r="I202" s="4"/>
      <c r="J202" s="4"/>
      <c r="K202" s="5"/>
      <c r="L202" s="4"/>
      <c r="M202" s="33">
        <f t="shared" si="42"/>
        <v>0</v>
      </c>
    </row>
    <row r="203" spans="1:13" x14ac:dyDescent="0.25">
      <c r="A203" s="126" t="s">
        <v>181</v>
      </c>
      <c r="B203" s="127"/>
      <c r="C203" s="127"/>
      <c r="D203" s="127"/>
      <c r="E203" s="128"/>
      <c r="F203" s="33">
        <f t="shared" si="41"/>
        <v>0</v>
      </c>
      <c r="G203" s="39"/>
      <c r="H203" s="126" t="s">
        <v>181</v>
      </c>
      <c r="I203" s="127"/>
      <c r="J203" s="127"/>
      <c r="K203" s="127"/>
      <c r="L203" s="128"/>
      <c r="M203" s="33">
        <f t="shared" si="42"/>
        <v>0</v>
      </c>
    </row>
    <row r="204" spans="1:13" x14ac:dyDescent="0.25">
      <c r="A204" s="4"/>
      <c r="B204" s="4"/>
      <c r="C204" s="4"/>
      <c r="D204" s="4"/>
      <c r="E204" s="4"/>
      <c r="F204" s="33">
        <f t="shared" si="41"/>
        <v>0</v>
      </c>
      <c r="G204" s="39"/>
      <c r="H204" s="4"/>
      <c r="I204" s="4"/>
      <c r="J204" s="4"/>
      <c r="K204" s="4"/>
      <c r="L204" s="4"/>
      <c r="M204" s="33">
        <f t="shared" si="42"/>
        <v>0</v>
      </c>
    </row>
    <row r="205" spans="1:13" x14ac:dyDescent="0.25">
      <c r="A205" s="4"/>
      <c r="B205" s="4"/>
      <c r="C205" s="4"/>
      <c r="D205" s="4"/>
      <c r="E205" s="4"/>
      <c r="F205" s="33">
        <f t="shared" si="41"/>
        <v>0</v>
      </c>
      <c r="G205" s="39"/>
      <c r="H205" s="4"/>
      <c r="I205" s="4"/>
      <c r="J205" s="4"/>
      <c r="K205" s="4"/>
      <c r="L205" s="4"/>
      <c r="M205" s="33">
        <f t="shared" si="42"/>
        <v>0</v>
      </c>
    </row>
    <row r="206" spans="1:13" x14ac:dyDescent="0.25">
      <c r="A206" s="121" t="s">
        <v>4</v>
      </c>
      <c r="B206" s="122"/>
      <c r="C206" s="122"/>
      <c r="D206" s="122"/>
      <c r="E206" s="123"/>
      <c r="F206" s="2">
        <f>F128/2.5</f>
        <v>0</v>
      </c>
      <c r="H206" s="121" t="s">
        <v>4</v>
      </c>
      <c r="I206" s="122"/>
      <c r="J206" s="122"/>
      <c r="K206" s="122"/>
      <c r="L206" s="123"/>
      <c r="M206" s="2">
        <f>M128/2.5</f>
        <v>0</v>
      </c>
    </row>
    <row r="208" spans="1:13" x14ac:dyDescent="0.25">
      <c r="A208" s="40" t="s">
        <v>184</v>
      </c>
      <c r="B208" s="39"/>
      <c r="C208" s="39"/>
      <c r="D208" s="39"/>
      <c r="E208" s="39"/>
      <c r="H208" s="40" t="s">
        <v>179</v>
      </c>
      <c r="I208" s="39"/>
      <c r="J208" s="39"/>
      <c r="K208" s="39"/>
      <c r="L208" s="39"/>
    </row>
    <row r="209" spans="1:15" x14ac:dyDescent="0.25">
      <c r="A209" s="4" t="s">
        <v>197</v>
      </c>
      <c r="B209" s="4" t="s">
        <v>175</v>
      </c>
      <c r="C209" s="4" t="s">
        <v>176</v>
      </c>
      <c r="D209" s="4" t="s">
        <v>185</v>
      </c>
      <c r="E209" s="4" t="s">
        <v>186</v>
      </c>
      <c r="F209" s="3" t="s">
        <v>4</v>
      </c>
      <c r="H209" s="4" t="s">
        <v>177</v>
      </c>
      <c r="I209" s="30" t="s">
        <v>178</v>
      </c>
      <c r="J209" s="4"/>
      <c r="K209" s="4"/>
      <c r="L209" s="4"/>
      <c r="M209" s="3" t="s">
        <v>4</v>
      </c>
    </row>
    <row r="210" spans="1:15" x14ac:dyDescent="0.25">
      <c r="A210" s="126" t="s">
        <v>5</v>
      </c>
      <c r="B210" s="127"/>
      <c r="C210" s="127"/>
      <c r="D210" s="127"/>
      <c r="E210" s="128"/>
      <c r="F210" s="58">
        <f>SUM(A210,B210,C210,D210,E210)</f>
        <v>0</v>
      </c>
      <c r="H210" s="126" t="s">
        <v>5</v>
      </c>
      <c r="I210" s="127"/>
      <c r="J210" s="127"/>
      <c r="K210" s="127"/>
      <c r="L210" s="128"/>
      <c r="M210" s="58">
        <f>SUM(H210,I210,J210,K210,L210)</f>
        <v>0</v>
      </c>
    </row>
    <row r="211" spans="1:15" x14ac:dyDescent="0.25">
      <c r="A211" s="37"/>
      <c r="B211" s="60"/>
      <c r="C211" s="37"/>
      <c r="D211" s="37"/>
      <c r="E211" s="37"/>
      <c r="F211" s="58">
        <f t="shared" ref="F211" si="43">SUM(A211,B211,C211,D211,E211)</f>
        <v>0</v>
      </c>
      <c r="H211" s="37"/>
      <c r="I211" s="60"/>
      <c r="J211" s="37"/>
      <c r="K211" s="37"/>
      <c r="L211" s="37"/>
      <c r="M211" s="58">
        <f t="shared" ref="M211" si="44">SUM(H211,I211,J211,K211,L211)</f>
        <v>0</v>
      </c>
    </row>
    <row r="212" spans="1:15" x14ac:dyDescent="0.25">
      <c r="A212" s="126" t="s">
        <v>108</v>
      </c>
      <c r="B212" s="127"/>
      <c r="C212" s="127"/>
      <c r="D212" s="127"/>
      <c r="E212" s="128"/>
      <c r="F212" s="58">
        <f t="shared" ref="F212:F215" si="45">SUM(A212,B212,C212,D212,E212)</f>
        <v>0</v>
      </c>
      <c r="H212" s="126" t="s">
        <v>108</v>
      </c>
      <c r="I212" s="127"/>
      <c r="J212" s="127"/>
      <c r="K212" s="127"/>
      <c r="L212" s="128"/>
      <c r="M212" s="58">
        <f t="shared" ref="M212:M215" si="46">SUM(H212,I212,J212,K212,L212)</f>
        <v>0</v>
      </c>
    </row>
    <row r="213" spans="1:15" x14ac:dyDescent="0.25">
      <c r="A213" s="37"/>
      <c r="B213" s="60"/>
      <c r="C213" s="37"/>
      <c r="D213" s="37"/>
      <c r="E213" s="37"/>
      <c r="F213" s="58">
        <f t="shared" si="45"/>
        <v>0</v>
      </c>
      <c r="H213" s="37"/>
      <c r="I213" s="60"/>
      <c r="J213" s="37"/>
      <c r="K213" s="37"/>
      <c r="L213" s="37"/>
      <c r="M213" s="58">
        <f t="shared" si="46"/>
        <v>0</v>
      </c>
    </row>
    <row r="214" spans="1:15" x14ac:dyDescent="0.25">
      <c r="A214" s="126" t="s">
        <v>181</v>
      </c>
      <c r="B214" s="127"/>
      <c r="C214" s="127"/>
      <c r="D214" s="127"/>
      <c r="E214" s="128"/>
      <c r="F214" s="58">
        <f t="shared" si="45"/>
        <v>0</v>
      </c>
      <c r="H214" s="126" t="s">
        <v>181</v>
      </c>
      <c r="I214" s="127"/>
      <c r="J214" s="127"/>
      <c r="K214" s="127"/>
      <c r="L214" s="128"/>
      <c r="M214" s="58">
        <f t="shared" si="46"/>
        <v>0</v>
      </c>
    </row>
    <row r="215" spans="1:15" x14ac:dyDescent="0.25">
      <c r="A215" s="37"/>
      <c r="B215" s="60"/>
      <c r="C215" s="37"/>
      <c r="D215" s="37"/>
      <c r="E215" s="37"/>
      <c r="F215" s="58">
        <f t="shared" si="45"/>
        <v>0</v>
      </c>
      <c r="H215" s="4"/>
      <c r="I215" s="30"/>
      <c r="J215" s="4"/>
      <c r="K215" s="4"/>
      <c r="L215" s="4"/>
      <c r="M215" s="58">
        <f t="shared" si="46"/>
        <v>0</v>
      </c>
    </row>
    <row r="216" spans="1:15" x14ac:dyDescent="0.25">
      <c r="A216" s="129" t="s">
        <v>4</v>
      </c>
      <c r="B216" s="130"/>
      <c r="C216" s="130"/>
      <c r="D216" s="130"/>
      <c r="E216" s="131"/>
      <c r="F216" s="59">
        <f>SUM(F210:F215)</f>
        <v>0</v>
      </c>
      <c r="H216" s="124" t="s">
        <v>4</v>
      </c>
      <c r="I216" s="124"/>
      <c r="J216" s="124"/>
      <c r="K216" s="124"/>
      <c r="L216" s="124"/>
      <c r="M216" s="59">
        <f>SUM(M210:M215)</f>
        <v>0</v>
      </c>
    </row>
    <row r="217" spans="1:15" x14ac:dyDescent="0.25">
      <c r="H217" s="125"/>
      <c r="I217" s="125"/>
      <c r="J217" s="125"/>
      <c r="K217" s="125"/>
      <c r="L217" s="125"/>
      <c r="M217" s="2"/>
    </row>
    <row r="219" spans="1:15" x14ac:dyDescent="0.25">
      <c r="A219" s="40" t="s">
        <v>219</v>
      </c>
      <c r="B219" s="39"/>
      <c r="C219" s="39"/>
      <c r="D219" s="39"/>
      <c r="E219" s="39"/>
      <c r="H219" s="40" t="s">
        <v>220</v>
      </c>
      <c r="I219" s="39"/>
      <c r="J219" s="39"/>
      <c r="K219" s="39"/>
      <c r="L219" s="39"/>
    </row>
    <row r="220" spans="1:15" x14ac:dyDescent="0.25">
      <c r="A220" s="4" t="s">
        <v>79</v>
      </c>
      <c r="B220" s="30" t="s">
        <v>80</v>
      </c>
      <c r="C220" s="4" t="s">
        <v>81</v>
      </c>
      <c r="D220" s="4" t="s">
        <v>82</v>
      </c>
      <c r="E220" s="4" t="s">
        <v>83</v>
      </c>
      <c r="F220" s="3" t="s">
        <v>4</v>
      </c>
      <c r="H220" s="4" t="s">
        <v>79</v>
      </c>
      <c r="I220" s="30" t="s">
        <v>80</v>
      </c>
      <c r="J220" s="4" t="s">
        <v>81</v>
      </c>
      <c r="K220" s="4" t="s">
        <v>82</v>
      </c>
      <c r="L220" s="4" t="s">
        <v>83</v>
      </c>
      <c r="M220" s="3" t="s">
        <v>4</v>
      </c>
      <c r="O220" s="103"/>
    </row>
    <row r="221" spans="1:15" x14ac:dyDescent="0.25">
      <c r="A221" s="126" t="s">
        <v>5</v>
      </c>
      <c r="B221" s="127"/>
      <c r="C221" s="127"/>
      <c r="D221" s="127"/>
      <c r="E221" s="128"/>
      <c r="F221" s="33">
        <f>SUM(A221,B221,C221,D221,E221)</f>
        <v>0</v>
      </c>
      <c r="H221" s="126" t="s">
        <v>5</v>
      </c>
      <c r="I221" s="127"/>
      <c r="J221" s="127"/>
      <c r="K221" s="127"/>
      <c r="L221" s="128"/>
      <c r="M221" s="33">
        <f>SUM(H221,I221,J221,K221,L221)</f>
        <v>0</v>
      </c>
    </row>
    <row r="222" spans="1:15" x14ac:dyDescent="0.25">
      <c r="A222" s="4">
        <v>2.95</v>
      </c>
      <c r="B222" s="4"/>
      <c r="C222" s="4"/>
      <c r="D222" s="4"/>
      <c r="E222" s="4"/>
      <c r="F222" s="33">
        <f t="shared" ref="F222:F229" si="47">SUM(A222,B222,C222,D222,E222)</f>
        <v>2.95</v>
      </c>
      <c r="J222" s="4"/>
      <c r="K222" s="4"/>
      <c r="L222" s="4"/>
      <c r="M222" s="33">
        <f>SUM(H235,I235,J222,K222,L222)</f>
        <v>0</v>
      </c>
    </row>
    <row r="223" spans="1:15" x14ac:dyDescent="0.25">
      <c r="A223" s="4"/>
      <c r="B223" s="30"/>
      <c r="C223" s="4"/>
      <c r="D223" s="4"/>
      <c r="E223" s="4"/>
      <c r="F223" s="33">
        <f t="shared" si="47"/>
        <v>0</v>
      </c>
      <c r="H223" s="4"/>
      <c r="I223" s="30"/>
      <c r="J223" s="4"/>
      <c r="K223" s="4"/>
      <c r="L223" s="4"/>
      <c r="M223" s="33">
        <f t="shared" ref="M223:M229" si="48">SUM(H223,I223,J223,K223,L223)</f>
        <v>0</v>
      </c>
    </row>
    <row r="224" spans="1:15" x14ac:dyDescent="0.25">
      <c r="A224" s="126" t="s">
        <v>108</v>
      </c>
      <c r="B224" s="127"/>
      <c r="C224" s="127"/>
      <c r="D224" s="127"/>
      <c r="E224" s="128"/>
      <c r="F224" s="33">
        <f t="shared" si="47"/>
        <v>0</v>
      </c>
      <c r="H224" s="126" t="s">
        <v>108</v>
      </c>
      <c r="I224" s="127"/>
      <c r="J224" s="127"/>
      <c r="K224" s="127"/>
      <c r="L224" s="128"/>
      <c r="M224" s="33">
        <f t="shared" si="48"/>
        <v>0</v>
      </c>
    </row>
    <row r="225" spans="1:13" x14ac:dyDescent="0.25">
      <c r="A225" s="4"/>
      <c r="B225" s="4"/>
      <c r="C225" s="4"/>
      <c r="D225" s="4"/>
      <c r="E225" s="4"/>
      <c r="F225" s="33">
        <f t="shared" si="47"/>
        <v>0</v>
      </c>
      <c r="H225" s="4"/>
      <c r="I225" s="4"/>
      <c r="J225" s="4"/>
      <c r="K225" s="4"/>
      <c r="L225" s="4"/>
      <c r="M225" s="33">
        <f t="shared" si="48"/>
        <v>0</v>
      </c>
    </row>
    <row r="226" spans="1:13" x14ac:dyDescent="0.25">
      <c r="A226" s="4"/>
      <c r="B226" s="4"/>
      <c r="C226" s="4"/>
      <c r="D226" s="5"/>
      <c r="E226" s="4"/>
      <c r="F226" s="33">
        <f t="shared" si="47"/>
        <v>0</v>
      </c>
      <c r="H226" s="4"/>
      <c r="I226" s="4"/>
      <c r="J226" s="4"/>
      <c r="K226" s="5"/>
      <c r="L226" s="4"/>
      <c r="M226" s="33">
        <f t="shared" si="48"/>
        <v>0</v>
      </c>
    </row>
    <row r="227" spans="1:13" x14ac:dyDescent="0.25">
      <c r="A227" s="126" t="s">
        <v>181</v>
      </c>
      <c r="B227" s="127"/>
      <c r="C227" s="127"/>
      <c r="D227" s="127"/>
      <c r="E227" s="128"/>
      <c r="F227" s="33">
        <f t="shared" si="47"/>
        <v>0</v>
      </c>
      <c r="H227" s="126" t="s">
        <v>181</v>
      </c>
      <c r="I227" s="127"/>
      <c r="J227" s="127"/>
      <c r="K227" s="127"/>
      <c r="L227" s="128"/>
      <c r="M227" s="33">
        <f t="shared" si="48"/>
        <v>0</v>
      </c>
    </row>
    <row r="228" spans="1:13" x14ac:dyDescent="0.25">
      <c r="A228" s="4"/>
      <c r="B228" s="4"/>
      <c r="C228" s="4"/>
      <c r="D228" s="4"/>
      <c r="E228" s="4"/>
      <c r="F228" s="33">
        <f t="shared" si="47"/>
        <v>0</v>
      </c>
      <c r="H228" s="4"/>
      <c r="I228" s="4"/>
      <c r="J228" s="4"/>
      <c r="K228" s="4"/>
      <c r="L228" s="4"/>
      <c r="M228" s="33">
        <f t="shared" si="48"/>
        <v>0</v>
      </c>
    </row>
    <row r="229" spans="1:13" x14ac:dyDescent="0.25">
      <c r="A229" s="4"/>
      <c r="B229" s="4"/>
      <c r="C229" s="4"/>
      <c r="D229" s="4"/>
      <c r="E229" s="4"/>
      <c r="F229" s="33">
        <f t="shared" si="47"/>
        <v>0</v>
      </c>
      <c r="H229" s="4"/>
      <c r="I229" s="4"/>
      <c r="J229" s="4"/>
      <c r="K229" s="4"/>
      <c r="L229" s="4"/>
      <c r="M229" s="33">
        <f t="shared" si="48"/>
        <v>0</v>
      </c>
    </row>
    <row r="230" spans="1:13" x14ac:dyDescent="0.25">
      <c r="A230" s="121" t="s">
        <v>4</v>
      </c>
      <c r="B230" s="122"/>
      <c r="C230" s="122"/>
      <c r="D230" s="122"/>
      <c r="E230" s="123"/>
      <c r="F230" s="2">
        <f>SUM(F221:F229)</f>
        <v>2.95</v>
      </c>
      <c r="H230" s="121" t="s">
        <v>4</v>
      </c>
      <c r="I230" s="122"/>
      <c r="J230" s="122"/>
      <c r="K230" s="122"/>
      <c r="L230" s="123"/>
      <c r="M230" s="2">
        <f>SUM(M221:M229)</f>
        <v>0</v>
      </c>
    </row>
    <row r="231" spans="1:13" x14ac:dyDescent="0.25">
      <c r="A231" s="53"/>
      <c r="B231" s="53"/>
      <c r="C231" s="53"/>
      <c r="D231" s="53"/>
      <c r="E231" s="53"/>
      <c r="F231" s="54"/>
      <c r="H231" s="39"/>
      <c r="I231" s="39"/>
      <c r="J231" s="39"/>
      <c r="K231" s="39"/>
      <c r="L231" s="39"/>
      <c r="M231" s="57"/>
    </row>
    <row r="232" spans="1:13" x14ac:dyDescent="0.25">
      <c r="A232" s="40" t="s">
        <v>225</v>
      </c>
      <c r="B232" s="39"/>
      <c r="C232" s="39"/>
      <c r="D232" s="39"/>
      <c r="E232" s="39"/>
      <c r="H232" s="40" t="s">
        <v>251</v>
      </c>
      <c r="I232" s="39"/>
      <c r="J232" s="39"/>
      <c r="K232" s="39"/>
      <c r="L232" s="39"/>
    </row>
    <row r="233" spans="1:13" x14ac:dyDescent="0.25">
      <c r="A233" s="4" t="s">
        <v>79</v>
      </c>
      <c r="B233" s="30" t="s">
        <v>80</v>
      </c>
      <c r="C233" s="4" t="s">
        <v>81</v>
      </c>
      <c r="D233" s="4" t="s">
        <v>82</v>
      </c>
      <c r="E233" s="4" t="s">
        <v>83</v>
      </c>
      <c r="F233" s="3" t="s">
        <v>4</v>
      </c>
      <c r="H233" s="4" t="s">
        <v>79</v>
      </c>
      <c r="I233" s="30" t="s">
        <v>80</v>
      </c>
      <c r="J233" s="4" t="s">
        <v>81</v>
      </c>
      <c r="K233" s="4" t="s">
        <v>82</v>
      </c>
      <c r="L233" s="4" t="s">
        <v>83</v>
      </c>
      <c r="M233" s="3" t="s">
        <v>4</v>
      </c>
    </row>
    <row r="234" spans="1:13" x14ac:dyDescent="0.25">
      <c r="A234" s="126" t="s">
        <v>5</v>
      </c>
      <c r="B234" s="127"/>
      <c r="C234" s="127"/>
      <c r="D234" s="127"/>
      <c r="E234" s="128"/>
      <c r="F234" s="33">
        <f>SUM(A234,B234,C234,D234,E234)</f>
        <v>0</v>
      </c>
      <c r="H234" s="126" t="s">
        <v>5</v>
      </c>
      <c r="I234" s="127"/>
      <c r="J234" s="127"/>
      <c r="K234" s="127"/>
      <c r="L234" s="128"/>
      <c r="M234" s="33">
        <f>SUM(H234,I234,J234,K234,L234)</f>
        <v>0</v>
      </c>
    </row>
    <row r="235" spans="1:13" x14ac:dyDescent="0.25">
      <c r="A235" s="4">
        <f>7*0.6*0.71</f>
        <v>2.9819999999999998</v>
      </c>
      <c r="B235" s="4"/>
      <c r="C235" s="4"/>
      <c r="D235" s="4"/>
      <c r="E235" s="4"/>
      <c r="F235" s="33">
        <f t="shared" ref="F235:F242" si="49">SUM(A235,B235,C235,D235,E235)</f>
        <v>2.9819999999999998</v>
      </c>
      <c r="H235" s="4"/>
      <c r="I235" s="4"/>
      <c r="J235" s="4"/>
      <c r="K235" s="4"/>
      <c r="L235" s="4"/>
      <c r="M235" s="33">
        <f>SUM(H235:L235)</f>
        <v>0</v>
      </c>
    </row>
    <row r="236" spans="1:13" x14ac:dyDescent="0.25">
      <c r="A236" s="4"/>
      <c r="B236" s="30"/>
      <c r="C236" s="4"/>
      <c r="D236" s="4"/>
      <c r="E236" s="4"/>
      <c r="F236" s="33">
        <f t="shared" si="49"/>
        <v>0</v>
      </c>
      <c r="H236" s="4"/>
      <c r="I236" s="30"/>
      <c r="J236" s="4"/>
      <c r="K236" s="4"/>
      <c r="L236" s="4"/>
      <c r="M236" s="33">
        <f t="shared" ref="M236:M242" si="50">SUM(H236,I236,J236,K236,L236)</f>
        <v>0</v>
      </c>
    </row>
    <row r="237" spans="1:13" x14ac:dyDescent="0.25">
      <c r="A237" s="126" t="s">
        <v>108</v>
      </c>
      <c r="B237" s="127"/>
      <c r="C237" s="127"/>
      <c r="D237" s="127"/>
      <c r="E237" s="128"/>
      <c r="F237" s="33">
        <f t="shared" si="49"/>
        <v>0</v>
      </c>
      <c r="H237" s="126" t="s">
        <v>108</v>
      </c>
      <c r="I237" s="127"/>
      <c r="J237" s="127"/>
      <c r="K237" s="127"/>
      <c r="L237" s="128"/>
      <c r="M237" s="33">
        <f t="shared" si="50"/>
        <v>0</v>
      </c>
    </row>
    <row r="238" spans="1:13" x14ac:dyDescent="0.25">
      <c r="A238" s="4"/>
      <c r="B238" s="4"/>
      <c r="C238" s="4"/>
      <c r="D238" s="4"/>
      <c r="E238" s="4"/>
      <c r="F238" s="33">
        <f t="shared" si="49"/>
        <v>0</v>
      </c>
      <c r="H238" s="4"/>
      <c r="I238" s="4"/>
      <c r="J238" s="4"/>
      <c r="K238" s="4"/>
      <c r="L238" s="4"/>
      <c r="M238" s="33">
        <f t="shared" si="50"/>
        <v>0</v>
      </c>
    </row>
    <row r="239" spans="1:13" x14ac:dyDescent="0.25">
      <c r="A239" s="4"/>
      <c r="B239" s="4"/>
      <c r="C239" s="4"/>
      <c r="D239" s="5"/>
      <c r="E239" s="4"/>
      <c r="F239" s="33">
        <f t="shared" si="49"/>
        <v>0</v>
      </c>
      <c r="H239" s="4"/>
      <c r="I239" s="4"/>
      <c r="J239" s="4"/>
      <c r="K239" s="5"/>
      <c r="L239" s="4"/>
      <c r="M239" s="33">
        <f t="shared" si="50"/>
        <v>0</v>
      </c>
    </row>
    <row r="240" spans="1:13" x14ac:dyDescent="0.25">
      <c r="A240" s="126" t="s">
        <v>181</v>
      </c>
      <c r="B240" s="127"/>
      <c r="C240" s="127"/>
      <c r="D240" s="127"/>
      <c r="E240" s="128"/>
      <c r="F240" s="33">
        <f t="shared" si="49"/>
        <v>0</v>
      </c>
      <c r="H240" s="126" t="s">
        <v>181</v>
      </c>
      <c r="I240" s="127"/>
      <c r="J240" s="127"/>
      <c r="K240" s="127"/>
      <c r="L240" s="128"/>
      <c r="M240" s="33">
        <f t="shared" si="50"/>
        <v>0</v>
      </c>
    </row>
    <row r="241" spans="1:13" x14ac:dyDescent="0.25">
      <c r="A241" s="4"/>
      <c r="B241" s="4"/>
      <c r="C241" s="4"/>
      <c r="D241" s="4"/>
      <c r="E241" s="4"/>
      <c r="F241" s="33">
        <f t="shared" si="49"/>
        <v>0</v>
      </c>
      <c r="H241" s="4"/>
      <c r="I241" s="4"/>
      <c r="J241" s="4"/>
      <c r="K241" s="4"/>
      <c r="L241" s="4"/>
      <c r="M241" s="33">
        <f t="shared" si="50"/>
        <v>0</v>
      </c>
    </row>
    <row r="242" spans="1:13" x14ac:dyDescent="0.25">
      <c r="A242" s="4"/>
      <c r="B242" s="4"/>
      <c r="C242" s="4"/>
      <c r="D242" s="4"/>
      <c r="E242" s="4"/>
      <c r="F242" s="33">
        <f t="shared" si="49"/>
        <v>0</v>
      </c>
      <c r="H242" s="4"/>
      <c r="I242" s="4"/>
      <c r="J242" s="4"/>
      <c r="K242" s="4"/>
      <c r="L242" s="4"/>
      <c r="M242" s="33">
        <f t="shared" si="50"/>
        <v>0</v>
      </c>
    </row>
    <row r="243" spans="1:13" x14ac:dyDescent="0.25">
      <c r="A243" s="121" t="s">
        <v>4</v>
      </c>
      <c r="B243" s="122"/>
      <c r="C243" s="122"/>
      <c r="D243" s="122"/>
      <c r="E243" s="123"/>
      <c r="F243" s="2">
        <f>SUM(F234:F242)</f>
        <v>2.9819999999999998</v>
      </c>
      <c r="H243" s="121" t="s">
        <v>4</v>
      </c>
      <c r="I243" s="122"/>
      <c r="J243" s="122"/>
      <c r="K243" s="122"/>
      <c r="L243" s="123"/>
      <c r="M243" s="2">
        <f>SUM(M234:M242)</f>
        <v>0</v>
      </c>
    </row>
    <row r="244" spans="1:13" x14ac:dyDescent="0.25">
      <c r="A244" s="53"/>
      <c r="B244" s="53"/>
      <c r="C244" s="53"/>
      <c r="D244" s="53"/>
      <c r="E244" s="53"/>
      <c r="F244" s="54"/>
      <c r="H244" s="53"/>
      <c r="I244" s="53"/>
      <c r="J244" s="53"/>
      <c r="K244" s="53"/>
      <c r="L244" s="53"/>
      <c r="M244" s="54"/>
    </row>
    <row r="245" spans="1:13" x14ac:dyDescent="0.25">
      <c r="A245" s="40" t="s">
        <v>231</v>
      </c>
      <c r="B245" s="39"/>
      <c r="C245" s="39"/>
      <c r="D245" s="39"/>
      <c r="E245" s="39"/>
      <c r="H245" s="40" t="s">
        <v>232</v>
      </c>
      <c r="I245" s="39"/>
      <c r="J245" s="39"/>
      <c r="K245" s="39"/>
      <c r="L245" s="39"/>
    </row>
    <row r="246" spans="1:13" x14ac:dyDescent="0.25">
      <c r="A246" s="4" t="s">
        <v>79</v>
      </c>
      <c r="B246" s="30" t="s">
        <v>80</v>
      </c>
      <c r="C246" s="4" t="s">
        <v>81</v>
      </c>
      <c r="D246" s="4" t="s">
        <v>82</v>
      </c>
      <c r="E246" s="4" t="s">
        <v>83</v>
      </c>
      <c r="F246" s="3" t="s">
        <v>4</v>
      </c>
      <c r="H246" s="4" t="s">
        <v>79</v>
      </c>
      <c r="I246" s="30" t="s">
        <v>80</v>
      </c>
      <c r="J246" s="4" t="s">
        <v>81</v>
      </c>
      <c r="K246" s="4" t="s">
        <v>82</v>
      </c>
      <c r="L246" s="4" t="s">
        <v>83</v>
      </c>
      <c r="M246" s="3" t="s">
        <v>4</v>
      </c>
    </row>
    <row r="247" spans="1:13" x14ac:dyDescent="0.25">
      <c r="A247" s="126" t="s">
        <v>5</v>
      </c>
      <c r="B247" s="127"/>
      <c r="C247" s="127"/>
      <c r="D247" s="127"/>
      <c r="E247" s="128"/>
      <c r="F247" s="33">
        <f>SUM(A247,B247,C247,D247,E247)</f>
        <v>0</v>
      </c>
      <c r="H247" s="126" t="s">
        <v>5</v>
      </c>
      <c r="I247" s="127"/>
      <c r="J247" s="127"/>
      <c r="K247" s="127"/>
      <c r="L247" s="128"/>
      <c r="M247" s="33">
        <f>SUM(H247,I247,J247,K247,L247)</f>
        <v>0</v>
      </c>
    </row>
    <row r="248" spans="1:13" x14ac:dyDescent="0.25">
      <c r="A248" s="88"/>
      <c r="B248" s="4"/>
      <c r="C248" s="4"/>
      <c r="D248" s="4"/>
      <c r="E248" s="4"/>
      <c r="F248" s="33">
        <f t="shared" ref="F248:F255" si="51">SUM(A248,B248,C248,D248,E248)</f>
        <v>0</v>
      </c>
      <c r="H248" s="4"/>
      <c r="I248" s="30"/>
      <c r="J248" s="4"/>
      <c r="K248" s="4"/>
      <c r="L248" s="4"/>
      <c r="M248" s="33">
        <f t="shared" ref="M248:M255" si="52">SUM(H248,I248,J248,K248,L248)</f>
        <v>0</v>
      </c>
    </row>
    <row r="249" spans="1:13" x14ac:dyDescent="0.25">
      <c r="A249" s="88"/>
      <c r="B249" s="30"/>
      <c r="C249" s="4"/>
      <c r="D249" s="4"/>
      <c r="E249" s="4"/>
      <c r="F249" s="33">
        <f t="shared" si="51"/>
        <v>0</v>
      </c>
      <c r="H249" s="4"/>
      <c r="I249" s="30"/>
      <c r="J249" s="4"/>
      <c r="K249" s="4"/>
      <c r="L249" s="4"/>
      <c r="M249" s="33">
        <f t="shared" si="52"/>
        <v>0</v>
      </c>
    </row>
    <row r="250" spans="1:13" x14ac:dyDescent="0.25">
      <c r="A250" s="126" t="s">
        <v>108</v>
      </c>
      <c r="B250" s="127"/>
      <c r="C250" s="127"/>
      <c r="D250" s="127"/>
      <c r="E250" s="128"/>
      <c r="F250" s="33">
        <f t="shared" si="51"/>
        <v>0</v>
      </c>
      <c r="H250" s="126" t="s">
        <v>108</v>
      </c>
      <c r="I250" s="127"/>
      <c r="J250" s="127"/>
      <c r="K250" s="127"/>
      <c r="L250" s="128"/>
      <c r="M250" s="33">
        <f t="shared" si="52"/>
        <v>0</v>
      </c>
    </row>
    <row r="251" spans="1:13" x14ac:dyDescent="0.25">
      <c r="A251" s="4"/>
      <c r="B251" s="4"/>
      <c r="C251" s="4"/>
      <c r="D251" s="4"/>
      <c r="E251" s="4"/>
      <c r="F251" s="33">
        <f t="shared" si="51"/>
        <v>0</v>
      </c>
      <c r="H251" s="4"/>
      <c r="I251" s="4"/>
      <c r="J251" s="4"/>
      <c r="K251" s="4"/>
      <c r="L251" s="4"/>
      <c r="M251" s="33">
        <f t="shared" si="52"/>
        <v>0</v>
      </c>
    </row>
    <row r="252" spans="1:13" x14ac:dyDescent="0.25">
      <c r="A252" s="4"/>
      <c r="B252" s="4"/>
      <c r="C252" s="4"/>
      <c r="D252" s="5"/>
      <c r="E252" s="4"/>
      <c r="F252" s="33">
        <f t="shared" si="51"/>
        <v>0</v>
      </c>
      <c r="H252" s="4"/>
      <c r="I252" s="4"/>
      <c r="J252" s="4"/>
      <c r="K252" s="5"/>
      <c r="L252" s="4"/>
      <c r="M252" s="33">
        <f t="shared" si="52"/>
        <v>0</v>
      </c>
    </row>
    <row r="253" spans="1:13" x14ac:dyDescent="0.25">
      <c r="A253" s="126" t="s">
        <v>181</v>
      </c>
      <c r="B253" s="127"/>
      <c r="C253" s="127"/>
      <c r="D253" s="127"/>
      <c r="E253" s="128"/>
      <c r="F253" s="33">
        <f t="shared" si="51"/>
        <v>0</v>
      </c>
      <c r="H253" s="126" t="s">
        <v>181</v>
      </c>
      <c r="I253" s="127"/>
      <c r="J253" s="127"/>
      <c r="K253" s="127"/>
      <c r="L253" s="128"/>
      <c r="M253" s="33">
        <f t="shared" si="52"/>
        <v>0</v>
      </c>
    </row>
    <row r="254" spans="1:13" x14ac:dyDescent="0.25">
      <c r="A254" s="4"/>
      <c r="B254" s="4"/>
      <c r="C254" s="4"/>
      <c r="D254" s="4"/>
      <c r="E254" s="4"/>
      <c r="F254" s="33">
        <f t="shared" si="51"/>
        <v>0</v>
      </c>
      <c r="H254" s="4"/>
      <c r="I254" s="4"/>
      <c r="J254" s="4"/>
      <c r="K254" s="4"/>
      <c r="L254" s="4"/>
      <c r="M254" s="33">
        <f t="shared" si="52"/>
        <v>0</v>
      </c>
    </row>
    <row r="255" spans="1:13" x14ac:dyDescent="0.25">
      <c r="A255" s="4"/>
      <c r="B255" s="4"/>
      <c r="C255" s="4"/>
      <c r="D255" s="4"/>
      <c r="E255" s="4"/>
      <c r="F255" s="33">
        <f t="shared" si="51"/>
        <v>0</v>
      </c>
      <c r="H255" s="4"/>
      <c r="I255" s="4"/>
      <c r="J255" s="4"/>
      <c r="K255" s="4"/>
      <c r="L255" s="4"/>
      <c r="M255" s="33">
        <f t="shared" si="52"/>
        <v>0</v>
      </c>
    </row>
    <row r="256" spans="1:13" x14ac:dyDescent="0.25">
      <c r="A256" s="121" t="s">
        <v>4</v>
      </c>
      <c r="B256" s="122"/>
      <c r="C256" s="122"/>
      <c r="D256" s="122"/>
      <c r="E256" s="123"/>
      <c r="F256" s="2">
        <f>SUM(F247:F255)</f>
        <v>0</v>
      </c>
      <c r="H256" s="121" t="s">
        <v>4</v>
      </c>
      <c r="I256" s="122"/>
      <c r="J256" s="122"/>
      <c r="K256" s="122"/>
      <c r="L256" s="123"/>
      <c r="M256" s="2">
        <f>SUM(M247:M255)</f>
        <v>0</v>
      </c>
    </row>
    <row r="257" spans="1:13" x14ac:dyDescent="0.25">
      <c r="A257" s="53"/>
      <c r="B257" s="53"/>
      <c r="C257" s="53"/>
      <c r="D257" s="53"/>
      <c r="E257" s="53"/>
      <c r="F257" s="54"/>
      <c r="H257" s="53"/>
      <c r="I257" s="53"/>
      <c r="J257" s="53"/>
      <c r="K257" s="53"/>
      <c r="L257" s="53"/>
      <c r="M257" s="54"/>
    </row>
    <row r="258" spans="1:13" x14ac:dyDescent="0.25">
      <c r="A258" s="40" t="s">
        <v>233</v>
      </c>
      <c r="B258" s="39"/>
      <c r="C258" s="39"/>
      <c r="D258" s="39"/>
      <c r="E258" s="39"/>
      <c r="H258" s="40"/>
      <c r="I258" s="39"/>
      <c r="J258" s="39"/>
      <c r="K258" s="39"/>
      <c r="L258" s="39"/>
    </row>
    <row r="259" spans="1:13" x14ac:dyDescent="0.25">
      <c r="A259" s="4" t="s">
        <v>79</v>
      </c>
      <c r="B259" s="30" t="s">
        <v>80</v>
      </c>
      <c r="C259" s="4" t="s">
        <v>81</v>
      </c>
      <c r="D259" s="4" t="s">
        <v>82</v>
      </c>
      <c r="E259" s="4" t="s">
        <v>83</v>
      </c>
      <c r="F259" s="3" t="s">
        <v>4</v>
      </c>
      <c r="H259" s="4" t="s">
        <v>79</v>
      </c>
      <c r="I259" s="30" t="s">
        <v>80</v>
      </c>
      <c r="J259" s="4" t="s">
        <v>81</v>
      </c>
      <c r="K259" s="4" t="s">
        <v>82</v>
      </c>
      <c r="L259" s="4" t="s">
        <v>83</v>
      </c>
      <c r="M259" s="3" t="s">
        <v>4</v>
      </c>
    </row>
    <row r="260" spans="1:13" x14ac:dyDescent="0.25">
      <c r="A260" s="126" t="s">
        <v>5</v>
      </c>
      <c r="B260" s="127"/>
      <c r="C260" s="127"/>
      <c r="D260" s="127"/>
      <c r="E260" s="128"/>
      <c r="F260" s="33">
        <f>SUM(A260,B260,C260,D260,E260)</f>
        <v>0</v>
      </c>
      <c r="H260" s="126" t="s">
        <v>5</v>
      </c>
      <c r="I260" s="127"/>
      <c r="J260" s="127"/>
      <c r="K260" s="127"/>
      <c r="L260" s="128"/>
      <c r="M260" s="33">
        <f>SUM(H260,I260,J260,K260,L260)</f>
        <v>0</v>
      </c>
    </row>
    <row r="261" spans="1:13" x14ac:dyDescent="0.25">
      <c r="A261" s="4">
        <v>3.18</v>
      </c>
      <c r="C261" s="4"/>
      <c r="D261" s="4"/>
      <c r="E261" s="4"/>
      <c r="F261" s="33">
        <f>SUM(A261:E261)</f>
        <v>3.18</v>
      </c>
      <c r="H261" s="4"/>
      <c r="I261" s="30"/>
      <c r="J261" s="4"/>
      <c r="K261" s="4"/>
      <c r="L261" s="4"/>
      <c r="M261" s="33">
        <f t="shared" ref="M261:M268" si="53">SUM(H261,I261,J261,K261,L261)</f>
        <v>0</v>
      </c>
    </row>
    <row r="262" spans="1:13" x14ac:dyDescent="0.25">
      <c r="A262" s="4"/>
      <c r="B262" s="30"/>
      <c r="C262" s="4"/>
      <c r="D262" s="4"/>
      <c r="E262" s="4"/>
      <c r="F262" s="33">
        <f t="shared" ref="F262:F268" si="54">SUM(A262,B262,C262,D262,E262)</f>
        <v>0</v>
      </c>
      <c r="H262" s="4"/>
      <c r="I262" s="30"/>
      <c r="J262" s="4"/>
      <c r="K262" s="4"/>
      <c r="L262" s="4"/>
      <c r="M262" s="33">
        <f t="shared" si="53"/>
        <v>0</v>
      </c>
    </row>
    <row r="263" spans="1:13" x14ac:dyDescent="0.25">
      <c r="A263" s="126" t="s">
        <v>108</v>
      </c>
      <c r="B263" s="127"/>
      <c r="C263" s="127"/>
      <c r="D263" s="127"/>
      <c r="E263" s="128"/>
      <c r="F263" s="33">
        <f t="shared" si="54"/>
        <v>0</v>
      </c>
      <c r="H263" s="126" t="s">
        <v>108</v>
      </c>
      <c r="I263" s="127"/>
      <c r="J263" s="127"/>
      <c r="K263" s="127"/>
      <c r="L263" s="128"/>
      <c r="M263" s="33">
        <f t="shared" si="53"/>
        <v>0</v>
      </c>
    </row>
    <row r="264" spans="1:13" x14ac:dyDescent="0.25">
      <c r="A264" s="4"/>
      <c r="B264" s="4"/>
      <c r="C264" s="4"/>
      <c r="D264" s="4"/>
      <c r="E264" s="4"/>
      <c r="F264" s="33">
        <f t="shared" si="54"/>
        <v>0</v>
      </c>
      <c r="H264" s="4"/>
      <c r="I264" s="4"/>
      <c r="J264" s="4"/>
      <c r="K264" s="4"/>
      <c r="L264" s="4"/>
      <c r="M264" s="33">
        <f t="shared" si="53"/>
        <v>0</v>
      </c>
    </row>
    <row r="265" spans="1:13" x14ac:dyDescent="0.25">
      <c r="A265" s="4"/>
      <c r="B265" s="4"/>
      <c r="C265" s="4"/>
      <c r="D265" s="5"/>
      <c r="E265" s="4"/>
      <c r="F265" s="33">
        <f t="shared" si="54"/>
        <v>0</v>
      </c>
      <c r="H265" s="4"/>
      <c r="I265" s="4"/>
      <c r="J265" s="4"/>
      <c r="K265" s="5"/>
      <c r="L265" s="4"/>
      <c r="M265" s="33">
        <f t="shared" si="53"/>
        <v>0</v>
      </c>
    </row>
    <row r="266" spans="1:13" x14ac:dyDescent="0.25">
      <c r="A266" s="126" t="s">
        <v>181</v>
      </c>
      <c r="B266" s="127"/>
      <c r="C266" s="127"/>
      <c r="D266" s="127"/>
      <c r="E266" s="128"/>
      <c r="F266" s="33">
        <f t="shared" si="54"/>
        <v>0</v>
      </c>
      <c r="H266" s="126" t="s">
        <v>181</v>
      </c>
      <c r="I266" s="127"/>
      <c r="J266" s="127"/>
      <c r="K266" s="127"/>
      <c r="L266" s="128"/>
      <c r="M266" s="33">
        <f t="shared" si="53"/>
        <v>0</v>
      </c>
    </row>
    <row r="267" spans="1:13" x14ac:dyDescent="0.25">
      <c r="A267" s="4"/>
      <c r="B267" s="4"/>
      <c r="C267" s="4"/>
      <c r="D267" s="4"/>
      <c r="E267" s="4"/>
      <c r="F267" s="33">
        <f t="shared" si="54"/>
        <v>0</v>
      </c>
      <c r="H267" s="4"/>
      <c r="I267" s="4"/>
      <c r="J267" s="4"/>
      <c r="K267" s="4"/>
      <c r="L267" s="4"/>
      <c r="M267" s="33">
        <f t="shared" si="53"/>
        <v>0</v>
      </c>
    </row>
    <row r="268" spans="1:13" x14ac:dyDescent="0.25">
      <c r="A268" s="4"/>
      <c r="B268" s="4"/>
      <c r="C268" s="4"/>
      <c r="D268" s="4"/>
      <c r="E268" s="4"/>
      <c r="F268" s="33">
        <f t="shared" si="54"/>
        <v>0</v>
      </c>
      <c r="H268" s="4"/>
      <c r="I268" s="4"/>
      <c r="J268" s="4"/>
      <c r="K268" s="4"/>
      <c r="L268" s="4"/>
      <c r="M268" s="33">
        <f t="shared" si="53"/>
        <v>0</v>
      </c>
    </row>
    <row r="269" spans="1:13" x14ac:dyDescent="0.25">
      <c r="A269" s="121" t="s">
        <v>4</v>
      </c>
      <c r="B269" s="122"/>
      <c r="C269" s="122"/>
      <c r="D269" s="122"/>
      <c r="E269" s="123"/>
      <c r="F269" s="2">
        <f>SUM(F260:F268)</f>
        <v>3.18</v>
      </c>
      <c r="H269" s="121" t="s">
        <v>4</v>
      </c>
      <c r="I269" s="122"/>
      <c r="J269" s="122"/>
      <c r="K269" s="122"/>
      <c r="L269" s="123"/>
      <c r="M269" s="2">
        <f>SUM(M260:M268)</f>
        <v>0</v>
      </c>
    </row>
    <row r="270" spans="1:13" x14ac:dyDescent="0.25">
      <c r="A270" s="53"/>
      <c r="B270" s="53"/>
      <c r="C270" s="53"/>
      <c r="D270" s="53"/>
      <c r="E270" s="53"/>
      <c r="F270" s="54"/>
      <c r="H270" s="53"/>
      <c r="I270" s="53"/>
      <c r="J270" s="53"/>
      <c r="K270" s="53"/>
      <c r="L270" s="53"/>
      <c r="M270" s="54"/>
    </row>
    <row r="271" spans="1:13" x14ac:dyDescent="0.25">
      <c r="A271" s="40" t="s">
        <v>236</v>
      </c>
      <c r="B271" s="39"/>
      <c r="C271" s="39"/>
      <c r="D271" s="39"/>
      <c r="E271" s="39"/>
      <c r="H271" s="40" t="s">
        <v>237</v>
      </c>
      <c r="I271" s="39"/>
      <c r="J271" s="39"/>
      <c r="K271" s="39"/>
      <c r="L271" s="39"/>
    </row>
    <row r="272" spans="1:13" x14ac:dyDescent="0.25">
      <c r="A272" s="4"/>
      <c r="B272" s="4"/>
      <c r="C272" s="4"/>
      <c r="D272" s="4"/>
      <c r="E272" s="4"/>
      <c r="F272" s="3" t="s">
        <v>4</v>
      </c>
      <c r="H272" s="4"/>
      <c r="I272" s="4"/>
      <c r="J272" s="4"/>
      <c r="K272" s="4"/>
      <c r="L272" s="4"/>
      <c r="M272" s="3" t="s">
        <v>4</v>
      </c>
    </row>
    <row r="273" spans="1:13" x14ac:dyDescent="0.25">
      <c r="A273" s="4"/>
      <c r="B273" s="4"/>
      <c r="C273" s="4"/>
      <c r="D273" s="4"/>
      <c r="E273" s="4"/>
      <c r="F273" s="58">
        <f>SUM(A273,B273,C273,D273,E273)</f>
        <v>0</v>
      </c>
      <c r="H273" s="4"/>
      <c r="I273" s="4"/>
      <c r="J273" s="4"/>
      <c r="K273" s="4"/>
      <c r="L273" s="4"/>
      <c r="M273" s="58">
        <f>SUM(H273,I273,J273,K273,L273)</f>
        <v>0</v>
      </c>
    </row>
    <row r="274" spans="1:13" x14ac:dyDescent="0.25">
      <c r="A274" s="4"/>
      <c r="B274" s="30"/>
      <c r="C274" s="4"/>
      <c r="D274" s="4"/>
      <c r="E274" s="4"/>
      <c r="F274" s="58">
        <f t="shared" ref="F274:F277" si="55">SUM(A274,B274,C274,D274,E274)</f>
        <v>0</v>
      </c>
      <c r="H274" s="4"/>
      <c r="I274" s="30"/>
      <c r="J274" s="4"/>
      <c r="K274" s="4"/>
      <c r="L274" s="4"/>
      <c r="M274" s="58">
        <f t="shared" ref="M274:M277" si="56">SUM(H274,I274,J274,K274,L274)</f>
        <v>0</v>
      </c>
    </row>
    <row r="275" spans="1:13" x14ac:dyDescent="0.25">
      <c r="A275" s="4"/>
      <c r="B275" s="30"/>
      <c r="C275" s="4"/>
      <c r="D275" s="4"/>
      <c r="E275" s="4"/>
      <c r="F275" s="58">
        <f t="shared" si="55"/>
        <v>0</v>
      </c>
      <c r="H275" s="4"/>
      <c r="I275" s="30"/>
      <c r="J275" s="4"/>
      <c r="K275" s="4"/>
      <c r="L275" s="4"/>
      <c r="M275" s="58">
        <f t="shared" si="56"/>
        <v>0</v>
      </c>
    </row>
    <row r="276" spans="1:13" x14ac:dyDescent="0.25">
      <c r="A276" s="4"/>
      <c r="B276" s="30"/>
      <c r="C276" s="4"/>
      <c r="D276" s="4"/>
      <c r="E276" s="4"/>
      <c r="F276" s="58">
        <f t="shared" si="55"/>
        <v>0</v>
      </c>
      <c r="H276" s="4"/>
      <c r="I276" s="30"/>
      <c r="J276" s="4"/>
      <c r="K276" s="4"/>
      <c r="L276" s="4"/>
      <c r="M276" s="58">
        <f t="shared" si="56"/>
        <v>0</v>
      </c>
    </row>
    <row r="277" spans="1:13" x14ac:dyDescent="0.25">
      <c r="A277" s="4"/>
      <c r="B277" s="30"/>
      <c r="C277" s="4"/>
      <c r="D277" s="4"/>
      <c r="E277" s="4"/>
      <c r="F277" s="58">
        <f t="shared" si="55"/>
        <v>0</v>
      </c>
      <c r="H277" s="4"/>
      <c r="I277" s="30"/>
      <c r="J277" s="4"/>
      <c r="K277" s="4"/>
      <c r="L277" s="4"/>
      <c r="M277" s="58">
        <f t="shared" si="56"/>
        <v>0</v>
      </c>
    </row>
    <row r="278" spans="1:13" x14ac:dyDescent="0.25">
      <c r="A278" s="121" t="s">
        <v>4</v>
      </c>
      <c r="B278" s="122"/>
      <c r="C278" s="122"/>
      <c r="D278" s="122"/>
      <c r="E278" s="123"/>
      <c r="F278" s="59">
        <f>SUM(F273:F277)</f>
        <v>0</v>
      </c>
      <c r="H278" s="121" t="s">
        <v>4</v>
      </c>
      <c r="I278" s="122"/>
      <c r="J278" s="122"/>
      <c r="K278" s="122"/>
      <c r="L278" s="123"/>
      <c r="M278" s="59">
        <f>SUM(M273:M277)</f>
        <v>0</v>
      </c>
    </row>
    <row r="279" spans="1:13" x14ac:dyDescent="0.25">
      <c r="A279" s="53"/>
      <c r="B279" s="53"/>
      <c r="C279" s="53"/>
      <c r="D279" s="53"/>
      <c r="E279" s="53"/>
      <c r="F279" s="54"/>
    </row>
    <row r="280" spans="1:13" x14ac:dyDescent="0.25">
      <c r="A280" s="40" t="s">
        <v>258</v>
      </c>
      <c r="B280" s="39"/>
      <c r="C280" s="39"/>
      <c r="D280" s="39"/>
      <c r="E280" s="39"/>
      <c r="H280" s="40" t="s">
        <v>281</v>
      </c>
      <c r="I280" s="39"/>
      <c r="J280" s="39"/>
      <c r="K280" s="39"/>
      <c r="L280" s="39"/>
    </row>
    <row r="281" spans="1:13" x14ac:dyDescent="0.25">
      <c r="A281" s="4"/>
      <c r="B281" s="4"/>
      <c r="C281" s="4"/>
      <c r="D281" s="4"/>
      <c r="E281" s="4"/>
      <c r="F281" s="3" t="s">
        <v>4</v>
      </c>
      <c r="H281" s="4"/>
      <c r="I281" s="4"/>
      <c r="J281" s="4"/>
      <c r="K281" s="4"/>
      <c r="L281" s="4"/>
      <c r="M281" s="3" t="s">
        <v>4</v>
      </c>
    </row>
    <row r="282" spans="1:13" x14ac:dyDescent="0.25">
      <c r="A282" s="4">
        <v>46.14</v>
      </c>
      <c r="B282" s="4"/>
      <c r="C282" s="4"/>
      <c r="D282" s="4"/>
      <c r="E282" s="4"/>
      <c r="F282" s="58">
        <f>SUM(A282,B282,C282,D282,E282)</f>
        <v>46.14</v>
      </c>
      <c r="H282" s="4"/>
      <c r="I282" s="4"/>
      <c r="J282" s="4"/>
      <c r="K282" s="4"/>
      <c r="L282" s="4"/>
      <c r="M282" s="58">
        <f>SUM(H282,I282,J282,K282,L282)</f>
        <v>0</v>
      </c>
    </row>
    <row r="283" spans="1:13" x14ac:dyDescent="0.25">
      <c r="A283" s="4"/>
      <c r="B283" s="30"/>
      <c r="C283" s="4"/>
      <c r="D283" s="4"/>
      <c r="E283" s="4"/>
      <c r="F283" s="58">
        <f t="shared" ref="F283:F286" si="57">SUM(A283,B283,C283,D283,E283)</f>
        <v>0</v>
      </c>
      <c r="H283" s="4"/>
      <c r="I283" s="30"/>
      <c r="J283" s="4"/>
      <c r="K283" s="4"/>
      <c r="L283" s="4"/>
      <c r="M283" s="58">
        <f t="shared" ref="M283:M286" si="58">SUM(H283,I283,J283,K283,L283)</f>
        <v>0</v>
      </c>
    </row>
    <row r="284" spans="1:13" x14ac:dyDescent="0.25">
      <c r="A284" s="4"/>
      <c r="B284" s="30"/>
      <c r="C284" s="4"/>
      <c r="D284" s="4"/>
      <c r="E284" s="4"/>
      <c r="F284" s="58">
        <f t="shared" si="57"/>
        <v>0</v>
      </c>
      <c r="H284" s="4"/>
      <c r="I284" s="30"/>
      <c r="J284" s="4"/>
      <c r="K284" s="4"/>
      <c r="L284" s="4"/>
      <c r="M284" s="58">
        <f t="shared" si="58"/>
        <v>0</v>
      </c>
    </row>
    <row r="285" spans="1:13" x14ac:dyDescent="0.25">
      <c r="A285" s="4"/>
      <c r="B285" s="30"/>
      <c r="C285" s="4"/>
      <c r="D285" s="4"/>
      <c r="E285" s="4"/>
      <c r="F285" s="58">
        <f t="shared" si="57"/>
        <v>0</v>
      </c>
      <c r="H285" s="4"/>
      <c r="I285" s="30"/>
      <c r="J285" s="4"/>
      <c r="K285" s="4"/>
      <c r="L285" s="4"/>
      <c r="M285" s="58">
        <f t="shared" si="58"/>
        <v>0</v>
      </c>
    </row>
    <row r="286" spans="1:13" x14ac:dyDescent="0.25">
      <c r="A286" s="4"/>
      <c r="B286" s="30"/>
      <c r="C286" s="4"/>
      <c r="D286" s="4"/>
      <c r="E286" s="4"/>
      <c r="F286" s="58">
        <f t="shared" si="57"/>
        <v>0</v>
      </c>
      <c r="H286" s="4"/>
      <c r="I286" s="30"/>
      <c r="J286" s="4"/>
      <c r="K286" s="4"/>
      <c r="L286" s="4"/>
      <c r="M286" s="58">
        <f t="shared" si="58"/>
        <v>0</v>
      </c>
    </row>
    <row r="287" spans="1:13" x14ac:dyDescent="0.25">
      <c r="A287" s="121" t="s">
        <v>4</v>
      </c>
      <c r="B287" s="122"/>
      <c r="C287" s="122"/>
      <c r="D287" s="122"/>
      <c r="E287" s="123"/>
      <c r="F287" s="59">
        <f>SUM(F282:F286)</f>
        <v>46.14</v>
      </c>
      <c r="H287" s="121" t="s">
        <v>4</v>
      </c>
      <c r="I287" s="122"/>
      <c r="J287" s="122"/>
      <c r="K287" s="122"/>
      <c r="L287" s="123"/>
      <c r="M287" s="59">
        <f>SUM(M282:M286)</f>
        <v>0</v>
      </c>
    </row>
    <row r="288" spans="1:13" x14ac:dyDescent="0.25">
      <c r="A288" s="53"/>
      <c r="B288" s="53"/>
      <c r="C288" s="53"/>
      <c r="D288" s="53"/>
      <c r="E288" s="53"/>
      <c r="F288" s="54"/>
    </row>
    <row r="289" spans="1:13" x14ac:dyDescent="0.25">
      <c r="A289" s="40" t="s">
        <v>280</v>
      </c>
      <c r="B289" s="39"/>
      <c r="C289" s="39"/>
      <c r="D289" s="39"/>
      <c r="E289" s="39"/>
    </row>
    <row r="290" spans="1:13" x14ac:dyDescent="0.25">
      <c r="A290" s="126" t="s">
        <v>5</v>
      </c>
      <c r="B290" s="127"/>
      <c r="C290" s="127"/>
      <c r="D290" s="127"/>
      <c r="E290" s="128"/>
      <c r="F290" s="3" t="s">
        <v>4</v>
      </c>
      <c r="H290" s="40" t="s">
        <v>253</v>
      </c>
      <c r="I290" s="39"/>
      <c r="J290" s="39"/>
      <c r="K290" s="39"/>
      <c r="L290" s="39"/>
    </row>
    <row r="291" spans="1:13" x14ac:dyDescent="0.25">
      <c r="A291" s="88">
        <v>18.100000000000001</v>
      </c>
      <c r="B291" s="4"/>
      <c r="C291" s="4"/>
      <c r="D291" s="4"/>
      <c r="E291" s="4"/>
      <c r="F291" s="58">
        <f t="shared" ref="F291:F295" si="59">SUM(A291,B291,C291,D291,E291)</f>
        <v>18.100000000000001</v>
      </c>
      <c r="H291" s="4"/>
      <c r="I291" s="4"/>
      <c r="J291" s="4"/>
      <c r="K291" s="4"/>
      <c r="L291" s="4"/>
      <c r="M291" s="3" t="s">
        <v>4</v>
      </c>
    </row>
    <row r="292" spans="1:13" x14ac:dyDescent="0.25">
      <c r="A292" s="4"/>
      <c r="B292" s="4"/>
      <c r="C292" s="4"/>
      <c r="D292" s="4"/>
      <c r="E292" s="4"/>
      <c r="F292" s="58">
        <f t="shared" si="59"/>
        <v>0</v>
      </c>
      <c r="H292" s="4">
        <f>A282</f>
        <v>46.14</v>
      </c>
      <c r="I292" s="4"/>
      <c r="J292" s="4"/>
      <c r="K292" s="4"/>
      <c r="L292" s="4"/>
      <c r="M292" s="58">
        <f>SUM(H292,I292,J292,K292,L292)</f>
        <v>46.14</v>
      </c>
    </row>
    <row r="293" spans="1:13" x14ac:dyDescent="0.25">
      <c r="A293" s="4"/>
      <c r="B293" s="30"/>
      <c r="C293" s="4"/>
      <c r="D293" s="4"/>
      <c r="E293" s="4"/>
      <c r="F293" s="58">
        <f t="shared" si="59"/>
        <v>0</v>
      </c>
      <c r="H293" s="4"/>
      <c r="I293" s="30"/>
      <c r="J293" s="4"/>
      <c r="K293" s="4"/>
      <c r="L293" s="4"/>
      <c r="M293" s="58">
        <f t="shared" ref="M293:M296" si="60">SUM(H293,I293,J293,K293,L293)</f>
        <v>0</v>
      </c>
    </row>
    <row r="294" spans="1:13" x14ac:dyDescent="0.25">
      <c r="A294" s="4"/>
      <c r="B294" s="30"/>
      <c r="C294" s="4"/>
      <c r="D294" s="4"/>
      <c r="E294" s="4"/>
      <c r="F294" s="58">
        <f t="shared" si="59"/>
        <v>0</v>
      </c>
      <c r="H294" s="4"/>
      <c r="I294" s="30"/>
      <c r="J294" s="4"/>
      <c r="K294" s="4"/>
      <c r="L294" s="4"/>
      <c r="M294" s="58">
        <f t="shared" si="60"/>
        <v>0</v>
      </c>
    </row>
    <row r="295" spans="1:13" x14ac:dyDescent="0.25">
      <c r="A295" s="4"/>
      <c r="B295" s="30"/>
      <c r="C295" s="4"/>
      <c r="D295" s="4"/>
      <c r="E295" s="4"/>
      <c r="F295" s="58">
        <f t="shared" si="59"/>
        <v>0</v>
      </c>
      <c r="H295" s="4"/>
      <c r="I295" s="30"/>
      <c r="J295" s="4"/>
      <c r="K295" s="4"/>
      <c r="L295" s="4"/>
      <c r="M295" s="58">
        <f t="shared" si="60"/>
        <v>0</v>
      </c>
    </row>
    <row r="296" spans="1:13" x14ac:dyDescent="0.25">
      <c r="A296" s="121" t="s">
        <v>4</v>
      </c>
      <c r="B296" s="122"/>
      <c r="C296" s="122"/>
      <c r="D296" s="122"/>
      <c r="E296" s="123"/>
      <c r="F296" s="2">
        <f>SUM(F291:F295)</f>
        <v>18.100000000000001</v>
      </c>
      <c r="H296" s="4"/>
      <c r="I296" s="30"/>
      <c r="J296" s="4"/>
      <c r="K296" s="4"/>
      <c r="L296" s="4"/>
      <c r="M296" s="58">
        <f t="shared" si="60"/>
        <v>0</v>
      </c>
    </row>
    <row r="297" spans="1:13" x14ac:dyDescent="0.25">
      <c r="H297" s="121" t="s">
        <v>4</v>
      </c>
      <c r="I297" s="122"/>
      <c r="J297" s="122"/>
      <c r="K297" s="122"/>
      <c r="L297" s="123"/>
      <c r="M297" s="59">
        <f>SUM(M292:M296)</f>
        <v>46.14</v>
      </c>
    </row>
    <row r="299" spans="1:13" x14ac:dyDescent="0.25">
      <c r="A299" t="s">
        <v>282</v>
      </c>
      <c r="B299" s="39"/>
      <c r="C299" s="39"/>
      <c r="D299" s="39"/>
      <c r="E299" s="39"/>
    </row>
    <row r="300" spans="1:13" x14ac:dyDescent="0.25">
      <c r="A300" s="126" t="s">
        <v>5</v>
      </c>
      <c r="B300" s="127"/>
      <c r="C300" s="127"/>
      <c r="D300" s="127"/>
      <c r="E300" s="128"/>
      <c r="F300" s="3" t="s">
        <v>4</v>
      </c>
      <c r="H300" s="40"/>
      <c r="I300" s="39"/>
      <c r="J300" s="39"/>
      <c r="K300" s="39"/>
      <c r="L300" s="39"/>
    </row>
    <row r="301" spans="1:13" x14ac:dyDescent="0.25">
      <c r="A301" s="88">
        <v>23.07</v>
      </c>
      <c r="B301" s="4"/>
      <c r="C301" s="4"/>
      <c r="D301" s="4"/>
      <c r="E301" s="4"/>
      <c r="F301" s="58">
        <f t="shared" ref="F301:F305" si="61">SUM(A301,B301,C301,D301,E301)</f>
        <v>23.07</v>
      </c>
      <c r="H301" s="4"/>
      <c r="I301" s="4"/>
      <c r="J301" s="4"/>
      <c r="K301" s="4"/>
      <c r="L301" s="4"/>
      <c r="M301" s="3" t="s">
        <v>4</v>
      </c>
    </row>
    <row r="302" spans="1:13" x14ac:dyDescent="0.25">
      <c r="A302" s="4"/>
      <c r="B302" s="4"/>
      <c r="C302" s="4"/>
      <c r="D302" s="4"/>
      <c r="E302" s="4"/>
      <c r="F302" s="58">
        <f t="shared" si="61"/>
        <v>0</v>
      </c>
      <c r="H302" s="4">
        <f>A292</f>
        <v>0</v>
      </c>
      <c r="I302" s="4"/>
      <c r="J302" s="4"/>
      <c r="K302" s="4"/>
      <c r="L302" s="4"/>
      <c r="M302" s="58">
        <f>SUM(H302,I302,J302,K302,L302)</f>
        <v>0</v>
      </c>
    </row>
    <row r="303" spans="1:13" x14ac:dyDescent="0.25">
      <c r="A303" s="4"/>
      <c r="B303" s="30"/>
      <c r="C303" s="4"/>
      <c r="D303" s="4"/>
      <c r="E303" s="4"/>
      <c r="F303" s="58">
        <f t="shared" si="61"/>
        <v>0</v>
      </c>
      <c r="H303" s="4"/>
      <c r="I303" s="30"/>
      <c r="J303" s="4"/>
      <c r="K303" s="4"/>
      <c r="L303" s="4"/>
      <c r="M303" s="58">
        <f t="shared" ref="M303:M306" si="62">SUM(H303,I303,J303,K303,L303)</f>
        <v>0</v>
      </c>
    </row>
    <row r="304" spans="1:13" x14ac:dyDescent="0.25">
      <c r="A304" s="4"/>
      <c r="B304" s="30"/>
      <c r="C304" s="4"/>
      <c r="D304" s="4"/>
      <c r="E304" s="4"/>
      <c r="F304" s="58">
        <f t="shared" si="61"/>
        <v>0</v>
      </c>
      <c r="H304" s="4"/>
      <c r="I304" s="30"/>
      <c r="J304" s="4"/>
      <c r="K304" s="4"/>
      <c r="L304" s="4"/>
      <c r="M304" s="58">
        <f t="shared" si="62"/>
        <v>0</v>
      </c>
    </row>
    <row r="305" spans="1:13" x14ac:dyDescent="0.25">
      <c r="A305" s="4"/>
      <c r="B305" s="30"/>
      <c r="C305" s="4"/>
      <c r="D305" s="4"/>
      <c r="E305" s="4"/>
      <c r="F305" s="58">
        <f t="shared" si="61"/>
        <v>0</v>
      </c>
      <c r="H305" s="4"/>
      <c r="I305" s="30"/>
      <c r="J305" s="4"/>
      <c r="K305" s="4"/>
      <c r="L305" s="4"/>
      <c r="M305" s="58">
        <f t="shared" si="62"/>
        <v>0</v>
      </c>
    </row>
    <row r="306" spans="1:13" x14ac:dyDescent="0.25">
      <c r="A306" s="121" t="s">
        <v>4</v>
      </c>
      <c r="B306" s="122"/>
      <c r="C306" s="122"/>
      <c r="D306" s="122"/>
      <c r="E306" s="123"/>
      <c r="F306" s="2">
        <f>SUM(F301:F305)</f>
        <v>23.07</v>
      </c>
      <c r="H306" s="4"/>
      <c r="I306" s="30"/>
      <c r="J306" s="4"/>
      <c r="K306" s="4"/>
      <c r="L306" s="4"/>
      <c r="M306" s="58">
        <f t="shared" si="62"/>
        <v>0</v>
      </c>
    </row>
    <row r="307" spans="1:13" x14ac:dyDescent="0.25">
      <c r="H307" s="121" t="s">
        <v>4</v>
      </c>
      <c r="I307" s="122"/>
      <c r="J307" s="122"/>
      <c r="K307" s="122"/>
      <c r="L307" s="123"/>
      <c r="M307" s="59">
        <f>SUM(M302:M306)</f>
        <v>0</v>
      </c>
    </row>
    <row r="309" spans="1:13" x14ac:dyDescent="0.25">
      <c r="A309" s="27" t="s">
        <v>49</v>
      </c>
    </row>
    <row r="310" spans="1:13" x14ac:dyDescent="0.25">
      <c r="A310" s="27"/>
    </row>
    <row r="311" spans="1:13" x14ac:dyDescent="0.25">
      <c r="A311" s="27"/>
    </row>
    <row r="312" spans="1:13" x14ac:dyDescent="0.25">
      <c r="A312" s="27" t="s">
        <v>50</v>
      </c>
    </row>
    <row r="313" spans="1:13" x14ac:dyDescent="0.25">
      <c r="A313" s="29" t="s">
        <v>51</v>
      </c>
    </row>
    <row r="314" spans="1:13" x14ac:dyDescent="0.25">
      <c r="A314" s="27" t="s">
        <v>52</v>
      </c>
    </row>
  </sheetData>
  <mergeCells count="147">
    <mergeCell ref="H307:L307"/>
    <mergeCell ref="A247:E247"/>
    <mergeCell ref="H247:L247"/>
    <mergeCell ref="A250:E250"/>
    <mergeCell ref="H278:L278"/>
    <mergeCell ref="A266:E266"/>
    <mergeCell ref="H266:L266"/>
    <mergeCell ref="A269:E269"/>
    <mergeCell ref="H269:L269"/>
    <mergeCell ref="A256:E256"/>
    <mergeCell ref="H256:L256"/>
    <mergeCell ref="A260:E260"/>
    <mergeCell ref="H260:L260"/>
    <mergeCell ref="A263:E263"/>
    <mergeCell ref="A253:E253"/>
    <mergeCell ref="H253:L253"/>
    <mergeCell ref="H250:L250"/>
    <mergeCell ref="A278:E278"/>
    <mergeCell ref="A75:E75"/>
    <mergeCell ref="H75:L75"/>
    <mergeCell ref="A184:E184"/>
    <mergeCell ref="A187:E187"/>
    <mergeCell ref="H187:L187"/>
    <mergeCell ref="A287:E287"/>
    <mergeCell ref="H287:L287"/>
    <mergeCell ref="A300:E300"/>
    <mergeCell ref="A306:E306"/>
    <mergeCell ref="A190:E190"/>
    <mergeCell ref="H190:L190"/>
    <mergeCell ref="A193:E193"/>
    <mergeCell ref="H193:L193"/>
    <mergeCell ref="A210:E210"/>
    <mergeCell ref="A212:E212"/>
    <mergeCell ref="H153:L153"/>
    <mergeCell ref="H113:L113"/>
    <mergeCell ref="A116:E116"/>
    <mergeCell ref="H131:L131"/>
    <mergeCell ref="A88:E88"/>
    <mergeCell ref="A85:E85"/>
    <mergeCell ref="H85:L85"/>
    <mergeCell ref="A157:E157"/>
    <mergeCell ref="H157:L157"/>
    <mergeCell ref="A56:E56"/>
    <mergeCell ref="H56:L56"/>
    <mergeCell ref="A59:E59"/>
    <mergeCell ref="H59:L59"/>
    <mergeCell ref="A62:E62"/>
    <mergeCell ref="H62:L62"/>
    <mergeCell ref="A69:E69"/>
    <mergeCell ref="H69:L69"/>
    <mergeCell ref="A72:E72"/>
    <mergeCell ref="H72:L72"/>
    <mergeCell ref="A1:M1"/>
    <mergeCell ref="A23:E23"/>
    <mergeCell ref="A36:E36"/>
    <mergeCell ref="H23:L23"/>
    <mergeCell ref="H36:L36"/>
    <mergeCell ref="A30:E30"/>
    <mergeCell ref="H30:L30"/>
    <mergeCell ref="A33:E33"/>
    <mergeCell ref="H33:L33"/>
    <mergeCell ref="A46:E46"/>
    <mergeCell ref="H46:L46"/>
    <mergeCell ref="A214:E214"/>
    <mergeCell ref="H210:L210"/>
    <mergeCell ref="H212:L212"/>
    <mergeCell ref="H214:L214"/>
    <mergeCell ref="H263:L263"/>
    <mergeCell ref="A290:E290"/>
    <mergeCell ref="A82:E82"/>
    <mergeCell ref="H82:L82"/>
    <mergeCell ref="A197:E197"/>
    <mergeCell ref="A176:E176"/>
    <mergeCell ref="H176:L176"/>
    <mergeCell ref="H116:L116"/>
    <mergeCell ref="A179:E179"/>
    <mergeCell ref="H179:L179"/>
    <mergeCell ref="A49:E49"/>
    <mergeCell ref="H49:L49"/>
    <mergeCell ref="A128:E128"/>
    <mergeCell ref="H128:L128"/>
    <mergeCell ref="A153:E153"/>
    <mergeCell ref="A131:E131"/>
    <mergeCell ref="A144:E144"/>
    <mergeCell ref="H144:L144"/>
    <mergeCell ref="H88:L88"/>
    <mergeCell ref="A163:E163"/>
    <mergeCell ref="H163:L163"/>
    <mergeCell ref="A173:E173"/>
    <mergeCell ref="A43:E43"/>
    <mergeCell ref="H43:L43"/>
    <mergeCell ref="H173:L173"/>
    <mergeCell ref="A122:E122"/>
    <mergeCell ref="A125:E125"/>
    <mergeCell ref="H122:L122"/>
    <mergeCell ref="H125:L125"/>
    <mergeCell ref="A147:E147"/>
    <mergeCell ref="H147:L147"/>
    <mergeCell ref="A134:E134"/>
    <mergeCell ref="H134:L134"/>
    <mergeCell ref="A137:E137"/>
    <mergeCell ref="H137:L137"/>
    <mergeCell ref="A140:E140"/>
    <mergeCell ref="H140:L140"/>
    <mergeCell ref="H160:L160"/>
    <mergeCell ref="A150:E150"/>
    <mergeCell ref="H150:L150"/>
    <mergeCell ref="A160:E160"/>
    <mergeCell ref="A110:E110"/>
    <mergeCell ref="H110:L110"/>
    <mergeCell ref="A113:E113"/>
    <mergeCell ref="A166:E166"/>
    <mergeCell ref="H166:L166"/>
    <mergeCell ref="A234:E234"/>
    <mergeCell ref="H234:L234"/>
    <mergeCell ref="A237:E237"/>
    <mergeCell ref="H237:L237"/>
    <mergeCell ref="A240:E240"/>
    <mergeCell ref="H240:L240"/>
    <mergeCell ref="H206:L206"/>
    <mergeCell ref="A216:E216"/>
    <mergeCell ref="A206:E206"/>
    <mergeCell ref="A230:E230"/>
    <mergeCell ref="A243:E243"/>
    <mergeCell ref="H243:L243"/>
    <mergeCell ref="H216:L216"/>
    <mergeCell ref="H230:L230"/>
    <mergeCell ref="H217:L217"/>
    <mergeCell ref="H297:L297"/>
    <mergeCell ref="A91:E91"/>
    <mergeCell ref="A94:E94"/>
    <mergeCell ref="A98:E98"/>
    <mergeCell ref="A104:E104"/>
    <mergeCell ref="H104:L104"/>
    <mergeCell ref="H197:L197"/>
    <mergeCell ref="A221:E221"/>
    <mergeCell ref="A224:E224"/>
    <mergeCell ref="A227:E227"/>
    <mergeCell ref="H221:L221"/>
    <mergeCell ref="H224:L224"/>
    <mergeCell ref="H227:L227"/>
    <mergeCell ref="A200:E200"/>
    <mergeCell ref="H200:L200"/>
    <mergeCell ref="A203:E203"/>
    <mergeCell ref="H203:L203"/>
    <mergeCell ref="A170:E170"/>
    <mergeCell ref="A296:E296"/>
  </mergeCells>
  <printOptions horizontalCentered="1"/>
  <pageMargins left="0" right="0" top="0.74803149606299213" bottom="0.74803149606299213" header="0.31496062992125984" footer="0.31496062992125984"/>
  <pageSetup scale="70" fitToHeight="0" orientation="landscape"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Datos</vt:lpstr>
      <vt:lpstr>M2 depreciado</vt:lpstr>
      <vt:lpstr>Presup. Unitarios</vt:lpstr>
      <vt:lpstr>Presup. m2</vt:lpstr>
      <vt:lpstr>cantid. obra</vt:lpstr>
      <vt:lpstr>'cantid. obra'!Área_de_impresión</vt:lpstr>
      <vt:lpstr>'M2 depreciado'!Área_de_impresión</vt:lpstr>
      <vt:lpstr>'Presup. m2'!Área_de_impresión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Jeiver</dc:creator>
  <cp:lastModifiedBy>heivert andres zuniga lozada</cp:lastModifiedBy>
  <cp:lastPrinted>2018-02-20T12:23:25Z</cp:lastPrinted>
  <dcterms:created xsi:type="dcterms:W3CDTF">2015-10-12T10:19:19Z</dcterms:created>
  <dcterms:modified xsi:type="dcterms:W3CDTF">2024-08-28T04:00:26Z</dcterms:modified>
</cp:coreProperties>
</file>