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ropbox\PracticePanther\Ana Bolena Estrada\sucesión tia abuela\"/>
    </mc:Choice>
  </mc:AlternateContent>
  <bookViews>
    <workbookView xWindow="0" yWindow="495" windowWidth="25605" windowHeight="15495"/>
  </bookViews>
  <sheets>
    <sheet name="Mery Ruth Estrad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3" i="2" l="1"/>
  <c r="P52" i="2"/>
  <c r="P51" i="2"/>
  <c r="P50" i="2"/>
  <c r="P72" i="2"/>
  <c r="P71" i="2"/>
  <c r="P70" i="2"/>
  <c r="P69" i="2"/>
  <c r="R75" i="2"/>
  <c r="T80" i="2"/>
  <c r="T79" i="2"/>
  <c r="T78" i="2"/>
  <c r="T61" i="2"/>
  <c r="T60" i="2"/>
  <c r="T59" i="2"/>
  <c r="M74" i="2"/>
  <c r="M73" i="2"/>
  <c r="M72" i="2"/>
  <c r="M71" i="2"/>
  <c r="M55" i="2"/>
  <c r="M54" i="2"/>
  <c r="M53" i="2"/>
  <c r="M52" i="2"/>
  <c r="J55" i="2"/>
  <c r="I58" i="2"/>
  <c r="I57" i="2"/>
  <c r="I56" i="2"/>
  <c r="I77" i="2"/>
  <c r="I76" i="2"/>
  <c r="I75" i="2"/>
  <c r="J74" i="2"/>
  <c r="K80" i="2"/>
  <c r="K79" i="2"/>
  <c r="I78" i="2"/>
  <c r="T77" i="2"/>
  <c r="R76" i="2"/>
  <c r="K77" i="2"/>
  <c r="M69" i="2"/>
  <c r="R67" i="2" s="1"/>
  <c r="M68" i="2"/>
  <c r="M70" i="2" s="1"/>
  <c r="K60" i="2"/>
  <c r="K61" i="2" s="1"/>
  <c r="I59" i="2"/>
  <c r="T58" i="2"/>
  <c r="R57" i="2"/>
  <c r="R56" i="2"/>
  <c r="M49" i="2"/>
  <c r="M50" i="2" s="1"/>
  <c r="R48" i="2" s="1"/>
  <c r="H20" i="2"/>
  <c r="H19" i="2"/>
  <c r="I15" i="2"/>
  <c r="G82" i="2" l="1"/>
  <c r="G63" i="2"/>
  <c r="O55" i="2"/>
  <c r="Q55" i="2" s="1"/>
  <c r="O49" i="2"/>
  <c r="O74" i="2"/>
  <c r="Q74" i="2" s="1"/>
  <c r="O68" i="2"/>
  <c r="M51" i="2"/>
  <c r="G39" i="2"/>
  <c r="G33" i="2"/>
  <c r="H34" i="2" s="1"/>
  <c r="H37" i="2" l="1"/>
  <c r="H36" i="2"/>
  <c r="H35" i="2"/>
  <c r="I39" i="2"/>
  <c r="J4" i="2"/>
  <c r="V4" i="2" s="1"/>
  <c r="O19" i="2"/>
  <c r="M19" i="2"/>
  <c r="Q19" i="2"/>
  <c r="S19" i="2"/>
  <c r="U19" i="2"/>
  <c r="J40" i="2" l="1"/>
  <c r="J41" i="2"/>
  <c r="L4" i="2"/>
  <c r="N4" i="2"/>
  <c r="R4" i="2"/>
  <c r="P4" i="2"/>
  <c r="T4" i="2"/>
  <c r="G15" i="2"/>
  <c r="K19" i="2" l="1"/>
  <c r="K20" i="2"/>
  <c r="H18" i="2"/>
  <c r="J19" i="2"/>
  <c r="H17" i="2"/>
  <c r="H14" i="2"/>
  <c r="K14" i="2" s="1"/>
  <c r="H4" i="2"/>
  <c r="L19" i="2" l="1"/>
  <c r="P19" i="2"/>
  <c r="T19" i="2"/>
  <c r="R19" i="2"/>
  <c r="V19" i="2"/>
  <c r="N19" i="2"/>
  <c r="O17" i="2"/>
  <c r="Q17" i="2"/>
  <c r="U17" i="2"/>
  <c r="M17" i="2"/>
  <c r="S17" i="2"/>
  <c r="Q18" i="2"/>
  <c r="U18" i="2"/>
  <c r="M18" i="2"/>
  <c r="O18" i="2"/>
  <c r="S18" i="2"/>
  <c r="K4" i="2"/>
  <c r="U4" i="2"/>
  <c r="Q4" i="2"/>
  <c r="M4" i="2"/>
  <c r="S4" i="2"/>
  <c r="O4" i="2"/>
  <c r="K17" i="2"/>
  <c r="Q14" i="2"/>
  <c r="U14" i="2"/>
  <c r="S14" i="2"/>
  <c r="O14" i="2"/>
  <c r="M14" i="2"/>
  <c r="O20" i="2"/>
  <c r="Q20" i="2"/>
  <c r="U20" i="2"/>
  <c r="M20" i="2"/>
  <c r="S20" i="2"/>
  <c r="K18" i="2"/>
  <c r="H7" i="2"/>
  <c r="H5" i="2"/>
  <c r="H6" i="2"/>
  <c r="H8" i="2"/>
  <c r="H9" i="2"/>
  <c r="H10" i="2"/>
  <c r="H11" i="2"/>
  <c r="H12" i="2"/>
  <c r="H13" i="2"/>
  <c r="H15" i="2"/>
  <c r="H16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20" i="2"/>
  <c r="N13" i="2" l="1"/>
  <c r="T13" i="2"/>
  <c r="R13" i="2"/>
  <c r="L13" i="2"/>
  <c r="V13" i="2"/>
  <c r="P13" i="2"/>
  <c r="N5" i="2"/>
  <c r="T5" i="2"/>
  <c r="R5" i="2"/>
  <c r="L5" i="2"/>
  <c r="V5" i="2"/>
  <c r="P5" i="2"/>
  <c r="N17" i="2"/>
  <c r="R17" i="2"/>
  <c r="T17" i="2"/>
  <c r="L17" i="2"/>
  <c r="V17" i="2"/>
  <c r="P17" i="2"/>
  <c r="N9" i="2"/>
  <c r="T9" i="2"/>
  <c r="R9" i="2"/>
  <c r="L9" i="2"/>
  <c r="V9" i="2"/>
  <c r="P9" i="2"/>
  <c r="L16" i="2"/>
  <c r="P16" i="2"/>
  <c r="N16" i="2"/>
  <c r="R16" i="2"/>
  <c r="T16" i="2"/>
  <c r="V16" i="2"/>
  <c r="L12" i="2"/>
  <c r="T12" i="2"/>
  <c r="P12" i="2"/>
  <c r="N12" i="2"/>
  <c r="R12" i="2"/>
  <c r="V12" i="2"/>
  <c r="L8" i="2"/>
  <c r="T8" i="2"/>
  <c r="P8" i="2"/>
  <c r="N8" i="2"/>
  <c r="R8" i="2"/>
  <c r="V8" i="2"/>
  <c r="T15" i="2"/>
  <c r="L15" i="2"/>
  <c r="R15" i="2"/>
  <c r="V15" i="2"/>
  <c r="N15" i="2"/>
  <c r="P15" i="2"/>
  <c r="J22" i="2"/>
  <c r="L20" i="2"/>
  <c r="P20" i="2"/>
  <c r="N20" i="2"/>
  <c r="R20" i="2"/>
  <c r="T20" i="2"/>
  <c r="V20" i="2"/>
  <c r="T11" i="2"/>
  <c r="L11" i="2"/>
  <c r="R11" i="2"/>
  <c r="V11" i="2"/>
  <c r="N11" i="2"/>
  <c r="P11" i="2"/>
  <c r="T7" i="2"/>
  <c r="L7" i="2"/>
  <c r="R7" i="2"/>
  <c r="V7" i="2"/>
  <c r="N7" i="2"/>
  <c r="P7" i="2"/>
  <c r="P18" i="2"/>
  <c r="R18" i="2"/>
  <c r="T18" i="2"/>
  <c r="N18" i="2"/>
  <c r="V18" i="2"/>
  <c r="L18" i="2"/>
  <c r="T14" i="2"/>
  <c r="P14" i="2"/>
  <c r="R14" i="2"/>
  <c r="N14" i="2"/>
  <c r="V14" i="2"/>
  <c r="L14" i="2"/>
  <c r="T10" i="2"/>
  <c r="L10" i="2"/>
  <c r="P10" i="2"/>
  <c r="R10" i="2"/>
  <c r="N10" i="2"/>
  <c r="V10" i="2"/>
  <c r="T6" i="2"/>
  <c r="R6" i="2"/>
  <c r="N6" i="2"/>
  <c r="V6" i="2"/>
  <c r="L6" i="2"/>
  <c r="P6" i="2"/>
  <c r="O11" i="2"/>
  <c r="Q11" i="2"/>
  <c r="U11" i="2"/>
  <c r="M11" i="2"/>
  <c r="S11" i="2"/>
  <c r="K11" i="2"/>
  <c r="O8" i="2"/>
  <c r="Q8" i="2"/>
  <c r="U8" i="2"/>
  <c r="M8" i="2"/>
  <c r="S8" i="2"/>
  <c r="K8" i="2"/>
  <c r="H22" i="2"/>
  <c r="M6" i="2"/>
  <c r="S6" i="2"/>
  <c r="Q6" i="2"/>
  <c r="U6" i="2"/>
  <c r="O6" i="2"/>
  <c r="K6" i="2"/>
  <c r="O15" i="2"/>
  <c r="Q15" i="2"/>
  <c r="U15" i="2"/>
  <c r="S15" i="2"/>
  <c r="M15" i="2"/>
  <c r="K15" i="2"/>
  <c r="Q10" i="2"/>
  <c r="U10" i="2"/>
  <c r="O10" i="2"/>
  <c r="M10" i="2"/>
  <c r="S10" i="2"/>
  <c r="K10" i="2"/>
  <c r="M5" i="2"/>
  <c r="S5" i="2"/>
  <c r="O5" i="2"/>
  <c r="Q5" i="2"/>
  <c r="U5" i="2"/>
  <c r="K5" i="2"/>
  <c r="O12" i="2"/>
  <c r="Q12" i="2"/>
  <c r="U12" i="2"/>
  <c r="S12" i="2"/>
  <c r="M12" i="2"/>
  <c r="K12" i="2"/>
  <c r="O16" i="2"/>
  <c r="Q16" i="2"/>
  <c r="U16" i="2"/>
  <c r="M16" i="2"/>
  <c r="S16" i="2"/>
  <c r="O13" i="2"/>
  <c r="Q13" i="2"/>
  <c r="U13" i="2"/>
  <c r="S13" i="2"/>
  <c r="M13" i="2"/>
  <c r="K13" i="2"/>
  <c r="O9" i="2"/>
  <c r="Q9" i="2"/>
  <c r="U9" i="2"/>
  <c r="S9" i="2"/>
  <c r="M9" i="2"/>
  <c r="K9" i="2"/>
  <c r="O7" i="2"/>
  <c r="M7" i="2"/>
  <c r="Q7" i="2"/>
  <c r="U7" i="2"/>
  <c r="S7" i="2"/>
  <c r="K7" i="2"/>
  <c r="K16" i="2"/>
  <c r="U22" i="2" l="1"/>
  <c r="M22" i="2"/>
  <c r="P22" i="2"/>
  <c r="N22" i="2"/>
  <c r="T22" i="2"/>
  <c r="V22" i="2"/>
  <c r="L22" i="2"/>
  <c r="R22" i="2"/>
  <c r="S22" i="2"/>
  <c r="K22" i="2"/>
  <c r="Q22" i="2"/>
  <c r="O22" i="2"/>
  <c r="G27" i="2" l="1"/>
  <c r="G28" i="2"/>
</calcChain>
</file>

<file path=xl/comments1.xml><?xml version="1.0" encoding="utf-8"?>
<comments xmlns="http://schemas.openxmlformats.org/spreadsheetml/2006/main">
  <authors>
    <author>Microsoft Office User</author>
  </authors>
  <commentList>
    <comment ref="I13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Está al día</t>
        </r>
      </text>
    </comment>
    <comment ref="G15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actualiza los valores un 3% del 2022</t>
        </r>
      </text>
    </comment>
    <comment ref="I15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Se aplica el 2022 ajustado a un 3%
</t>
        </r>
      </text>
    </comment>
    <comment ref="I16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Está al día</t>
        </r>
      </text>
    </comment>
    <comment ref="G37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En representación de Hector Orlando Estrada López</t>
        </r>
      </text>
    </comment>
    <comment ref="L51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En representación de Argemiro Estrada  López
</t>
        </r>
      </text>
    </comment>
    <comment ref="O53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En representación de Hector Orlando Estrada López</t>
        </r>
      </text>
    </comment>
    <comment ref="L55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En representación de Hector Orlando Estrada López</t>
        </r>
      </text>
    </comment>
    <comment ref="I58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Le compra los derechos a Doris</t>
        </r>
      </text>
    </comment>
    <comment ref="I59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Porción Conyugal</t>
        </r>
      </text>
    </comment>
    <comment ref="L70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En representación de Argemiro Estrada  López
</t>
        </r>
      </text>
    </comment>
    <comment ref="O72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En representación de Hector Orlando Estrada López</t>
        </r>
      </text>
    </comment>
    <comment ref="L74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En representación de Hector Orlando Estrada López</t>
        </r>
      </text>
    </comment>
    <comment ref="I77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Le compra los derechos a Doris</t>
        </r>
      </text>
    </comment>
    <comment ref="I78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Porción Conyugal</t>
        </r>
      </text>
    </comment>
  </commentList>
</comments>
</file>

<file path=xl/sharedStrings.xml><?xml version="1.0" encoding="utf-8"?>
<sst xmlns="http://schemas.openxmlformats.org/spreadsheetml/2006/main" count="158" uniqueCount="88">
  <si>
    <t>Porcentaje de participación</t>
  </si>
  <si>
    <t>Matricula</t>
  </si>
  <si>
    <t xml:space="preserve">Inmueble </t>
  </si>
  <si>
    <t xml:space="preserve">Porcentaje </t>
  </si>
  <si>
    <t xml:space="preserve">Pasivos </t>
  </si>
  <si>
    <t xml:space="preserve">Partida </t>
  </si>
  <si>
    <t>Lote de terreno denominado Las Hojas, ubicado en el Corregimiento de Amaime</t>
  </si>
  <si>
    <t>Lote de terreno denominado Patio Bonito, ubicado en el Corregimiento de Boyacá</t>
  </si>
  <si>
    <t xml:space="preserve">378 – 43135 </t>
  </si>
  <si>
    <t xml:space="preserve">378-37806 </t>
  </si>
  <si>
    <t xml:space="preserve">378 – 43706 </t>
  </si>
  <si>
    <t xml:space="preserve">378-43703 </t>
  </si>
  <si>
    <t>Lote de terreno, denominado San Luis, ubicado en el barrio Boyacá</t>
  </si>
  <si>
    <t>Lote de terreno, denominado La Reforma, ubicado en el Corregimiento de Amaime</t>
  </si>
  <si>
    <t xml:space="preserve">378-35510 </t>
  </si>
  <si>
    <t>Lote de terreno, ubicado en la Calle 34 No. 23 – 25, barrio Uribe</t>
  </si>
  <si>
    <t xml:space="preserve">378 – 39837 </t>
  </si>
  <si>
    <t>Lote de terreno, ubicado en la Carrera 23 No. 34 – 25 o 24 - 25</t>
  </si>
  <si>
    <t>Carrera 23 No. 35 – 43, barrio Uribe</t>
  </si>
  <si>
    <t xml:space="preserve">378 – 43705 </t>
  </si>
  <si>
    <t>La Granja, ubicado en el Corregimiento de Lomitas</t>
  </si>
  <si>
    <t xml:space="preserve">378-35399 </t>
  </si>
  <si>
    <t xml:space="preserve">378 – 43707 </t>
  </si>
  <si>
    <t xml:space="preserve">378-43722 </t>
  </si>
  <si>
    <t>Porcentaje pasivo</t>
  </si>
  <si>
    <t>PATIO BONITO Pradera</t>
  </si>
  <si>
    <t>Lomitas Maternidad del Municipio de Pradera - Valle del Cauca</t>
  </si>
  <si>
    <t>La Cima</t>
  </si>
  <si>
    <t>378-39887</t>
  </si>
  <si>
    <t>Lote Palmira Calle 29 No. 33-75y 33-79</t>
  </si>
  <si>
    <t>378-138090</t>
  </si>
  <si>
    <t>Betsabe Boyaca o Guali</t>
  </si>
  <si>
    <t>378-11888</t>
  </si>
  <si>
    <t>378-152212</t>
  </si>
  <si>
    <t>378-7625</t>
  </si>
  <si>
    <t>378-42917</t>
  </si>
  <si>
    <t>Calle 34 carrera 23 y 24 No. 23 - 43</t>
  </si>
  <si>
    <t>Ana Bolena Estrada López</t>
  </si>
  <si>
    <t>Ana Bolena Estrada Castro</t>
  </si>
  <si>
    <t>Pasivo</t>
  </si>
  <si>
    <t>valor catastral 2023</t>
  </si>
  <si>
    <t>Carrera 23 No. 33-77 Lote 5</t>
  </si>
  <si>
    <t>Mary Ruth Estrada Parra</t>
  </si>
  <si>
    <t>Hernando Estrada Parra</t>
  </si>
  <si>
    <t>Doris Enith Estrada de Cano</t>
  </si>
  <si>
    <t>Elsy Marina Estrada López</t>
  </si>
  <si>
    <t>Hector Felipe Estrada Martínez</t>
  </si>
  <si>
    <t>Argemiro Estrada Parra</t>
  </si>
  <si>
    <t xml:space="preserve">James Estrada López </t>
  </si>
  <si>
    <t>Luis Felipe Estrada Lozano</t>
  </si>
  <si>
    <t xml:space="preserve">Activo </t>
  </si>
  <si>
    <t>12,5% Doris Castro</t>
  </si>
  <si>
    <t>25% Luis Felipe Estrada Losano</t>
  </si>
  <si>
    <t>25% Ana Bolena Estrada Castro</t>
  </si>
  <si>
    <t>12% Elsy Maria Estrada López</t>
  </si>
  <si>
    <t>12% Ana Bolena Estrada López</t>
  </si>
  <si>
    <t>12% Hector Felipe Estrada</t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</si>
  <si>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037806 – ID Predio: 000100080034000</t>
    </r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</si>
  <si>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35510 – ID Predio: 000100080001000</t>
    </r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</si>
  <si>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043703 – ID Predio: 000100010078000</t>
    </r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</si>
  <si>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43135 - ID Predio: 000100010097000</t>
    </r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</si>
  <si>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035399 - ID Predio: 563-2-03-00-003-00039-00000-00039</t>
    </r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</si>
  <si>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43722 - ID Predio: 563-2-03-00-003-00312-00000-00312</t>
    </r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</si>
  <si>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7625 - ID Predio: 563-2-03-00-0003-00007-00000-00007</t>
    </r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</si>
  <si>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39837 - ID Predio: 010201660032000</t>
    </r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</si>
  <si>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43704 - ID Predio: 010201650010000</t>
    </r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</si>
  <si>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43705 - ID Predio: 010201560008000</t>
    </r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</si>
  <si>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39887 - ID Predio: 010102920012000</t>
    </r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</si>
  <si>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43707 - ID Predio: 563-2-003-00-0003-00069-0000-00069</t>
    </r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</si>
  <si>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138090- ID Predio: 000100010110000</t>
    </r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</si>
  <si>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11888 - ID Predio: 010201660031000</t>
    </r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</si>
  <si>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43706 - ID Predio: 000100080024000</t>
    </r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</si>
  <si>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42917 - ID Predio: 00010008084200</t>
    </r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</si>
  <si>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152212 - ID Predio: 010201660001000</t>
    </r>
  </si>
  <si>
    <t>Identificación predios</t>
  </si>
  <si>
    <t>Las Hojas Palmira - AMAIME LO</t>
  </si>
  <si>
    <t xml:space="preserve">Lote de terreno, LA PRIMAVERA ubicado en el Corregimiento de Amaime </t>
  </si>
  <si>
    <t>378-43704</t>
  </si>
  <si>
    <t>Carrera No. 34-25 o 24-25 Matrícula</t>
  </si>
  <si>
    <t>Luis Estrada</t>
  </si>
  <si>
    <t>Luz Maria Estrada Parra</t>
  </si>
  <si>
    <t>Hector Orlando Estrada López</t>
  </si>
  <si>
    <t>Maria Nubia López de Estrada</t>
  </si>
  <si>
    <t>Total Elsy</t>
  </si>
  <si>
    <t>Calle 34 No. 23-25 Matrícula 378-39837</t>
  </si>
  <si>
    <t>Epifania Galarza Valencia</t>
  </si>
  <si>
    <t>INGRESAR IMPUESTO</t>
  </si>
  <si>
    <t>Mery Ruth 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</si>
</sst>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;[Red]\-&quot;$&quot;#,##0"/>
    <numFmt numFmtId="165" formatCode="_-&quot;$&quot;* #,##0_-;\-&quot;$&quot;* #,##0_-;_-&quot;$&quot;* &quot;-&quot;_-;_-@_-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rgb="FF595959"/>
      <name val="Gill Sans MT"/>
      <family val="2"/>
    </font>
    <font>
      <sz val="12"/>
      <color rgb="FF595959"/>
      <name val="Symbol"/>
      <charset val="2"/>
    </font>
    <font>
      <sz val="7"/>
      <color rgb="FF595959"/>
      <name val="Times New Roman"/>
      <family val="1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97E83"/>
        <bgColor indexed="64"/>
      </patternFill>
    </fill>
    <fill>
      <patternFill patternType="solid">
        <fgColor rgb="FFE5ECA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166" fontId="0" fillId="0" borderId="0" xfId="0" applyNumberFormat="1"/>
    <xf numFmtId="165" fontId="0" fillId="0" borderId="0" xfId="1" applyFont="1"/>
    <xf numFmtId="165" fontId="0" fillId="0" borderId="0" xfId="0" applyNumberFormat="1"/>
    <xf numFmtId="166" fontId="0" fillId="3" borderId="0" xfId="0" applyNumberFormat="1" applyFill="1"/>
    <xf numFmtId="166" fontId="0" fillId="4" borderId="0" xfId="0" applyNumberFormat="1" applyFill="1"/>
    <xf numFmtId="0" fontId="0" fillId="6" borderId="0" xfId="0" applyFill="1"/>
    <xf numFmtId="0" fontId="0" fillId="7" borderId="0" xfId="0" applyFill="1"/>
    <xf numFmtId="0" fontId="2" fillId="9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0" borderId="3" xfId="0" applyFont="1" applyBorder="1"/>
    <xf numFmtId="0" fontId="0" fillId="0" borderId="4" xfId="0" applyBorder="1"/>
    <xf numFmtId="0" fontId="0" fillId="14" borderId="5" xfId="0" applyFill="1" applyBorder="1"/>
    <xf numFmtId="164" fontId="0" fillId="0" borderId="0" xfId="1" applyNumberFormat="1" applyFont="1" applyFill="1"/>
    <xf numFmtId="165" fontId="0" fillId="0" borderId="0" xfId="1" applyFont="1" applyFill="1"/>
    <xf numFmtId="0" fontId="0" fillId="0" borderId="0" xfId="0" applyFill="1" applyAlignment="1">
      <alignment horizontal="center"/>
    </xf>
    <xf numFmtId="165" fontId="0" fillId="2" borderId="0" xfId="1" applyFont="1" applyFill="1"/>
    <xf numFmtId="0" fontId="6" fillId="0" borderId="0" xfId="0" applyFont="1" applyAlignment="1">
      <alignment horizontal="justify" vertical="center"/>
    </xf>
    <xf numFmtId="1" fontId="0" fillId="0" borderId="0" xfId="0" applyNumberFormat="1"/>
    <xf numFmtId="165" fontId="0" fillId="11" borderId="0" xfId="1" applyFont="1" applyFill="1"/>
    <xf numFmtId="165" fontId="0" fillId="11" borderId="0" xfId="1" applyFont="1" applyFill="1" applyBorder="1"/>
    <xf numFmtId="0" fontId="0" fillId="6" borderId="0" xfId="0" applyFill="1" applyAlignment="1">
      <alignment horizontal="center"/>
    </xf>
    <xf numFmtId="0" fontId="0" fillId="3" borderId="6" xfId="0" applyFill="1" applyBorder="1"/>
    <xf numFmtId="165" fontId="0" fillId="3" borderId="7" xfId="0" applyNumberFormat="1" applyFill="1" applyBorder="1"/>
    <xf numFmtId="0" fontId="0" fillId="4" borderId="8" xfId="0" applyFill="1" applyBorder="1"/>
    <xf numFmtId="165" fontId="0" fillId="4" borderId="9" xfId="0" applyNumberFormat="1" applyFill="1" applyBorder="1"/>
    <xf numFmtId="165" fontId="0" fillId="5" borderId="0" xfId="1" applyFont="1" applyFill="1"/>
    <xf numFmtId="166" fontId="0" fillId="5" borderId="0" xfId="0" applyNumberFormat="1" applyFill="1"/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0" xfId="1" applyFont="1" applyBorder="1"/>
    <xf numFmtId="165" fontId="0" fillId="0" borderId="0" xfId="0" applyNumberFormat="1" applyBorder="1"/>
    <xf numFmtId="9" fontId="0" fillId="0" borderId="0" xfId="2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8" borderId="13" xfId="0" applyFill="1" applyBorder="1"/>
    <xf numFmtId="0" fontId="0" fillId="8" borderId="14" xfId="0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0" fillId="10" borderId="5" xfId="0" applyFill="1" applyBorder="1"/>
    <xf numFmtId="0" fontId="0" fillId="10" borderId="17" xfId="0" applyFill="1" applyBorder="1"/>
    <xf numFmtId="0" fontId="0" fillId="15" borderId="5" xfId="0" applyFill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9" borderId="20" xfId="0" applyFill="1" applyBorder="1"/>
    <xf numFmtId="0" fontId="0" fillId="9" borderId="5" xfId="0" applyFill="1" applyBorder="1" applyAlignment="1">
      <alignment horizontal="center"/>
    </xf>
    <xf numFmtId="0" fontId="0" fillId="9" borderId="21" xfId="0" applyFill="1" applyBorder="1"/>
    <xf numFmtId="0" fontId="2" fillId="0" borderId="22" xfId="0" applyFont="1" applyBorder="1"/>
    <xf numFmtId="0" fontId="0" fillId="16" borderId="4" xfId="0" applyFill="1" applyBorder="1"/>
    <xf numFmtId="0" fontId="0" fillId="16" borderId="11" xfId="0" applyFill="1" applyBorder="1"/>
    <xf numFmtId="0" fontId="0" fillId="8" borderId="23" xfId="0" applyFill="1" applyBorder="1"/>
    <xf numFmtId="0" fontId="0" fillId="8" borderId="24" xfId="0" applyFill="1" applyBorder="1" applyAlignment="1">
      <alignment horizontal="center"/>
    </xf>
    <xf numFmtId="0" fontId="2" fillId="0" borderId="19" xfId="0" applyFont="1" applyBorder="1"/>
    <xf numFmtId="0" fontId="0" fillId="16" borderId="5" xfId="0" applyFill="1" applyBorder="1"/>
    <xf numFmtId="0" fontId="0" fillId="0" borderId="25" xfId="0" applyBorder="1"/>
    <xf numFmtId="0" fontId="0" fillId="2" borderId="4" xfId="0" applyFill="1" applyBorder="1"/>
    <xf numFmtId="0" fontId="0" fillId="0" borderId="8" xfId="0" applyBorder="1"/>
    <xf numFmtId="0" fontId="0" fillId="0" borderId="26" xfId="0" applyBorder="1"/>
    <xf numFmtId="0" fontId="0" fillId="0" borderId="9" xfId="0" applyBorder="1"/>
    <xf numFmtId="0" fontId="9" fillId="0" borderId="0" xfId="0" applyFont="1"/>
    <xf numFmtId="0" fontId="8" fillId="17" borderId="0" xfId="0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82"/>
  <sheetViews>
    <sheetView tabSelected="1" topLeftCell="G4" zoomScale="75" zoomScaleNormal="125" workbookViewId="0">
      <selection activeCell="D27" sqref="D27"/>
    </sheetView>
  </sheetViews>
  <sheetFormatPr baseColWidth="10" defaultRowHeight="15" x14ac:dyDescent="0.25"/>
  <cols>
    <col min="2" max="2" width="7" bestFit="1" customWidth="1"/>
    <col min="3" max="3" width="10" bestFit="1" customWidth="1"/>
    <col min="4" max="4" width="64.7109375" bestFit="1" customWidth="1"/>
    <col min="5" max="5" width="60" customWidth="1"/>
    <col min="6" max="6" width="19" bestFit="1" customWidth="1"/>
    <col min="7" max="7" width="22.28515625" customWidth="1"/>
    <col min="8" max="8" width="22.42578125" bestFit="1" customWidth="1"/>
    <col min="9" max="9" width="21.28515625" bestFit="1" customWidth="1"/>
    <col min="10" max="10" width="15.42578125" bestFit="1" customWidth="1"/>
    <col min="11" max="11" width="23" customWidth="1"/>
    <col min="12" max="12" width="27.7109375" customWidth="1"/>
    <col min="13" max="13" width="28.28515625" customWidth="1"/>
    <col min="14" max="14" width="14.7109375" bestFit="1" customWidth="1"/>
    <col min="15" max="15" width="31" customWidth="1"/>
    <col min="16" max="16" width="17.42578125" customWidth="1"/>
    <col min="17" max="17" width="27.28515625" customWidth="1"/>
    <col min="18" max="18" width="19.5703125" customWidth="1"/>
    <col min="19" max="19" width="24.85546875" bestFit="1" customWidth="1"/>
    <col min="20" max="20" width="17.5703125" customWidth="1"/>
    <col min="21" max="21" width="28.28515625" customWidth="1"/>
    <col min="22" max="22" width="16.28515625" customWidth="1"/>
  </cols>
  <sheetData>
    <row r="2" spans="1:22" ht="31.5" x14ac:dyDescent="0.5">
      <c r="D2" s="67" t="s">
        <v>87</v>
      </c>
    </row>
    <row r="3" spans="1:22" x14ac:dyDescent="0.25">
      <c r="B3" s="2" t="s">
        <v>5</v>
      </c>
      <c r="C3" s="2" t="s">
        <v>3</v>
      </c>
      <c r="D3" s="2" t="s">
        <v>2</v>
      </c>
      <c r="E3" s="2" t="s">
        <v>74</v>
      </c>
      <c r="F3" s="2" t="s">
        <v>1</v>
      </c>
      <c r="G3" s="2" t="s">
        <v>40</v>
      </c>
      <c r="H3" s="2" t="s">
        <v>0</v>
      </c>
      <c r="I3" s="2" t="s">
        <v>4</v>
      </c>
      <c r="J3" s="2" t="s">
        <v>24</v>
      </c>
      <c r="K3" s="10" t="s">
        <v>51</v>
      </c>
      <c r="L3" s="10" t="s">
        <v>39</v>
      </c>
      <c r="M3" s="11" t="s">
        <v>56</v>
      </c>
      <c r="N3" s="11" t="s">
        <v>39</v>
      </c>
      <c r="O3" s="12" t="s">
        <v>55</v>
      </c>
      <c r="P3" s="12" t="s">
        <v>39</v>
      </c>
      <c r="Q3" s="13" t="s">
        <v>54</v>
      </c>
      <c r="R3" s="13" t="s">
        <v>39</v>
      </c>
      <c r="S3" s="14" t="s">
        <v>52</v>
      </c>
      <c r="T3" s="14" t="s">
        <v>39</v>
      </c>
      <c r="U3" s="10" t="s">
        <v>53</v>
      </c>
      <c r="V3" s="10" t="s">
        <v>39</v>
      </c>
    </row>
    <row r="4" spans="1:22" ht="19.5" x14ac:dyDescent="0.25">
      <c r="B4" s="20">
        <v>1</v>
      </c>
      <c r="C4">
        <v>33.333300000000001</v>
      </c>
      <c r="D4" t="s">
        <v>6</v>
      </c>
      <c r="E4" s="22" t="s">
        <v>57</v>
      </c>
      <c r="F4" s="1" t="s">
        <v>9</v>
      </c>
      <c r="G4" s="18">
        <v>2008653000</v>
      </c>
      <c r="H4" s="31">
        <f>G4*C4%</f>
        <v>669550330.449</v>
      </c>
      <c r="I4" s="4">
        <v>446502485</v>
      </c>
      <c r="J4" s="4">
        <f>I4*C4%</f>
        <v>148834012.83250499</v>
      </c>
      <c r="K4" s="5">
        <f>H4*12.5%</f>
        <v>83693791.306125</v>
      </c>
      <c r="L4" s="5">
        <f>J4*12.5%</f>
        <v>18604251.604063123</v>
      </c>
      <c r="M4" s="5">
        <f>H4*12.5%</f>
        <v>83693791.306125</v>
      </c>
      <c r="N4" s="5">
        <f>J4*12.5%</f>
        <v>18604251.604063123</v>
      </c>
      <c r="O4" s="5">
        <f>H4*12.5%</f>
        <v>83693791.306125</v>
      </c>
      <c r="P4" s="5">
        <f>J4*12.5%</f>
        <v>18604251.604063123</v>
      </c>
      <c r="Q4" s="5">
        <f>H4*12.5%</f>
        <v>83693791.306125</v>
      </c>
      <c r="R4" s="5">
        <f>J4*12.5%</f>
        <v>18604251.604063123</v>
      </c>
      <c r="S4" s="5">
        <f>H4*25%</f>
        <v>167387582.61225</v>
      </c>
      <c r="T4" s="5">
        <f>J4*25%</f>
        <v>37208503.208126247</v>
      </c>
      <c r="U4" s="5">
        <f>H4*25%</f>
        <v>167387582.61225</v>
      </c>
      <c r="V4" s="5">
        <f>J4*25%</f>
        <v>37208503.208126247</v>
      </c>
    </row>
    <row r="5" spans="1:22" ht="19.5" x14ac:dyDescent="0.25">
      <c r="B5" s="20">
        <v>2</v>
      </c>
      <c r="C5">
        <v>33.333300000000001</v>
      </c>
      <c r="D5" t="s">
        <v>13</v>
      </c>
      <c r="E5" s="22" t="s">
        <v>58</v>
      </c>
      <c r="F5" s="1" t="s">
        <v>14</v>
      </c>
      <c r="G5" s="19">
        <v>2935730000</v>
      </c>
      <c r="H5" s="31">
        <f t="shared" ref="H5:H16" si="0">G5*C5%</f>
        <v>978575688.08999991</v>
      </c>
      <c r="I5" s="4">
        <v>85818459</v>
      </c>
      <c r="J5" s="4">
        <f>I5*C5%</f>
        <v>28606124.393847</v>
      </c>
      <c r="K5" s="5">
        <f t="shared" ref="K5:K20" si="1">H5*12.5%</f>
        <v>122321961.01124999</v>
      </c>
      <c r="L5" s="5">
        <f t="shared" ref="L5:L20" si="2">J5*12.5%</f>
        <v>3575765.549230875</v>
      </c>
      <c r="M5" s="5">
        <f t="shared" ref="M5:M20" si="3">H5*12.5%</f>
        <v>122321961.01124999</v>
      </c>
      <c r="N5" s="5">
        <f t="shared" ref="N5:N20" si="4">J5*12.5%</f>
        <v>3575765.549230875</v>
      </c>
      <c r="O5" s="5">
        <f t="shared" ref="O5:O20" si="5">H5*12.5%</f>
        <v>122321961.01124999</v>
      </c>
      <c r="P5" s="5">
        <f t="shared" ref="P5:P20" si="6">J5*12.5%</f>
        <v>3575765.549230875</v>
      </c>
      <c r="Q5" s="5">
        <f t="shared" ref="Q5:Q20" si="7">H5*12.5%</f>
        <v>122321961.01124999</v>
      </c>
      <c r="R5" s="5">
        <f t="shared" ref="R5:R20" si="8">J5*12.5%</f>
        <v>3575765.549230875</v>
      </c>
      <c r="S5" s="5">
        <f t="shared" ref="S5:S20" si="9">H5*25%</f>
        <v>244643922.02249998</v>
      </c>
      <c r="T5" s="5">
        <f t="shared" ref="T5:T20" si="10">J5*25%</f>
        <v>7151531.09846175</v>
      </c>
      <c r="U5" s="5">
        <f t="shared" ref="U5:U20" si="11">H5*25%</f>
        <v>244643922.02249998</v>
      </c>
      <c r="V5" s="5">
        <f t="shared" ref="V5:V20" si="12">J5*25%</f>
        <v>7151531.09846175</v>
      </c>
    </row>
    <row r="6" spans="1:22" ht="19.5" x14ac:dyDescent="0.25">
      <c r="B6" s="20">
        <v>3</v>
      </c>
      <c r="C6">
        <v>33.333300000000001</v>
      </c>
      <c r="D6" t="s">
        <v>12</v>
      </c>
      <c r="E6" s="22" t="s">
        <v>59</v>
      </c>
      <c r="F6" s="1" t="s">
        <v>11</v>
      </c>
      <c r="G6" s="19">
        <v>67698000</v>
      </c>
      <c r="H6" s="31">
        <f t="shared" si="0"/>
        <v>22565977.434</v>
      </c>
      <c r="I6" s="4">
        <v>5615869</v>
      </c>
      <c r="J6" s="4">
        <f t="shared" ref="J6:J20" si="13">I6*C6%</f>
        <v>1871954.461377</v>
      </c>
      <c r="K6" s="5">
        <f t="shared" si="1"/>
        <v>2820747.17925</v>
      </c>
      <c r="L6" s="5">
        <f t="shared" si="2"/>
        <v>233994.307672125</v>
      </c>
      <c r="M6" s="5">
        <f t="shared" si="3"/>
        <v>2820747.17925</v>
      </c>
      <c r="N6" s="5">
        <f t="shared" si="4"/>
        <v>233994.307672125</v>
      </c>
      <c r="O6" s="5">
        <f t="shared" si="5"/>
        <v>2820747.17925</v>
      </c>
      <c r="P6" s="5">
        <f t="shared" si="6"/>
        <v>233994.307672125</v>
      </c>
      <c r="Q6" s="5">
        <f t="shared" si="7"/>
        <v>2820747.17925</v>
      </c>
      <c r="R6" s="5">
        <f t="shared" si="8"/>
        <v>233994.307672125</v>
      </c>
      <c r="S6" s="5">
        <f t="shared" si="9"/>
        <v>5641494.3585000001</v>
      </c>
      <c r="T6" s="5">
        <f t="shared" si="10"/>
        <v>467988.61534424999</v>
      </c>
      <c r="U6" s="5">
        <f t="shared" si="11"/>
        <v>5641494.3585000001</v>
      </c>
      <c r="V6" s="5">
        <f t="shared" si="12"/>
        <v>467988.61534424999</v>
      </c>
    </row>
    <row r="7" spans="1:22" ht="19.5" x14ac:dyDescent="0.25">
      <c r="B7" s="20">
        <v>4</v>
      </c>
      <c r="C7">
        <v>33.333300000000001</v>
      </c>
      <c r="D7" t="s">
        <v>7</v>
      </c>
      <c r="E7" s="22" t="s">
        <v>60</v>
      </c>
      <c r="F7" s="1" t="s">
        <v>8</v>
      </c>
      <c r="G7" s="19">
        <v>1539325000</v>
      </c>
      <c r="H7" s="31">
        <f>G7*C7%</f>
        <v>513107820.22499996</v>
      </c>
      <c r="I7" s="4">
        <v>135948119</v>
      </c>
      <c r="J7" s="4">
        <f t="shared" si="13"/>
        <v>45315994.350626998</v>
      </c>
      <c r="K7" s="5">
        <f t="shared" si="1"/>
        <v>64138477.528124996</v>
      </c>
      <c r="L7" s="5">
        <f t="shared" si="2"/>
        <v>5664499.2938283747</v>
      </c>
      <c r="M7" s="5">
        <f t="shared" si="3"/>
        <v>64138477.528124996</v>
      </c>
      <c r="N7" s="5">
        <f t="shared" si="4"/>
        <v>5664499.2938283747</v>
      </c>
      <c r="O7" s="5">
        <f t="shared" si="5"/>
        <v>64138477.528124996</v>
      </c>
      <c r="P7" s="5">
        <f t="shared" si="6"/>
        <v>5664499.2938283747</v>
      </c>
      <c r="Q7" s="5">
        <f t="shared" si="7"/>
        <v>64138477.528124996</v>
      </c>
      <c r="R7" s="5">
        <f t="shared" si="8"/>
        <v>5664499.2938283747</v>
      </c>
      <c r="S7" s="5">
        <f t="shared" si="9"/>
        <v>128276955.05624999</v>
      </c>
      <c r="T7" s="5">
        <f t="shared" si="10"/>
        <v>11328998.587656749</v>
      </c>
      <c r="U7" s="5">
        <f t="shared" si="11"/>
        <v>128276955.05624999</v>
      </c>
      <c r="V7" s="5">
        <f t="shared" si="12"/>
        <v>11328998.587656749</v>
      </c>
    </row>
    <row r="8" spans="1:22" ht="39" x14ac:dyDescent="0.25">
      <c r="B8" s="20">
        <v>5</v>
      </c>
      <c r="C8">
        <v>33.333300000000001</v>
      </c>
      <c r="D8" t="s">
        <v>20</v>
      </c>
      <c r="E8" s="22" t="s">
        <v>61</v>
      </c>
      <c r="F8" s="1" t="s">
        <v>21</v>
      </c>
      <c r="G8" s="19">
        <v>449017000</v>
      </c>
      <c r="H8" s="31">
        <f t="shared" si="0"/>
        <v>149672183.66099998</v>
      </c>
      <c r="I8" s="25">
        <v>112184334</v>
      </c>
      <c r="J8" s="4">
        <f t="shared" si="13"/>
        <v>37394740.605222002</v>
      </c>
      <c r="K8" s="5">
        <f t="shared" si="1"/>
        <v>18709022.957624998</v>
      </c>
      <c r="L8" s="5">
        <f t="shared" si="2"/>
        <v>4674342.5756527502</v>
      </c>
      <c r="M8" s="5">
        <f t="shared" si="3"/>
        <v>18709022.957624998</v>
      </c>
      <c r="N8" s="5">
        <f t="shared" si="4"/>
        <v>4674342.5756527502</v>
      </c>
      <c r="O8" s="5">
        <f t="shared" si="5"/>
        <v>18709022.957624998</v>
      </c>
      <c r="P8" s="5">
        <f t="shared" si="6"/>
        <v>4674342.5756527502</v>
      </c>
      <c r="Q8" s="5">
        <f t="shared" si="7"/>
        <v>18709022.957624998</v>
      </c>
      <c r="R8" s="5">
        <f t="shared" si="8"/>
        <v>4674342.5756527502</v>
      </c>
      <c r="S8" s="5">
        <f t="shared" si="9"/>
        <v>37418045.915249996</v>
      </c>
      <c r="T8" s="5">
        <f t="shared" si="10"/>
        <v>9348685.1513055004</v>
      </c>
      <c r="U8" s="5">
        <f t="shared" si="11"/>
        <v>37418045.915249996</v>
      </c>
      <c r="V8" s="5">
        <f t="shared" si="12"/>
        <v>9348685.1513055004</v>
      </c>
    </row>
    <row r="9" spans="1:22" ht="39" x14ac:dyDescent="0.25">
      <c r="B9" s="20">
        <v>6</v>
      </c>
      <c r="C9">
        <v>33.333300000000001</v>
      </c>
      <c r="D9" t="s">
        <v>26</v>
      </c>
      <c r="E9" s="22" t="s">
        <v>62</v>
      </c>
      <c r="F9" s="1" t="s">
        <v>23</v>
      </c>
      <c r="G9" s="19">
        <v>466342000</v>
      </c>
      <c r="H9" s="31">
        <f t="shared" si="0"/>
        <v>155447177.88600001</v>
      </c>
      <c r="I9" s="25">
        <v>25848760</v>
      </c>
      <c r="J9" s="4">
        <f t="shared" si="13"/>
        <v>8616244.7170799989</v>
      </c>
      <c r="K9" s="5">
        <f t="shared" si="1"/>
        <v>19430897.235750001</v>
      </c>
      <c r="L9" s="5">
        <f t="shared" si="2"/>
        <v>1077030.5896349999</v>
      </c>
      <c r="M9" s="5">
        <f t="shared" si="3"/>
        <v>19430897.235750001</v>
      </c>
      <c r="N9" s="5">
        <f t="shared" si="4"/>
        <v>1077030.5896349999</v>
      </c>
      <c r="O9" s="5">
        <f t="shared" si="5"/>
        <v>19430897.235750001</v>
      </c>
      <c r="P9" s="5">
        <f t="shared" si="6"/>
        <v>1077030.5896349999</v>
      </c>
      <c r="Q9" s="5">
        <f t="shared" si="7"/>
        <v>19430897.235750001</v>
      </c>
      <c r="R9" s="5">
        <f t="shared" si="8"/>
        <v>1077030.5896349999</v>
      </c>
      <c r="S9" s="5">
        <f t="shared" si="9"/>
        <v>38861794.471500002</v>
      </c>
      <c r="T9" s="5">
        <f t="shared" si="10"/>
        <v>2154061.1792699997</v>
      </c>
      <c r="U9" s="5">
        <f t="shared" si="11"/>
        <v>38861794.471500002</v>
      </c>
      <c r="V9" s="5">
        <f t="shared" si="12"/>
        <v>2154061.1792699997</v>
      </c>
    </row>
    <row r="10" spans="1:22" ht="39" x14ac:dyDescent="0.25">
      <c r="A10">
        <v>57</v>
      </c>
      <c r="B10" s="20">
        <v>7</v>
      </c>
      <c r="C10" s="8">
        <v>55.55</v>
      </c>
      <c r="D10" t="s">
        <v>27</v>
      </c>
      <c r="E10" s="22" t="s">
        <v>63</v>
      </c>
      <c r="F10" s="1" t="s">
        <v>34</v>
      </c>
      <c r="G10" s="19">
        <v>1012738000</v>
      </c>
      <c r="H10" s="31">
        <f t="shared" si="0"/>
        <v>562575959</v>
      </c>
      <c r="I10" s="25">
        <v>383375455</v>
      </c>
      <c r="J10" s="4">
        <f t="shared" si="13"/>
        <v>212965065.2525</v>
      </c>
      <c r="K10" s="5">
        <f t="shared" si="1"/>
        <v>70321994.875</v>
      </c>
      <c r="L10" s="5">
        <f t="shared" si="2"/>
        <v>26620633.1565625</v>
      </c>
      <c r="M10" s="5">
        <f t="shared" si="3"/>
        <v>70321994.875</v>
      </c>
      <c r="N10" s="5">
        <f t="shared" si="4"/>
        <v>26620633.1565625</v>
      </c>
      <c r="O10" s="5">
        <f t="shared" si="5"/>
        <v>70321994.875</v>
      </c>
      <c r="P10" s="5">
        <f t="shared" si="6"/>
        <v>26620633.1565625</v>
      </c>
      <c r="Q10" s="5">
        <f t="shared" si="7"/>
        <v>70321994.875</v>
      </c>
      <c r="R10" s="5">
        <f t="shared" si="8"/>
        <v>26620633.1565625</v>
      </c>
      <c r="S10" s="5">
        <f t="shared" si="9"/>
        <v>140643989.75</v>
      </c>
      <c r="T10" s="5">
        <f t="shared" si="10"/>
        <v>53241266.313124999</v>
      </c>
      <c r="U10" s="5">
        <f t="shared" si="11"/>
        <v>140643989.75</v>
      </c>
      <c r="V10" s="5">
        <f t="shared" si="12"/>
        <v>53241266.313124999</v>
      </c>
    </row>
    <row r="11" spans="1:22" ht="19.5" x14ac:dyDescent="0.25">
      <c r="A11">
        <v>50</v>
      </c>
      <c r="B11" s="20">
        <v>8</v>
      </c>
      <c r="C11">
        <v>33.33</v>
      </c>
      <c r="D11" t="s">
        <v>15</v>
      </c>
      <c r="E11" s="22" t="s">
        <v>64</v>
      </c>
      <c r="F11" s="1" t="s">
        <v>16</v>
      </c>
      <c r="G11" s="19">
        <v>71437000</v>
      </c>
      <c r="H11" s="31">
        <f t="shared" si="0"/>
        <v>23809952.099999998</v>
      </c>
      <c r="I11" s="4">
        <v>3685769</v>
      </c>
      <c r="J11" s="4">
        <f t="shared" si="13"/>
        <v>1228466.8077</v>
      </c>
      <c r="K11" s="5">
        <f t="shared" si="1"/>
        <v>2976244.0124999997</v>
      </c>
      <c r="L11" s="5">
        <f t="shared" si="2"/>
        <v>153558.3509625</v>
      </c>
      <c r="M11" s="5">
        <f t="shared" si="3"/>
        <v>2976244.0124999997</v>
      </c>
      <c r="N11" s="5">
        <f t="shared" si="4"/>
        <v>153558.3509625</v>
      </c>
      <c r="O11" s="5">
        <f t="shared" si="5"/>
        <v>2976244.0124999997</v>
      </c>
      <c r="P11" s="5">
        <f t="shared" si="6"/>
        <v>153558.3509625</v>
      </c>
      <c r="Q11" s="5">
        <f t="shared" si="7"/>
        <v>2976244.0124999997</v>
      </c>
      <c r="R11" s="5">
        <f t="shared" si="8"/>
        <v>153558.3509625</v>
      </c>
      <c r="S11" s="5">
        <f t="shared" si="9"/>
        <v>5952488.0249999994</v>
      </c>
      <c r="T11" s="5">
        <f t="shared" si="10"/>
        <v>307116.701925</v>
      </c>
      <c r="U11" s="5">
        <f t="shared" si="11"/>
        <v>5952488.0249999994</v>
      </c>
      <c r="V11" s="5">
        <f t="shared" si="12"/>
        <v>307116.701925</v>
      </c>
    </row>
    <row r="12" spans="1:22" ht="19.5" x14ac:dyDescent="0.25">
      <c r="B12" s="20">
        <v>9</v>
      </c>
      <c r="C12">
        <v>33.333300000000001</v>
      </c>
      <c r="D12" t="s">
        <v>17</v>
      </c>
      <c r="E12" s="22" t="s">
        <v>65</v>
      </c>
      <c r="F12" s="1" t="s">
        <v>77</v>
      </c>
      <c r="G12" s="19">
        <v>59535000</v>
      </c>
      <c r="H12" s="31">
        <f t="shared" si="0"/>
        <v>19844980.155000001</v>
      </c>
      <c r="I12" s="4">
        <v>2505195</v>
      </c>
      <c r="J12" s="4">
        <f t="shared" si="13"/>
        <v>835064.16493500001</v>
      </c>
      <c r="K12" s="5">
        <f t="shared" si="1"/>
        <v>2480622.5193750001</v>
      </c>
      <c r="L12" s="5">
        <f t="shared" si="2"/>
        <v>104383.020616875</v>
      </c>
      <c r="M12" s="5">
        <f t="shared" si="3"/>
        <v>2480622.5193750001</v>
      </c>
      <c r="N12" s="5">
        <f t="shared" si="4"/>
        <v>104383.020616875</v>
      </c>
      <c r="O12" s="5">
        <f t="shared" si="5"/>
        <v>2480622.5193750001</v>
      </c>
      <c r="P12" s="5">
        <f t="shared" si="6"/>
        <v>104383.020616875</v>
      </c>
      <c r="Q12" s="5">
        <f t="shared" si="7"/>
        <v>2480622.5193750001</v>
      </c>
      <c r="R12" s="5">
        <f t="shared" si="8"/>
        <v>104383.020616875</v>
      </c>
      <c r="S12" s="5">
        <f t="shared" si="9"/>
        <v>4961245.0387500003</v>
      </c>
      <c r="T12" s="5">
        <f t="shared" si="10"/>
        <v>208766.04123375</v>
      </c>
      <c r="U12" s="5">
        <f t="shared" si="11"/>
        <v>4961245.0387500003</v>
      </c>
      <c r="V12" s="5">
        <f t="shared" si="12"/>
        <v>208766.04123375</v>
      </c>
    </row>
    <row r="13" spans="1:22" ht="19.5" x14ac:dyDescent="0.25">
      <c r="A13">
        <v>50</v>
      </c>
      <c r="B13" s="26">
        <v>10</v>
      </c>
      <c r="C13">
        <v>33.33</v>
      </c>
      <c r="D13" t="s">
        <v>18</v>
      </c>
      <c r="E13" s="22" t="s">
        <v>66</v>
      </c>
      <c r="F13" s="1" t="s">
        <v>19</v>
      </c>
      <c r="G13" s="19">
        <v>38979000</v>
      </c>
      <c r="H13" s="31">
        <f t="shared" si="0"/>
        <v>12991700.699999999</v>
      </c>
      <c r="I13" s="19"/>
      <c r="J13" s="4">
        <f t="shared" si="13"/>
        <v>0</v>
      </c>
      <c r="K13" s="5">
        <f t="shared" si="1"/>
        <v>1623962.5874999999</v>
      </c>
      <c r="L13" s="5">
        <f t="shared" si="2"/>
        <v>0</v>
      </c>
      <c r="M13" s="5">
        <f t="shared" si="3"/>
        <v>1623962.5874999999</v>
      </c>
      <c r="N13" s="5">
        <f t="shared" si="4"/>
        <v>0</v>
      </c>
      <c r="O13" s="5">
        <f t="shared" si="5"/>
        <v>1623962.5874999999</v>
      </c>
      <c r="P13" s="5">
        <f t="shared" si="6"/>
        <v>0</v>
      </c>
      <c r="Q13" s="5">
        <f t="shared" si="7"/>
        <v>1623962.5874999999</v>
      </c>
      <c r="R13" s="5">
        <f t="shared" si="8"/>
        <v>0</v>
      </c>
      <c r="S13" s="5">
        <f t="shared" si="9"/>
        <v>3247925.1749999998</v>
      </c>
      <c r="T13" s="5">
        <f t="shared" si="10"/>
        <v>0</v>
      </c>
      <c r="U13" s="5">
        <f t="shared" si="11"/>
        <v>3247925.1749999998</v>
      </c>
      <c r="V13" s="5">
        <f t="shared" si="12"/>
        <v>0</v>
      </c>
    </row>
    <row r="14" spans="1:22" ht="19.5" x14ac:dyDescent="0.25">
      <c r="B14" s="20">
        <v>11</v>
      </c>
      <c r="C14">
        <v>66.67</v>
      </c>
      <c r="D14" t="s">
        <v>29</v>
      </c>
      <c r="E14" s="22" t="s">
        <v>67</v>
      </c>
      <c r="F14" s="1" t="s">
        <v>28</v>
      </c>
      <c r="G14" s="19">
        <v>344231000</v>
      </c>
      <c r="H14" s="31">
        <f t="shared" si="0"/>
        <v>229498807.70000002</v>
      </c>
      <c r="I14" s="4">
        <v>20217153</v>
      </c>
      <c r="J14" s="4">
        <f t="shared" si="13"/>
        <v>13478775.905100001</v>
      </c>
      <c r="K14" s="5">
        <f t="shared" si="1"/>
        <v>28687350.962500002</v>
      </c>
      <c r="L14" s="5">
        <f t="shared" si="2"/>
        <v>1684846.9881375001</v>
      </c>
      <c r="M14" s="5">
        <f t="shared" si="3"/>
        <v>28687350.962500002</v>
      </c>
      <c r="N14" s="5">
        <f t="shared" si="4"/>
        <v>1684846.9881375001</v>
      </c>
      <c r="O14" s="5">
        <f t="shared" si="5"/>
        <v>28687350.962500002</v>
      </c>
      <c r="P14" s="5">
        <f t="shared" si="6"/>
        <v>1684846.9881375001</v>
      </c>
      <c r="Q14" s="5">
        <f t="shared" si="7"/>
        <v>28687350.962500002</v>
      </c>
      <c r="R14" s="5">
        <f t="shared" si="8"/>
        <v>1684846.9881375001</v>
      </c>
      <c r="S14" s="5">
        <f t="shared" si="9"/>
        <v>57374701.925000004</v>
      </c>
      <c r="T14" s="5">
        <f t="shared" si="10"/>
        <v>3369693.9762750003</v>
      </c>
      <c r="U14" s="5">
        <f t="shared" si="11"/>
        <v>57374701.925000004</v>
      </c>
      <c r="V14" s="5">
        <f t="shared" si="12"/>
        <v>3369693.9762750003</v>
      </c>
    </row>
    <row r="15" spans="1:22" ht="39" x14ac:dyDescent="0.25">
      <c r="B15" s="20">
        <v>12</v>
      </c>
      <c r="C15">
        <v>33.333300000000001</v>
      </c>
      <c r="D15" t="s">
        <v>25</v>
      </c>
      <c r="E15" s="22" t="s">
        <v>68</v>
      </c>
      <c r="F15" s="1" t="s">
        <v>22</v>
      </c>
      <c r="G15" s="21">
        <f>H47</f>
        <v>0</v>
      </c>
      <c r="H15" s="31">
        <f t="shared" si="0"/>
        <v>0</v>
      </c>
      <c r="I15" s="24">
        <f>(10663042*3%)+10663042</f>
        <v>10982933.26</v>
      </c>
      <c r="J15" s="4">
        <f t="shared" si="13"/>
        <v>3660974.0923555796</v>
      </c>
      <c r="K15" s="5">
        <f t="shared" si="1"/>
        <v>0</v>
      </c>
      <c r="L15" s="5">
        <f t="shared" si="2"/>
        <v>457621.76154444745</v>
      </c>
      <c r="M15" s="5">
        <f t="shared" si="3"/>
        <v>0</v>
      </c>
      <c r="N15" s="5">
        <f t="shared" si="4"/>
        <v>457621.76154444745</v>
      </c>
      <c r="O15" s="5">
        <f t="shared" si="5"/>
        <v>0</v>
      </c>
      <c r="P15" s="5">
        <f t="shared" si="6"/>
        <v>457621.76154444745</v>
      </c>
      <c r="Q15" s="5">
        <f t="shared" si="7"/>
        <v>0</v>
      </c>
      <c r="R15" s="5">
        <f t="shared" si="8"/>
        <v>457621.76154444745</v>
      </c>
      <c r="S15" s="5">
        <f t="shared" si="9"/>
        <v>0</v>
      </c>
      <c r="T15" s="5">
        <f t="shared" si="10"/>
        <v>915243.5230888949</v>
      </c>
      <c r="U15" s="5">
        <f t="shared" si="11"/>
        <v>0</v>
      </c>
      <c r="V15" s="5">
        <f t="shared" si="12"/>
        <v>915243.5230888949</v>
      </c>
    </row>
    <row r="16" spans="1:22" ht="19.5" x14ac:dyDescent="0.25">
      <c r="A16">
        <v>100</v>
      </c>
      <c r="B16" s="20">
        <v>13</v>
      </c>
      <c r="C16">
        <v>66.67</v>
      </c>
      <c r="D16" t="s">
        <v>31</v>
      </c>
      <c r="E16" s="22" t="s">
        <v>69</v>
      </c>
      <c r="F16" s="1" t="s">
        <v>30</v>
      </c>
      <c r="G16" s="19">
        <v>83430000</v>
      </c>
      <c r="H16" s="31">
        <f t="shared" si="0"/>
        <v>55622781.000000007</v>
      </c>
      <c r="I16" s="19"/>
      <c r="J16" s="19">
        <f t="shared" si="13"/>
        <v>0</v>
      </c>
      <c r="K16" s="5">
        <f t="shared" si="1"/>
        <v>6952847.6250000009</v>
      </c>
      <c r="L16" s="5">
        <f t="shared" si="2"/>
        <v>0</v>
      </c>
      <c r="M16" s="5">
        <f t="shared" si="3"/>
        <v>6952847.6250000009</v>
      </c>
      <c r="N16" s="5">
        <f t="shared" si="4"/>
        <v>0</v>
      </c>
      <c r="O16" s="5">
        <f t="shared" si="5"/>
        <v>6952847.6250000009</v>
      </c>
      <c r="P16" s="5">
        <f t="shared" si="6"/>
        <v>0</v>
      </c>
      <c r="Q16" s="5">
        <f t="shared" si="7"/>
        <v>6952847.6250000009</v>
      </c>
      <c r="R16" s="5">
        <f t="shared" si="8"/>
        <v>0</v>
      </c>
      <c r="S16" s="5">
        <f t="shared" si="9"/>
        <v>13905695.250000002</v>
      </c>
      <c r="T16" s="5">
        <f t="shared" si="10"/>
        <v>0</v>
      </c>
      <c r="U16" s="5">
        <f t="shared" si="11"/>
        <v>13905695.250000002</v>
      </c>
      <c r="V16" s="5">
        <f t="shared" si="12"/>
        <v>0</v>
      </c>
    </row>
    <row r="17" spans="2:22" ht="19.5" x14ac:dyDescent="0.25">
      <c r="B17" s="20">
        <v>14</v>
      </c>
      <c r="C17">
        <v>100</v>
      </c>
      <c r="D17" t="s">
        <v>36</v>
      </c>
      <c r="E17" s="22" t="s">
        <v>70</v>
      </c>
      <c r="F17" s="1" t="s">
        <v>32</v>
      </c>
      <c r="G17" s="19">
        <v>234959000</v>
      </c>
      <c r="H17" s="32">
        <f>G17*C17%</f>
        <v>234959000</v>
      </c>
      <c r="I17" s="4">
        <v>8951149</v>
      </c>
      <c r="J17" s="4">
        <f t="shared" si="13"/>
        <v>8951149</v>
      </c>
      <c r="K17" s="5">
        <f t="shared" si="1"/>
        <v>29369875</v>
      </c>
      <c r="L17" s="5">
        <f t="shared" si="2"/>
        <v>1118893.625</v>
      </c>
      <c r="M17" s="5">
        <f t="shared" si="3"/>
        <v>29369875</v>
      </c>
      <c r="N17" s="5">
        <f t="shared" si="4"/>
        <v>1118893.625</v>
      </c>
      <c r="O17" s="5">
        <f t="shared" si="5"/>
        <v>29369875</v>
      </c>
      <c r="P17" s="5">
        <f t="shared" si="6"/>
        <v>1118893.625</v>
      </c>
      <c r="Q17" s="5">
        <f t="shared" si="7"/>
        <v>29369875</v>
      </c>
      <c r="R17" s="5">
        <f t="shared" si="8"/>
        <v>1118893.625</v>
      </c>
      <c r="S17" s="5">
        <f t="shared" si="9"/>
        <v>58739750</v>
      </c>
      <c r="T17" s="5">
        <f t="shared" si="10"/>
        <v>2237787.25</v>
      </c>
      <c r="U17" s="5">
        <f t="shared" si="11"/>
        <v>58739750</v>
      </c>
      <c r="V17" s="5">
        <f t="shared" si="12"/>
        <v>2237787.25</v>
      </c>
    </row>
    <row r="18" spans="2:22" ht="19.5" x14ac:dyDescent="0.25">
      <c r="B18" s="20">
        <v>15</v>
      </c>
      <c r="C18">
        <v>33.333300000000001</v>
      </c>
      <c r="D18" t="s">
        <v>76</v>
      </c>
      <c r="E18" s="22" t="s">
        <v>71</v>
      </c>
      <c r="F18" s="1" t="s">
        <v>10</v>
      </c>
      <c r="G18" s="19">
        <v>83218000</v>
      </c>
      <c r="H18" s="32">
        <f>G18*C18%</f>
        <v>27739305.594000001</v>
      </c>
      <c r="I18" s="4">
        <v>14559385</v>
      </c>
      <c r="J18" s="4">
        <f t="shared" si="13"/>
        <v>4853123.4802049994</v>
      </c>
      <c r="K18" s="5">
        <f t="shared" si="1"/>
        <v>3467413.1992500001</v>
      </c>
      <c r="L18" s="5">
        <f t="shared" si="2"/>
        <v>606640.43502562493</v>
      </c>
      <c r="M18" s="5">
        <f t="shared" si="3"/>
        <v>3467413.1992500001</v>
      </c>
      <c r="N18" s="5">
        <f t="shared" si="4"/>
        <v>606640.43502562493</v>
      </c>
      <c r="O18" s="5">
        <f t="shared" si="5"/>
        <v>3467413.1992500001</v>
      </c>
      <c r="P18" s="5">
        <f t="shared" si="6"/>
        <v>606640.43502562493</v>
      </c>
      <c r="Q18" s="5">
        <f t="shared" si="7"/>
        <v>3467413.1992500001</v>
      </c>
      <c r="R18" s="5">
        <f t="shared" si="8"/>
        <v>606640.43502562493</v>
      </c>
      <c r="S18" s="5">
        <f t="shared" si="9"/>
        <v>6934826.3985000001</v>
      </c>
      <c r="T18" s="5">
        <f t="shared" si="10"/>
        <v>1213280.8700512499</v>
      </c>
      <c r="U18" s="5">
        <f t="shared" si="11"/>
        <v>6934826.3985000001</v>
      </c>
      <c r="V18" s="5">
        <f t="shared" si="12"/>
        <v>1213280.8700512499</v>
      </c>
    </row>
    <row r="19" spans="2:22" ht="19.5" x14ac:dyDescent="0.25">
      <c r="B19" s="20">
        <v>16</v>
      </c>
      <c r="C19">
        <v>100</v>
      </c>
      <c r="D19" t="s">
        <v>75</v>
      </c>
      <c r="E19" s="22" t="s">
        <v>72</v>
      </c>
      <c r="F19" s="1" t="s">
        <v>35</v>
      </c>
      <c r="G19" s="19">
        <v>1041807000</v>
      </c>
      <c r="H19" s="32">
        <f>G19*C19%</f>
        <v>1041807000</v>
      </c>
      <c r="I19" s="4">
        <v>90296115</v>
      </c>
      <c r="J19" s="4">
        <f>I19*C19%</f>
        <v>90296115</v>
      </c>
      <c r="K19" s="5">
        <f t="shared" si="1"/>
        <v>130225875</v>
      </c>
      <c r="L19" s="5">
        <f t="shared" si="2"/>
        <v>11287014.375</v>
      </c>
      <c r="M19" s="5">
        <f t="shared" si="3"/>
        <v>130225875</v>
      </c>
      <c r="N19" s="5">
        <f t="shared" si="4"/>
        <v>11287014.375</v>
      </c>
      <c r="O19" s="5">
        <f t="shared" si="5"/>
        <v>130225875</v>
      </c>
      <c r="P19" s="5">
        <f t="shared" si="6"/>
        <v>11287014.375</v>
      </c>
      <c r="Q19" s="5">
        <f t="shared" si="7"/>
        <v>130225875</v>
      </c>
      <c r="R19" s="5">
        <f t="shared" si="8"/>
        <v>11287014.375</v>
      </c>
      <c r="S19" s="5">
        <f t="shared" si="9"/>
        <v>260451750</v>
      </c>
      <c r="T19" s="5">
        <f t="shared" si="10"/>
        <v>22574028.75</v>
      </c>
      <c r="U19" s="5">
        <f t="shared" si="11"/>
        <v>260451750</v>
      </c>
      <c r="V19" s="5">
        <f t="shared" si="12"/>
        <v>22574028.75</v>
      </c>
    </row>
    <row r="20" spans="2:22" ht="19.5" x14ac:dyDescent="0.25">
      <c r="B20" s="20">
        <v>17</v>
      </c>
      <c r="C20">
        <v>100</v>
      </c>
      <c r="D20" t="s">
        <v>41</v>
      </c>
      <c r="E20" s="22" t="s">
        <v>73</v>
      </c>
      <c r="F20" s="1" t="s">
        <v>33</v>
      </c>
      <c r="G20" s="19">
        <v>115204000</v>
      </c>
      <c r="H20" s="32">
        <f>G20*C20%</f>
        <v>115204000</v>
      </c>
      <c r="I20" s="4">
        <v>6260921</v>
      </c>
      <c r="J20" s="4">
        <f t="shared" si="13"/>
        <v>6260921</v>
      </c>
      <c r="K20" s="5">
        <f t="shared" si="1"/>
        <v>14400500</v>
      </c>
      <c r="L20" s="5">
        <f t="shared" si="2"/>
        <v>782615.125</v>
      </c>
      <c r="M20" s="5">
        <f t="shared" si="3"/>
        <v>14400500</v>
      </c>
      <c r="N20" s="5">
        <f t="shared" si="4"/>
        <v>782615.125</v>
      </c>
      <c r="O20" s="5">
        <f t="shared" si="5"/>
        <v>14400500</v>
      </c>
      <c r="P20" s="5">
        <f t="shared" si="6"/>
        <v>782615.125</v>
      </c>
      <c r="Q20" s="5">
        <f t="shared" si="7"/>
        <v>14400500</v>
      </c>
      <c r="R20" s="5">
        <f t="shared" si="8"/>
        <v>782615.125</v>
      </c>
      <c r="S20" s="5">
        <f t="shared" si="9"/>
        <v>28801000</v>
      </c>
      <c r="T20" s="5">
        <f t="shared" si="10"/>
        <v>1565230.25</v>
      </c>
      <c r="U20" s="5">
        <f t="shared" si="11"/>
        <v>28801000</v>
      </c>
      <c r="V20" s="5">
        <f t="shared" si="12"/>
        <v>1565230.25</v>
      </c>
    </row>
    <row r="21" spans="2:22" x14ac:dyDescent="0.25">
      <c r="B21" s="1"/>
      <c r="C21" s="9"/>
      <c r="E21" s="23"/>
      <c r="H21" s="3"/>
      <c r="J21" s="3"/>
    </row>
    <row r="22" spans="2:22" x14ac:dyDescent="0.25">
      <c r="H22" s="6">
        <f>SUM(H4:H21)</f>
        <v>4812972663.9939995</v>
      </c>
      <c r="J22" s="7">
        <f t="shared" ref="J22:V22" si="14">SUM(J4:J21)</f>
        <v>613168726.06345356</v>
      </c>
      <c r="K22" s="5">
        <f t="shared" si="14"/>
        <v>601621582.99924994</v>
      </c>
      <c r="L22" s="5">
        <f t="shared" si="14"/>
        <v>76646090.757931694</v>
      </c>
      <c r="M22" s="5">
        <f t="shared" si="14"/>
        <v>601621582.99924994</v>
      </c>
      <c r="N22" s="5">
        <f t="shared" si="14"/>
        <v>76646090.757931694</v>
      </c>
      <c r="O22" s="5">
        <f t="shared" si="14"/>
        <v>601621582.99924994</v>
      </c>
      <c r="P22" s="5">
        <f t="shared" si="14"/>
        <v>76646090.757931694</v>
      </c>
      <c r="Q22" s="5">
        <f t="shared" si="14"/>
        <v>601621582.99924994</v>
      </c>
      <c r="R22" s="5">
        <f t="shared" si="14"/>
        <v>76646090.757931694</v>
      </c>
      <c r="S22" s="5">
        <f t="shared" si="14"/>
        <v>1203243165.9984999</v>
      </c>
      <c r="T22" s="5">
        <f t="shared" si="14"/>
        <v>153292181.51586339</v>
      </c>
      <c r="U22" s="5">
        <f t="shared" si="14"/>
        <v>1203243165.9984999</v>
      </c>
      <c r="V22" s="5">
        <f t="shared" si="14"/>
        <v>153292181.51586339</v>
      </c>
    </row>
    <row r="24" spans="2:22" ht="15.75" x14ac:dyDescent="0.25">
      <c r="D24" s="22"/>
    </row>
    <row r="25" spans="2:22" ht="15.75" x14ac:dyDescent="0.25">
      <c r="D25" s="22"/>
    </row>
    <row r="26" spans="2:22" ht="16.5" thickBot="1" x14ac:dyDescent="0.3">
      <c r="D26" s="22"/>
    </row>
    <row r="27" spans="2:22" ht="15.75" x14ac:dyDescent="0.25">
      <c r="D27" s="22"/>
      <c r="F27" s="27" t="s">
        <v>50</v>
      </c>
      <c r="G27" s="28">
        <f>K22+M22+O22+Q22+S22+U22</f>
        <v>4812972663.9939995</v>
      </c>
    </row>
    <row r="28" spans="2:22" ht="16.5" thickBot="1" x14ac:dyDescent="0.3">
      <c r="D28" s="22"/>
      <c r="F28" s="29" t="s">
        <v>39</v>
      </c>
      <c r="G28" s="30">
        <f>L22+N22+P22+R22++T22+V22</f>
        <v>613168726.06345356</v>
      </c>
    </row>
    <row r="29" spans="2:22" ht="15.75" x14ac:dyDescent="0.25">
      <c r="D29" s="22"/>
      <c r="G29" s="5"/>
    </row>
    <row r="30" spans="2:22" ht="15.75" x14ac:dyDescent="0.25">
      <c r="D30" s="22"/>
    </row>
    <row r="31" spans="2:22" ht="16.5" thickBot="1" x14ac:dyDescent="0.3">
      <c r="D31" s="22"/>
    </row>
    <row r="32" spans="2:22" ht="16.5" thickBot="1" x14ac:dyDescent="0.3">
      <c r="D32" s="22"/>
      <c r="F32" s="68" t="s">
        <v>86</v>
      </c>
      <c r="G32" s="69"/>
      <c r="H32" s="69"/>
      <c r="I32" s="69"/>
      <c r="J32" s="15">
        <v>100</v>
      </c>
    </row>
    <row r="33" spans="4:20" ht="15.75" x14ac:dyDescent="0.25">
      <c r="D33" s="22"/>
      <c r="F33" s="16" t="s">
        <v>43</v>
      </c>
      <c r="G33" s="16">
        <f>J32/2</f>
        <v>50</v>
      </c>
      <c r="H33" s="16"/>
      <c r="I33" s="16"/>
      <c r="J33" s="16"/>
    </row>
    <row r="34" spans="4:20" ht="15.75" x14ac:dyDescent="0.25">
      <c r="D34" s="22"/>
      <c r="F34" s="17"/>
      <c r="G34" s="17" t="s">
        <v>44</v>
      </c>
      <c r="H34" s="17">
        <f>$G$33/4</f>
        <v>12.5</v>
      </c>
      <c r="I34" s="17"/>
      <c r="J34" s="17"/>
    </row>
    <row r="35" spans="4:20" ht="15.75" x14ac:dyDescent="0.25">
      <c r="D35" s="22"/>
      <c r="F35" s="17"/>
      <c r="G35" s="17" t="s">
        <v>37</v>
      </c>
      <c r="H35" s="17">
        <f t="shared" ref="H35:H37" si="15">$G$33/4</f>
        <v>12.5</v>
      </c>
      <c r="I35" s="17"/>
      <c r="J35" s="17"/>
    </row>
    <row r="36" spans="4:20" ht="15.75" x14ac:dyDescent="0.25">
      <c r="D36" s="22"/>
      <c r="F36" s="17"/>
      <c r="G36" s="17" t="s">
        <v>45</v>
      </c>
      <c r="H36" s="17">
        <f t="shared" si="15"/>
        <v>12.5</v>
      </c>
      <c r="I36" s="17"/>
      <c r="J36" s="17"/>
    </row>
    <row r="37" spans="4:20" ht="15.75" x14ac:dyDescent="0.25">
      <c r="D37" s="22"/>
      <c r="F37" s="17"/>
      <c r="G37" s="17" t="s">
        <v>46</v>
      </c>
      <c r="H37" s="17">
        <f t="shared" si="15"/>
        <v>12.5</v>
      </c>
      <c r="I37" s="17"/>
      <c r="J37" s="17"/>
    </row>
    <row r="38" spans="4:20" ht="15.75" x14ac:dyDescent="0.25">
      <c r="D38" s="22"/>
      <c r="F38" s="17"/>
      <c r="G38" s="17"/>
      <c r="H38" s="17"/>
      <c r="I38" s="17"/>
      <c r="J38" s="17"/>
    </row>
    <row r="39" spans="4:20" ht="15.75" x14ac:dyDescent="0.25">
      <c r="D39" s="22"/>
      <c r="F39" s="17" t="s">
        <v>47</v>
      </c>
      <c r="G39" s="17">
        <f>J32/2</f>
        <v>50</v>
      </c>
      <c r="H39" s="17" t="s">
        <v>48</v>
      </c>
      <c r="I39" s="17">
        <f>G39</f>
        <v>50</v>
      </c>
      <c r="J39" s="17"/>
    </row>
    <row r="40" spans="4:20" ht="15.75" x14ac:dyDescent="0.25">
      <c r="D40" s="22"/>
      <c r="F40" s="17"/>
      <c r="G40" s="17"/>
      <c r="H40" s="17"/>
      <c r="I40" s="17" t="s">
        <v>38</v>
      </c>
      <c r="J40" s="17">
        <f>$I$39/2</f>
        <v>25</v>
      </c>
    </row>
    <row r="41" spans="4:20" x14ac:dyDescent="0.25">
      <c r="F41" s="17"/>
      <c r="G41" s="17"/>
      <c r="H41" s="17"/>
      <c r="I41" s="17" t="s">
        <v>49</v>
      </c>
      <c r="J41" s="17">
        <f>$I$39/2</f>
        <v>25</v>
      </c>
    </row>
    <row r="43" spans="4:20" x14ac:dyDescent="0.25">
      <c r="E43" s="33"/>
      <c r="F43" s="34"/>
      <c r="G43" s="34"/>
      <c r="H43" s="34"/>
      <c r="I43" s="34"/>
      <c r="J43" s="34"/>
      <c r="K43" s="33"/>
    </row>
    <row r="44" spans="4:20" x14ac:dyDescent="0.25">
      <c r="E44" s="33"/>
      <c r="F44" s="33"/>
      <c r="G44" s="35"/>
      <c r="H44" s="35"/>
      <c r="I44" s="36"/>
      <c r="J44" s="37"/>
      <c r="K44" s="33"/>
    </row>
    <row r="45" spans="4:20" ht="15.75" thickBot="1" x14ac:dyDescent="0.3">
      <c r="E45" s="33"/>
      <c r="F45" s="33"/>
      <c r="G45" s="35"/>
      <c r="H45" s="35"/>
      <c r="I45" s="36"/>
      <c r="J45" s="37"/>
      <c r="K45" s="33"/>
    </row>
    <row r="46" spans="4:20" ht="32.25" thickBot="1" x14ac:dyDescent="0.55000000000000004">
      <c r="E46" s="33"/>
      <c r="F46" s="70" t="s">
        <v>78</v>
      </c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2"/>
    </row>
    <row r="47" spans="4:20" ht="15.75" thickBot="1" x14ac:dyDescent="0.3">
      <c r="E47" s="33"/>
      <c r="F47" s="38" t="s">
        <v>79</v>
      </c>
      <c r="G47" s="39">
        <v>100</v>
      </c>
      <c r="I47" s="1"/>
      <c r="T47" s="40"/>
    </row>
    <row r="48" spans="4:20" ht="15.75" thickBot="1" x14ac:dyDescent="0.3">
      <c r="E48" s="33"/>
      <c r="F48" s="41" t="s">
        <v>42</v>
      </c>
      <c r="G48" s="42">
        <v>25</v>
      </c>
      <c r="I48" s="1"/>
      <c r="N48" s="68" t="s">
        <v>42</v>
      </c>
      <c r="O48" s="69"/>
      <c r="P48" s="69"/>
      <c r="Q48" s="69"/>
      <c r="R48" s="15">
        <f>G48+M50</f>
        <v>33.333333333333336</v>
      </c>
      <c r="T48" s="40"/>
    </row>
    <row r="49" spans="5:20" x14ac:dyDescent="0.25">
      <c r="E49" s="33"/>
      <c r="F49" s="41" t="s">
        <v>80</v>
      </c>
      <c r="G49" s="42">
        <v>25</v>
      </c>
      <c r="H49" s="35"/>
      <c r="I49" s="43"/>
      <c r="J49" s="5"/>
      <c r="L49" s="44" t="s">
        <v>80</v>
      </c>
      <c r="M49" s="45">
        <f>G49</f>
        <v>25</v>
      </c>
      <c r="N49" s="16" t="s">
        <v>43</v>
      </c>
      <c r="O49" s="16">
        <f>R48/2</f>
        <v>16.666666666666668</v>
      </c>
      <c r="P49" s="16"/>
      <c r="Q49" s="16"/>
      <c r="R49" s="16"/>
      <c r="T49" s="40"/>
    </row>
    <row r="50" spans="5:20" x14ac:dyDescent="0.25">
      <c r="F50" s="41"/>
      <c r="G50" s="42"/>
      <c r="I50" s="1"/>
      <c r="L50" s="46" t="s">
        <v>42</v>
      </c>
      <c r="M50" s="47">
        <f>M49/3</f>
        <v>8.3333333333333339</v>
      </c>
      <c r="N50" s="48"/>
      <c r="O50" s="48" t="s">
        <v>44</v>
      </c>
      <c r="P50" s="48">
        <f>$O$49/4</f>
        <v>4.166666666666667</v>
      </c>
      <c r="Q50" s="48"/>
      <c r="R50" s="48"/>
      <c r="T50" s="40"/>
    </row>
    <row r="51" spans="5:20" x14ac:dyDescent="0.25">
      <c r="F51" s="41"/>
      <c r="G51" s="42"/>
      <c r="I51" s="1"/>
      <c r="L51" s="46" t="s">
        <v>48</v>
      </c>
      <c r="M51" s="47">
        <f>M49/3</f>
        <v>8.3333333333333339</v>
      </c>
      <c r="N51" s="48"/>
      <c r="O51" s="48" t="s">
        <v>37</v>
      </c>
      <c r="P51" s="48">
        <f>$O$49/4</f>
        <v>4.166666666666667</v>
      </c>
      <c r="Q51" s="48"/>
      <c r="R51" s="48"/>
      <c r="T51" s="40"/>
    </row>
    <row r="52" spans="5:20" x14ac:dyDescent="0.25">
      <c r="F52" s="41"/>
      <c r="G52" s="42"/>
      <c r="I52" s="1"/>
      <c r="L52" s="46" t="s">
        <v>44</v>
      </c>
      <c r="M52" s="47">
        <f>($M$49/3)/4</f>
        <v>2.0833333333333335</v>
      </c>
      <c r="N52" s="48"/>
      <c r="O52" s="48" t="s">
        <v>45</v>
      </c>
      <c r="P52" s="48">
        <f>$O$49/4</f>
        <v>4.166666666666667</v>
      </c>
      <c r="Q52" s="48"/>
      <c r="R52" s="48"/>
      <c r="T52" s="40"/>
    </row>
    <row r="53" spans="5:20" ht="15.75" thickBot="1" x14ac:dyDescent="0.3">
      <c r="F53" s="41"/>
      <c r="G53" s="42"/>
      <c r="I53" s="1"/>
      <c r="L53" s="46" t="s">
        <v>37</v>
      </c>
      <c r="M53" s="47">
        <f>($M$49/3)/4</f>
        <v>2.0833333333333335</v>
      </c>
      <c r="N53" s="48"/>
      <c r="O53" s="48" t="s">
        <v>46</v>
      </c>
      <c r="P53" s="48">
        <f>$O$49/4</f>
        <v>4.166666666666667</v>
      </c>
      <c r="Q53" s="48"/>
      <c r="R53" s="48"/>
      <c r="T53" s="40"/>
    </row>
    <row r="54" spans="5:20" ht="15.75" thickBot="1" x14ac:dyDescent="0.3">
      <c r="F54" s="41" t="s">
        <v>43</v>
      </c>
      <c r="G54" s="42">
        <v>25</v>
      </c>
      <c r="H54" s="49" t="s">
        <v>43</v>
      </c>
      <c r="I54" s="50">
        <v>25</v>
      </c>
      <c r="L54" s="46" t="s">
        <v>45</v>
      </c>
      <c r="M54" s="47">
        <f>($M$49/3)/4</f>
        <v>2.0833333333333335</v>
      </c>
      <c r="N54" s="48"/>
      <c r="O54" s="48"/>
      <c r="P54" s="48"/>
      <c r="Q54" s="48"/>
      <c r="R54" s="48"/>
      <c r="T54" s="40"/>
    </row>
    <row r="55" spans="5:20" x14ac:dyDescent="0.25">
      <c r="F55" s="41"/>
      <c r="G55" s="42"/>
      <c r="H55" s="51" t="s">
        <v>44</v>
      </c>
      <c r="J55" s="52">
        <f>(($I$54/2)/5+($I$54/2)/4)</f>
        <v>5.625</v>
      </c>
      <c r="L55" s="46" t="s">
        <v>46</v>
      </c>
      <c r="M55" s="47">
        <f>($M$49/3)/4</f>
        <v>2.0833333333333335</v>
      </c>
      <c r="N55" s="48" t="s">
        <v>47</v>
      </c>
      <c r="O55" s="48">
        <f>R48/2</f>
        <v>16.666666666666668</v>
      </c>
      <c r="P55" s="48" t="s">
        <v>48</v>
      </c>
      <c r="Q55" s="48">
        <f>O55</f>
        <v>16.666666666666668</v>
      </c>
      <c r="R55" s="48"/>
      <c r="T55" s="40"/>
    </row>
    <row r="56" spans="5:20" x14ac:dyDescent="0.25">
      <c r="F56" s="41"/>
      <c r="G56" s="42"/>
      <c r="H56" s="53" t="s">
        <v>37</v>
      </c>
      <c r="I56" s="52">
        <f>(($I$54/2)/5+($I$54/2)/4)</f>
        <v>5.625</v>
      </c>
      <c r="N56" s="48"/>
      <c r="O56" s="48"/>
      <c r="P56" s="48"/>
      <c r="Q56" s="48" t="s">
        <v>38</v>
      </c>
      <c r="R56" s="48">
        <f>$P$60/2</f>
        <v>0</v>
      </c>
      <c r="T56" s="40"/>
    </row>
    <row r="57" spans="5:20" ht="15.75" thickBot="1" x14ac:dyDescent="0.3">
      <c r="F57" s="41"/>
      <c r="G57" s="42"/>
      <c r="H57" s="53" t="s">
        <v>45</v>
      </c>
      <c r="I57" s="52">
        <f>(($I$54/2)/5+($I$54/2)/4)</f>
        <v>5.625</v>
      </c>
      <c r="N57" s="48"/>
      <c r="O57" s="48"/>
      <c r="P57" s="48"/>
      <c r="Q57" s="48" t="s">
        <v>49</v>
      </c>
      <c r="R57" s="48">
        <f>$P$60/2</f>
        <v>0</v>
      </c>
      <c r="T57" s="40"/>
    </row>
    <row r="58" spans="5:20" ht="15.75" thickBot="1" x14ac:dyDescent="0.3">
      <c r="F58" s="41"/>
      <c r="G58" s="42"/>
      <c r="H58" s="53" t="s">
        <v>81</v>
      </c>
      <c r="I58" s="52">
        <f>(($I$54/2)/5+($I$54/2)/4)+I54</f>
        <v>30.625</v>
      </c>
      <c r="S58" s="54" t="s">
        <v>82</v>
      </c>
      <c r="T58" s="50">
        <f>I59</f>
        <v>2.5</v>
      </c>
    </row>
    <row r="59" spans="5:20" ht="15.75" thickBot="1" x14ac:dyDescent="0.3">
      <c r="F59" s="41"/>
      <c r="G59" s="42"/>
      <c r="H59" s="53" t="s">
        <v>82</v>
      </c>
      <c r="I59" s="52">
        <f>((I54/2)/5)</f>
        <v>2.5</v>
      </c>
      <c r="S59" s="55" t="s">
        <v>37</v>
      </c>
      <c r="T59" s="56">
        <f>$T$58/3</f>
        <v>0.83333333333333337</v>
      </c>
    </row>
    <row r="60" spans="5:20" ht="15.75" thickBot="1" x14ac:dyDescent="0.3">
      <c r="F60" s="57" t="s">
        <v>47</v>
      </c>
      <c r="G60" s="58">
        <v>25</v>
      </c>
      <c r="I60" s="1"/>
      <c r="J60" s="54" t="s">
        <v>47</v>
      </c>
      <c r="K60" s="59">
        <f>G60</f>
        <v>25</v>
      </c>
      <c r="S60" s="60" t="s">
        <v>45</v>
      </c>
      <c r="T60" s="56">
        <f>$T$58/3</f>
        <v>0.83333333333333337</v>
      </c>
    </row>
    <row r="61" spans="5:20" x14ac:dyDescent="0.25">
      <c r="F61" s="61"/>
      <c r="J61" s="62" t="s">
        <v>48</v>
      </c>
      <c r="K61" s="62">
        <f>K60</f>
        <v>25</v>
      </c>
      <c r="S61" s="60" t="s">
        <v>46</v>
      </c>
      <c r="T61" s="56">
        <f>$T$58/3</f>
        <v>0.83333333333333337</v>
      </c>
    </row>
    <row r="62" spans="5:20" x14ac:dyDescent="0.25">
      <c r="F62" s="61"/>
      <c r="T62" s="40"/>
    </row>
    <row r="63" spans="5:20" ht="15.75" thickBot="1" x14ac:dyDescent="0.3">
      <c r="F63" s="63" t="s">
        <v>83</v>
      </c>
      <c r="G63" s="64">
        <f>I57+M54+P52+T60</f>
        <v>12.708333333333334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5"/>
    </row>
    <row r="64" spans="5:20" ht="15.75" thickBot="1" x14ac:dyDescent="0.3"/>
    <row r="65" spans="6:20" ht="32.25" thickBot="1" x14ac:dyDescent="0.55000000000000004">
      <c r="F65" s="70" t="s">
        <v>84</v>
      </c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2"/>
    </row>
    <row r="66" spans="6:20" ht="15.75" thickBot="1" x14ac:dyDescent="0.3">
      <c r="F66" s="38" t="s">
        <v>79</v>
      </c>
      <c r="G66" s="39">
        <v>100</v>
      </c>
      <c r="I66" s="1"/>
      <c r="T66" s="40"/>
    </row>
    <row r="67" spans="6:20" ht="15.75" thickBot="1" x14ac:dyDescent="0.3">
      <c r="F67" s="41" t="s">
        <v>42</v>
      </c>
      <c r="G67" s="42">
        <v>25</v>
      </c>
      <c r="I67" s="1"/>
      <c r="N67" s="68" t="s">
        <v>42</v>
      </c>
      <c r="O67" s="69"/>
      <c r="P67" s="69"/>
      <c r="Q67" s="69"/>
      <c r="R67" s="15">
        <f>G67+M69</f>
        <v>33.333333333333336</v>
      </c>
      <c r="T67" s="40"/>
    </row>
    <row r="68" spans="6:20" x14ac:dyDescent="0.25">
      <c r="F68" s="41" t="s">
        <v>80</v>
      </c>
      <c r="G68" s="42">
        <v>25</v>
      </c>
      <c r="H68" s="35"/>
      <c r="I68" s="43"/>
      <c r="J68" s="5"/>
      <c r="L68" s="44" t="s">
        <v>80</v>
      </c>
      <c r="M68" s="45">
        <f>G68</f>
        <v>25</v>
      </c>
      <c r="N68" s="16" t="s">
        <v>43</v>
      </c>
      <c r="O68" s="16">
        <f>R67/2</f>
        <v>16.666666666666668</v>
      </c>
      <c r="P68" s="16"/>
      <c r="Q68" s="16"/>
      <c r="R68" s="16"/>
      <c r="T68" s="40"/>
    </row>
    <row r="69" spans="6:20" x14ac:dyDescent="0.25">
      <c r="F69" s="41"/>
      <c r="G69" s="42"/>
      <c r="I69" s="1"/>
      <c r="L69" s="46" t="s">
        <v>42</v>
      </c>
      <c r="M69" s="47">
        <f>M68/3</f>
        <v>8.3333333333333339</v>
      </c>
      <c r="N69" s="48"/>
      <c r="O69" s="48" t="s">
        <v>44</v>
      </c>
      <c r="P69" s="48">
        <f>$O$68/4</f>
        <v>4.166666666666667</v>
      </c>
      <c r="Q69" s="48"/>
      <c r="R69" s="48"/>
      <c r="T69" s="40"/>
    </row>
    <row r="70" spans="6:20" x14ac:dyDescent="0.25">
      <c r="F70" s="41"/>
      <c r="G70" s="42"/>
      <c r="I70" s="1"/>
      <c r="L70" s="46" t="s">
        <v>48</v>
      </c>
      <c r="M70" s="47">
        <f>M68/3</f>
        <v>8.3333333333333339</v>
      </c>
      <c r="N70" s="48"/>
      <c r="O70" s="48" t="s">
        <v>37</v>
      </c>
      <c r="P70" s="48">
        <f>$O$68/4</f>
        <v>4.166666666666667</v>
      </c>
      <c r="Q70" s="48"/>
      <c r="R70" s="48"/>
      <c r="T70" s="40"/>
    </row>
    <row r="71" spans="6:20" x14ac:dyDescent="0.25">
      <c r="F71" s="41"/>
      <c r="G71" s="42"/>
      <c r="I71" s="1"/>
      <c r="L71" s="46" t="s">
        <v>44</v>
      </c>
      <c r="M71" s="47">
        <f>($M$68/3)/4</f>
        <v>2.0833333333333335</v>
      </c>
      <c r="N71" s="48"/>
      <c r="O71" s="48" t="s">
        <v>45</v>
      </c>
      <c r="P71" s="48">
        <f>$O$68/4</f>
        <v>4.166666666666667</v>
      </c>
      <c r="Q71" s="48"/>
      <c r="R71" s="48"/>
      <c r="T71" s="40"/>
    </row>
    <row r="72" spans="6:20" ht="15.75" thickBot="1" x14ac:dyDescent="0.3">
      <c r="F72" s="41"/>
      <c r="G72" s="42"/>
      <c r="I72" s="1"/>
      <c r="L72" s="46" t="s">
        <v>37</v>
      </c>
      <c r="M72" s="47">
        <f>($M$68/3)/4</f>
        <v>2.0833333333333335</v>
      </c>
      <c r="N72" s="48"/>
      <c r="O72" s="48" t="s">
        <v>46</v>
      </c>
      <c r="P72" s="48">
        <f>$O$68/4</f>
        <v>4.166666666666667</v>
      </c>
      <c r="Q72" s="48"/>
      <c r="R72" s="48"/>
      <c r="T72" s="40"/>
    </row>
    <row r="73" spans="6:20" ht="15.75" thickBot="1" x14ac:dyDescent="0.3">
      <c r="F73" s="41" t="s">
        <v>43</v>
      </c>
      <c r="G73" s="42">
        <v>25</v>
      </c>
      <c r="H73" s="49" t="s">
        <v>43</v>
      </c>
      <c r="I73" s="50">
        <v>25</v>
      </c>
      <c r="L73" s="46" t="s">
        <v>45</v>
      </c>
      <c r="M73" s="47">
        <f>($M$68/3)/4</f>
        <v>2.0833333333333335</v>
      </c>
      <c r="N73" s="48"/>
      <c r="O73" s="48"/>
      <c r="P73" s="48"/>
      <c r="Q73" s="48"/>
      <c r="R73" s="48"/>
      <c r="T73" s="40"/>
    </row>
    <row r="74" spans="6:20" x14ac:dyDescent="0.25">
      <c r="F74" s="41"/>
      <c r="G74" s="42"/>
      <c r="H74" s="51" t="s">
        <v>44</v>
      </c>
      <c r="J74" s="52">
        <f>(($I$54/2)/5+($I$54/2)/4)</f>
        <v>5.625</v>
      </c>
      <c r="L74" s="46" t="s">
        <v>46</v>
      </c>
      <c r="M74" s="47">
        <f>($M$68/3)/4</f>
        <v>2.0833333333333335</v>
      </c>
      <c r="N74" s="48" t="s">
        <v>47</v>
      </c>
      <c r="O74" s="48">
        <f>R67/2</f>
        <v>16.666666666666668</v>
      </c>
      <c r="P74" s="48" t="s">
        <v>48</v>
      </c>
      <c r="Q74" s="48">
        <f>O74</f>
        <v>16.666666666666668</v>
      </c>
      <c r="R74" s="48"/>
      <c r="T74" s="40"/>
    </row>
    <row r="75" spans="6:20" x14ac:dyDescent="0.25">
      <c r="F75" s="41"/>
      <c r="G75" s="42"/>
      <c r="H75" s="53" t="s">
        <v>37</v>
      </c>
      <c r="I75" s="52">
        <f>(($I$54/2)/5+($I$54/2)/4)</f>
        <v>5.625</v>
      </c>
      <c r="N75" s="48"/>
      <c r="O75" s="48"/>
      <c r="P75" s="48"/>
      <c r="Q75" s="48" t="s">
        <v>38</v>
      </c>
      <c r="R75" s="48">
        <f>$P$60/2</f>
        <v>0</v>
      </c>
      <c r="T75" s="40"/>
    </row>
    <row r="76" spans="6:20" ht="15.75" thickBot="1" x14ac:dyDescent="0.3">
      <c r="F76" s="41"/>
      <c r="G76" s="42"/>
      <c r="H76" s="53" t="s">
        <v>45</v>
      </c>
      <c r="I76" s="52">
        <f>(($I$54/2)/5+($I$54/2)/4)</f>
        <v>5.625</v>
      </c>
      <c r="N76" s="48"/>
      <c r="O76" s="48"/>
      <c r="P76" s="48"/>
      <c r="Q76" s="48" t="s">
        <v>49</v>
      </c>
      <c r="R76" s="48">
        <f>$P$60/2</f>
        <v>0</v>
      </c>
      <c r="T76" s="40"/>
    </row>
    <row r="77" spans="6:20" ht="15.75" thickBot="1" x14ac:dyDescent="0.3">
      <c r="F77" s="41"/>
      <c r="G77" s="42"/>
      <c r="H77" s="53" t="s">
        <v>81</v>
      </c>
      <c r="I77" s="52">
        <f>(($I$54/2)/5+($I$54/2)/4)+J74</f>
        <v>11.25</v>
      </c>
      <c r="J77" s="66" t="s">
        <v>85</v>
      </c>
      <c r="K77" s="66">
        <f>I77</f>
        <v>11.25</v>
      </c>
      <c r="S77" s="54" t="s">
        <v>82</v>
      </c>
      <c r="T77" s="50">
        <f>I78</f>
        <v>2.5</v>
      </c>
    </row>
    <row r="78" spans="6:20" ht="15.75" thickBot="1" x14ac:dyDescent="0.3">
      <c r="F78" s="41"/>
      <c r="G78" s="42"/>
      <c r="H78" s="53" t="s">
        <v>82</v>
      </c>
      <c r="I78" s="52">
        <f>((I73/2)/5)</f>
        <v>2.5</v>
      </c>
      <c r="S78" s="55" t="s">
        <v>37</v>
      </c>
      <c r="T78" s="56">
        <f>$T$77/3</f>
        <v>0.83333333333333337</v>
      </c>
    </row>
    <row r="79" spans="6:20" ht="15.75" thickBot="1" x14ac:dyDescent="0.3">
      <c r="F79" s="57" t="s">
        <v>47</v>
      </c>
      <c r="G79" s="58">
        <v>25</v>
      </c>
      <c r="I79" s="1"/>
      <c r="J79" s="54" t="s">
        <v>47</v>
      </c>
      <c r="K79" s="59">
        <f>G79</f>
        <v>25</v>
      </c>
      <c r="S79" s="60" t="s">
        <v>45</v>
      </c>
      <c r="T79" s="56">
        <f>$T$77/3</f>
        <v>0.83333333333333337</v>
      </c>
    </row>
    <row r="80" spans="6:20" x14ac:dyDescent="0.25">
      <c r="F80" s="61"/>
      <c r="J80" s="62" t="s">
        <v>48</v>
      </c>
      <c r="K80" s="62">
        <f>K79</f>
        <v>25</v>
      </c>
      <c r="S80" s="60" t="s">
        <v>46</v>
      </c>
      <c r="T80" s="56">
        <f>$T$77/3</f>
        <v>0.83333333333333337</v>
      </c>
    </row>
    <row r="81" spans="6:20" x14ac:dyDescent="0.25">
      <c r="F81" s="61"/>
      <c r="T81" s="40"/>
    </row>
    <row r="82" spans="6:20" ht="15.75" thickBot="1" x14ac:dyDescent="0.3">
      <c r="F82" s="63" t="s">
        <v>83</v>
      </c>
      <c r="G82" s="64">
        <f>I76+M73+P71+T79</f>
        <v>12.708333333333334</v>
      </c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5"/>
    </row>
  </sheetData>
  <mergeCells count="5">
    <mergeCell ref="F32:I32"/>
    <mergeCell ref="F46:T46"/>
    <mergeCell ref="N48:Q48"/>
    <mergeCell ref="F65:T65"/>
    <mergeCell ref="N67:Q6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Mery Ruth Estrada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Brunal</dc:creator>
  <cp:lastModifiedBy>Brunal Abogados</cp:lastModifiedBy>
  <cp:lastPrinted>2023-12-05T21:29:37Z</cp:lastPrinted>
  <dcterms:created xsi:type="dcterms:W3CDTF">2022-08-23T18:54:16Z</dcterms:created>
  <dcterms:modified xsi:type="dcterms:W3CDTF">2023-12-05T21:29:43Z</dcterms:modified>
</cp:coreProperties>
</file>