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2 GERENCIA FINANCIERA\01 PLANEACION FINANCIERA\Doc Planeación Financiera\Aseguradora\2022 07 08 Envio informacion adicional ajustador\Infomes de Ingresos\"/>
    </mc:Choice>
  </mc:AlternateContent>
  <xr:revisionPtr revIDLastSave="0" documentId="13_ncr:1_{492A5F64-4331-4E75-A4AA-4609471F8B60}" xr6:coauthVersionLast="47" xr6:coauthVersionMax="47" xr10:uidLastSave="{00000000-0000-0000-0000-000000000000}"/>
  <bookViews>
    <workbookView xWindow="-110" yWindow="-110" windowWidth="19420" windowHeight="10420" tabRatio="799" activeTab="5" xr2:uid="{00000000-000D-0000-FFFF-FFFF00000000}"/>
  </bookViews>
  <sheets>
    <sheet name="Ingresos Feb 2021" sheetId="9" r:id="rId1"/>
    <sheet name="Ingresos Abril 2021" sheetId="10" r:id="rId2"/>
    <sheet name="Ingresos Agosto 2021" sheetId="11" r:id="rId3"/>
    <sheet name="Ingresos Noviembre 2021" sheetId="12" r:id="rId4"/>
    <sheet name="Ingresos ene 2022" sheetId="13" r:id="rId5"/>
    <sheet name="Ingresos MAR 2022" sheetId="14" r:id="rId6"/>
  </sheets>
  <externalReferences>
    <externalReference r:id="rId7"/>
  </externalReferences>
  <definedNames>
    <definedName name="_xlnm._FilterDatabase" localSheetId="1" hidden="1">'Ingresos Abril 2021'!$A$3:$J$216</definedName>
    <definedName name="_xlnm._FilterDatabase" localSheetId="2" hidden="1">'Ingresos Agosto 2021'!$A$3:$J$220</definedName>
    <definedName name="_xlnm._FilterDatabase" localSheetId="4" hidden="1">'Ingresos ene 2022'!$A$3:$J$83</definedName>
    <definedName name="_xlnm._FilterDatabase" localSheetId="0" hidden="1">'Ingresos Feb 2021'!$A$1:$K$211</definedName>
    <definedName name="_xlnm._FilterDatabase" localSheetId="5" hidden="1">'Ingresos MAR 2022'!$A$3:$J$82</definedName>
    <definedName name="_xlnm._FilterDatabase" localSheetId="3" hidden="1">'Ingresos Noviembre 2021'!$A$3:$J$224</definedName>
    <definedName name="_xlnm.Print_Area" localSheetId="1">'Ingresos Abril 2021'!$B$3:$J$216</definedName>
    <definedName name="_xlnm.Print_Area" localSheetId="2">'Ingresos Agosto 2021'!$B$3:$J$220</definedName>
    <definedName name="_xlnm.Print_Area" localSheetId="4">'Ingresos ene 2022'!$B$3:$J$83</definedName>
    <definedName name="_xlnm.Print_Area" localSheetId="0">'Ingresos Feb 2021'!$B$3:$J$211</definedName>
    <definedName name="_xlnm.Print_Area" localSheetId="5">'Ingresos MAR 2022'!$B$3:$J$82</definedName>
    <definedName name="_xlnm.Print_Area" localSheetId="3">'Ingresos Noviembre 2021'!$B$3:$J$224</definedName>
    <definedName name="TMQQ">'[1]conv TM a QQ'!$A:$A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0" i="14" l="1"/>
  <c r="H150" i="14"/>
  <c r="E150" i="14"/>
  <c r="J149" i="14"/>
  <c r="H149" i="14"/>
  <c r="G149" i="14"/>
  <c r="E149" i="14"/>
  <c r="J148" i="14"/>
  <c r="H148" i="14"/>
  <c r="G148" i="14"/>
  <c r="E148" i="14"/>
  <c r="J147" i="14"/>
  <c r="H147" i="14"/>
  <c r="G147" i="14"/>
  <c r="E147" i="14"/>
  <c r="J146" i="14"/>
  <c r="H146" i="14"/>
  <c r="G146" i="14"/>
  <c r="E146" i="14"/>
  <c r="J145" i="14"/>
  <c r="H145" i="14"/>
  <c r="G145" i="14"/>
  <c r="E145" i="14"/>
  <c r="J144" i="14"/>
  <c r="H144" i="14"/>
  <c r="G144" i="14"/>
  <c r="E144" i="14"/>
  <c r="J143" i="14"/>
  <c r="H143" i="14"/>
  <c r="G143" i="14"/>
  <c r="E143" i="14"/>
  <c r="J142" i="14"/>
  <c r="H142" i="14"/>
  <c r="G142" i="14"/>
  <c r="E142" i="14"/>
  <c r="H140" i="14"/>
  <c r="E140" i="14"/>
  <c r="J138" i="14"/>
  <c r="H138" i="14"/>
  <c r="G138" i="14"/>
  <c r="E138" i="14"/>
  <c r="J137" i="14"/>
  <c r="H137" i="14"/>
  <c r="G137" i="14"/>
  <c r="E137" i="14"/>
  <c r="J136" i="14"/>
  <c r="H136" i="14"/>
  <c r="G136" i="14"/>
  <c r="E136" i="14"/>
  <c r="J134" i="14"/>
  <c r="H134" i="14"/>
  <c r="G134" i="14"/>
  <c r="E134" i="14"/>
  <c r="J133" i="14"/>
  <c r="H133" i="14"/>
  <c r="G133" i="14"/>
  <c r="E133" i="14"/>
  <c r="J132" i="14"/>
  <c r="H132" i="14"/>
  <c r="G132" i="14"/>
  <c r="E132" i="14"/>
  <c r="E130" i="14"/>
  <c r="J129" i="14"/>
  <c r="H129" i="14"/>
  <c r="G129" i="14"/>
  <c r="E129" i="14"/>
  <c r="E128" i="14"/>
  <c r="E126" i="14"/>
  <c r="J125" i="14"/>
  <c r="H125" i="14"/>
  <c r="G125" i="14"/>
  <c r="E125" i="14"/>
  <c r="H124" i="14"/>
  <c r="E124" i="14"/>
  <c r="J122" i="14"/>
  <c r="H122" i="14"/>
  <c r="G122" i="14"/>
  <c r="E122" i="14"/>
  <c r="J120" i="14"/>
  <c r="H120" i="14"/>
  <c r="G120" i="14"/>
  <c r="E120" i="14"/>
  <c r="J119" i="14"/>
  <c r="H119" i="14"/>
  <c r="G119" i="14"/>
  <c r="G150" i="14" s="1"/>
  <c r="E119" i="14"/>
  <c r="H113" i="14"/>
  <c r="H115" i="14" s="1"/>
  <c r="E104" i="14"/>
  <c r="G91" i="14"/>
  <c r="E91" i="14"/>
  <c r="I80" i="14"/>
  <c r="F80" i="14"/>
  <c r="I79" i="14"/>
  <c r="F79" i="14"/>
  <c r="I78" i="14"/>
  <c r="F78" i="14"/>
  <c r="I77" i="14"/>
  <c r="F77" i="14"/>
  <c r="I75" i="14"/>
  <c r="F75" i="14"/>
  <c r="I74" i="14"/>
  <c r="F74" i="14"/>
  <c r="I71" i="14"/>
  <c r="G72" i="14"/>
  <c r="F71" i="14"/>
  <c r="J72" i="14"/>
  <c r="I70" i="14"/>
  <c r="E72" i="14"/>
  <c r="F72" i="14" s="1"/>
  <c r="H72" i="14"/>
  <c r="I72" i="14" s="1"/>
  <c r="F69" i="14"/>
  <c r="J90" i="14"/>
  <c r="I58" i="14"/>
  <c r="G90" i="14"/>
  <c r="F58" i="14"/>
  <c r="E113" i="14"/>
  <c r="E115" i="14" s="1"/>
  <c r="I53" i="14"/>
  <c r="F53" i="14"/>
  <c r="J91" i="14"/>
  <c r="H91" i="14"/>
  <c r="I91" i="14" s="1"/>
  <c r="F51" i="14"/>
  <c r="I50" i="14"/>
  <c r="F50" i="14"/>
  <c r="I49" i="14"/>
  <c r="F49" i="14"/>
  <c r="I48" i="14"/>
  <c r="F48" i="14"/>
  <c r="I47" i="14"/>
  <c r="F47" i="14"/>
  <c r="I44" i="14"/>
  <c r="F44" i="14"/>
  <c r="I43" i="14"/>
  <c r="F43" i="14"/>
  <c r="J135" i="14"/>
  <c r="I42" i="14"/>
  <c r="G135" i="14"/>
  <c r="E135" i="14"/>
  <c r="J131" i="14"/>
  <c r="I41" i="14"/>
  <c r="H131" i="14"/>
  <c r="G131" i="14"/>
  <c r="E131" i="14"/>
  <c r="J130" i="14"/>
  <c r="I40" i="14"/>
  <c r="G130" i="14"/>
  <c r="F40" i="14"/>
  <c r="J128" i="14"/>
  <c r="I39" i="14"/>
  <c r="G128" i="14"/>
  <c r="F39" i="14"/>
  <c r="J141" i="14"/>
  <c r="H141" i="14"/>
  <c r="G141" i="14"/>
  <c r="F38" i="14"/>
  <c r="E141" i="14"/>
  <c r="J139" i="14"/>
  <c r="H139" i="14"/>
  <c r="G139" i="14"/>
  <c r="F37" i="14"/>
  <c r="I36" i="14"/>
  <c r="G140" i="14"/>
  <c r="F36" i="14"/>
  <c r="J124" i="14"/>
  <c r="I35" i="14"/>
  <c r="G124" i="14"/>
  <c r="F35" i="14"/>
  <c r="J123" i="14"/>
  <c r="I34" i="14"/>
  <c r="G123" i="14"/>
  <c r="E123" i="14"/>
  <c r="J121" i="14"/>
  <c r="I33" i="14"/>
  <c r="H121" i="14"/>
  <c r="G121" i="14"/>
  <c r="F33" i="14"/>
  <c r="E121" i="14"/>
  <c r="J126" i="14"/>
  <c r="I32" i="14"/>
  <c r="G126" i="14"/>
  <c r="F32" i="14"/>
  <c r="J127" i="14"/>
  <c r="H127" i="14"/>
  <c r="G127" i="14"/>
  <c r="E45" i="14"/>
  <c r="I25" i="14"/>
  <c r="F25" i="14"/>
  <c r="I24" i="14"/>
  <c r="F24" i="14"/>
  <c r="I23" i="14"/>
  <c r="F23" i="14"/>
  <c r="I22" i="14"/>
  <c r="F22" i="14"/>
  <c r="I21" i="14"/>
  <c r="F21" i="14"/>
  <c r="I20" i="14"/>
  <c r="F20" i="14"/>
  <c r="I19" i="14"/>
  <c r="F19" i="14"/>
  <c r="I18" i="14"/>
  <c r="F18" i="14"/>
  <c r="I17" i="14"/>
  <c r="F17" i="14"/>
  <c r="I16" i="14"/>
  <c r="F16" i="14"/>
  <c r="I15" i="14"/>
  <c r="F15" i="14"/>
  <c r="I14" i="14"/>
  <c r="F14" i="14"/>
  <c r="I13" i="14"/>
  <c r="F13" i="14"/>
  <c r="I12" i="14"/>
  <c r="F12" i="14"/>
  <c r="I11" i="14"/>
  <c r="F11" i="14"/>
  <c r="I10" i="14"/>
  <c r="F10" i="14"/>
  <c r="I9" i="14"/>
  <c r="F9" i="14"/>
  <c r="I8" i="14"/>
  <c r="F8" i="14"/>
  <c r="H26" i="14"/>
  <c r="G26" i="14"/>
  <c r="F7" i="14"/>
  <c r="J26" i="14"/>
  <c r="I6" i="14"/>
  <c r="E26" i="14"/>
  <c r="J87" i="14" l="1"/>
  <c r="E61" i="14"/>
  <c r="E88" i="14"/>
  <c r="G87" i="14"/>
  <c r="H87" i="14"/>
  <c r="I26" i="14"/>
  <c r="H107" i="14"/>
  <c r="H109" i="14" s="1"/>
  <c r="H117" i="14" s="1"/>
  <c r="F26" i="14"/>
  <c r="E63" i="14"/>
  <c r="E87" i="14"/>
  <c r="E107" i="14"/>
  <c r="E109" i="14" s="1"/>
  <c r="I51" i="14"/>
  <c r="I69" i="14"/>
  <c r="E90" i="14"/>
  <c r="F91" i="14"/>
  <c r="E89" i="14"/>
  <c r="J140" i="14"/>
  <c r="H126" i="14"/>
  <c r="H128" i="14"/>
  <c r="H130" i="14"/>
  <c r="I7" i="14"/>
  <c r="I38" i="14"/>
  <c r="F34" i="14"/>
  <c r="I37" i="14"/>
  <c r="F42" i="14"/>
  <c r="J45" i="14"/>
  <c r="F70" i="14"/>
  <c r="G89" i="14"/>
  <c r="H90" i="14"/>
  <c r="I90" i="14" s="1"/>
  <c r="E127" i="14"/>
  <c r="E139" i="14"/>
  <c r="F6" i="14"/>
  <c r="G45" i="14"/>
  <c r="I31" i="14"/>
  <c r="H45" i="14"/>
  <c r="F41" i="14"/>
  <c r="H89" i="14"/>
  <c r="H123" i="14"/>
  <c r="H135" i="14"/>
  <c r="F31" i="14"/>
  <c r="J89" i="14"/>
  <c r="G88" i="14" l="1"/>
  <c r="G152" i="14" s="1"/>
  <c r="G61" i="14"/>
  <c r="D90" i="14"/>
  <c r="F90" i="14"/>
  <c r="G63" i="14"/>
  <c r="G68" i="14" s="1"/>
  <c r="G82" i="14" s="1"/>
  <c r="I89" i="14"/>
  <c r="E96" i="14"/>
  <c r="F88" i="14"/>
  <c r="F45" i="14"/>
  <c r="H88" i="14"/>
  <c r="I45" i="14"/>
  <c r="H61" i="14"/>
  <c r="J61" i="14"/>
  <c r="J63" i="14" s="1"/>
  <c r="J68" i="14" s="1"/>
  <c r="J82" i="14" s="1"/>
  <c r="J88" i="14"/>
  <c r="J152" i="14" s="1"/>
  <c r="E103" i="14"/>
  <c r="E105" i="14" s="1"/>
  <c r="F61" i="14"/>
  <c r="E92" i="14"/>
  <c r="D91" i="14" s="1"/>
  <c r="F87" i="14"/>
  <c r="D87" i="14"/>
  <c r="I87" i="14"/>
  <c r="H92" i="14"/>
  <c r="J92" i="14"/>
  <c r="I92" i="14" s="1"/>
  <c r="F89" i="14"/>
  <c r="D89" i="14"/>
  <c r="E68" i="14"/>
  <c r="E152" i="14"/>
  <c r="I61" i="14" l="1"/>
  <c r="H63" i="14"/>
  <c r="F63" i="14"/>
  <c r="H103" i="14"/>
  <c r="H105" i="14" s="1"/>
  <c r="I88" i="14"/>
  <c r="H152" i="14"/>
  <c r="F68" i="14"/>
  <c r="G92" i="14"/>
  <c r="F92" i="14" s="1"/>
  <c r="D88" i="14"/>
  <c r="D92" i="14" s="1"/>
  <c r="H68" i="14" l="1"/>
  <c r="I68" i="14" s="1"/>
  <c r="I63" i="14"/>
  <c r="G151" i="13" l="1"/>
  <c r="E151" i="13"/>
  <c r="J150" i="13"/>
  <c r="H150" i="13"/>
  <c r="G150" i="13"/>
  <c r="E150" i="13"/>
  <c r="J149" i="13"/>
  <c r="H149" i="13"/>
  <c r="G149" i="13"/>
  <c r="E149" i="13"/>
  <c r="J148" i="13"/>
  <c r="H148" i="13"/>
  <c r="G148" i="13"/>
  <c r="E148" i="13"/>
  <c r="J147" i="13"/>
  <c r="H147" i="13"/>
  <c r="G147" i="13"/>
  <c r="E147" i="13"/>
  <c r="J146" i="13"/>
  <c r="H146" i="13"/>
  <c r="G146" i="13"/>
  <c r="E146" i="13"/>
  <c r="J145" i="13"/>
  <c r="H145" i="13"/>
  <c r="G145" i="13"/>
  <c r="E145" i="13"/>
  <c r="J144" i="13"/>
  <c r="H144" i="13"/>
  <c r="G144" i="13"/>
  <c r="E144" i="13"/>
  <c r="J143" i="13"/>
  <c r="H143" i="13"/>
  <c r="G143" i="13"/>
  <c r="E143" i="13"/>
  <c r="G141" i="13"/>
  <c r="E141" i="13"/>
  <c r="J139" i="13"/>
  <c r="H139" i="13"/>
  <c r="G139" i="13"/>
  <c r="E139" i="13"/>
  <c r="J138" i="13"/>
  <c r="H138" i="13"/>
  <c r="G138" i="13"/>
  <c r="E138" i="13"/>
  <c r="J137" i="13"/>
  <c r="H137" i="13"/>
  <c r="G137" i="13"/>
  <c r="E137" i="13"/>
  <c r="J135" i="13"/>
  <c r="H135" i="13"/>
  <c r="G135" i="13"/>
  <c r="E135" i="13"/>
  <c r="J134" i="13"/>
  <c r="H134" i="13"/>
  <c r="G134" i="13"/>
  <c r="E134" i="13"/>
  <c r="J133" i="13"/>
  <c r="H133" i="13"/>
  <c r="G133" i="13"/>
  <c r="E133" i="13"/>
  <c r="E131" i="13"/>
  <c r="J130" i="13"/>
  <c r="H130" i="13"/>
  <c r="G130" i="13"/>
  <c r="E130" i="13"/>
  <c r="E129" i="13"/>
  <c r="E127" i="13"/>
  <c r="J126" i="13"/>
  <c r="H126" i="13"/>
  <c r="G126" i="13"/>
  <c r="E126" i="13"/>
  <c r="G125" i="13"/>
  <c r="E125" i="13"/>
  <c r="J123" i="13"/>
  <c r="H123" i="13"/>
  <c r="G123" i="13"/>
  <c r="E123" i="13"/>
  <c r="J121" i="13"/>
  <c r="H121" i="13"/>
  <c r="G121" i="13"/>
  <c r="E121" i="13"/>
  <c r="J120" i="13"/>
  <c r="J151" i="13" s="1"/>
  <c r="J153" i="13" s="1"/>
  <c r="H120" i="13"/>
  <c r="H151" i="13" s="1"/>
  <c r="H153" i="13" s="1"/>
  <c r="G120" i="13"/>
  <c r="E120" i="13"/>
  <c r="H114" i="13"/>
  <c r="H116" i="13" s="1"/>
  <c r="H104" i="13"/>
  <c r="H106" i="13" s="1"/>
  <c r="J93" i="13"/>
  <c r="I93" i="13" s="1"/>
  <c r="H93" i="13"/>
  <c r="E91" i="13"/>
  <c r="I81" i="13"/>
  <c r="F81" i="13"/>
  <c r="I80" i="13"/>
  <c r="F80" i="13"/>
  <c r="I79" i="13"/>
  <c r="F79" i="13"/>
  <c r="I78" i="13"/>
  <c r="F78" i="13"/>
  <c r="I76" i="13"/>
  <c r="F76" i="13"/>
  <c r="I75" i="13"/>
  <c r="F75" i="13"/>
  <c r="G73" i="13"/>
  <c r="I72" i="13"/>
  <c r="F72" i="13"/>
  <c r="J73" i="13"/>
  <c r="I71" i="13"/>
  <c r="E73" i="13"/>
  <c r="F73" i="13" s="1"/>
  <c r="I70" i="13"/>
  <c r="F70" i="13"/>
  <c r="I68" i="13"/>
  <c r="F68" i="13"/>
  <c r="I59" i="13"/>
  <c r="G91" i="13"/>
  <c r="E114" i="13"/>
  <c r="E116" i="13" s="1"/>
  <c r="I54" i="13"/>
  <c r="F54" i="13"/>
  <c r="I52" i="13"/>
  <c r="G92" i="13"/>
  <c r="F52" i="13"/>
  <c r="E92" i="13"/>
  <c r="I51" i="13"/>
  <c r="F51" i="13"/>
  <c r="I50" i="13"/>
  <c r="F50" i="13"/>
  <c r="I49" i="13"/>
  <c r="F49" i="13"/>
  <c r="F48" i="13"/>
  <c r="J136" i="13"/>
  <c r="I45" i="13"/>
  <c r="G136" i="13"/>
  <c r="E136" i="13"/>
  <c r="J132" i="13"/>
  <c r="I44" i="13"/>
  <c r="H132" i="13"/>
  <c r="G132" i="13"/>
  <c r="F44" i="13"/>
  <c r="E132" i="13"/>
  <c r="J131" i="13"/>
  <c r="I43" i="13"/>
  <c r="G131" i="13"/>
  <c r="F43" i="13"/>
  <c r="J129" i="13"/>
  <c r="H129" i="13"/>
  <c r="G129" i="13"/>
  <c r="F42" i="13"/>
  <c r="J142" i="13"/>
  <c r="H142" i="13"/>
  <c r="G142" i="13"/>
  <c r="F41" i="13"/>
  <c r="E142" i="13"/>
  <c r="J140" i="13"/>
  <c r="H140" i="13"/>
  <c r="G90" i="13"/>
  <c r="F40" i="13"/>
  <c r="J141" i="13"/>
  <c r="I39" i="13"/>
  <c r="H141" i="13"/>
  <c r="E46" i="13"/>
  <c r="J125" i="13"/>
  <c r="I38" i="13"/>
  <c r="F38" i="13"/>
  <c r="J124" i="13"/>
  <c r="I37" i="13"/>
  <c r="G124" i="13"/>
  <c r="E124" i="13"/>
  <c r="J122" i="13"/>
  <c r="I36" i="13"/>
  <c r="H122" i="13"/>
  <c r="G122" i="13"/>
  <c r="F36" i="13"/>
  <c r="E122" i="13"/>
  <c r="J127" i="13"/>
  <c r="I35" i="13"/>
  <c r="G127" i="13"/>
  <c r="F35" i="13"/>
  <c r="J128" i="13"/>
  <c r="H128" i="13"/>
  <c r="G128" i="13"/>
  <c r="F34" i="13"/>
  <c r="I28" i="13"/>
  <c r="F28" i="13"/>
  <c r="I27" i="13"/>
  <c r="F27" i="13"/>
  <c r="I26" i="13"/>
  <c r="F26" i="13"/>
  <c r="I25" i="13"/>
  <c r="F25" i="13"/>
  <c r="I24" i="13"/>
  <c r="F24" i="13"/>
  <c r="I23" i="13"/>
  <c r="F23" i="13"/>
  <c r="I22" i="13"/>
  <c r="F22" i="13"/>
  <c r="I21" i="13"/>
  <c r="F21" i="13"/>
  <c r="I20" i="13"/>
  <c r="F20" i="13"/>
  <c r="I19" i="13"/>
  <c r="F19" i="13"/>
  <c r="I18" i="13"/>
  <c r="F18" i="13"/>
  <c r="I17" i="13"/>
  <c r="F17" i="13"/>
  <c r="I16" i="13"/>
  <c r="F16" i="13"/>
  <c r="I15" i="13"/>
  <c r="F15" i="13"/>
  <c r="I14" i="13"/>
  <c r="F14" i="13"/>
  <c r="I13" i="13"/>
  <c r="F13" i="13"/>
  <c r="I12" i="13"/>
  <c r="F12" i="13"/>
  <c r="I11" i="13"/>
  <c r="F11" i="13"/>
  <c r="I10" i="13"/>
  <c r="F10" i="13"/>
  <c r="I9" i="13"/>
  <c r="F9" i="13"/>
  <c r="I8" i="13"/>
  <c r="F8" i="13"/>
  <c r="I7" i="13"/>
  <c r="F7" i="13"/>
  <c r="J29" i="13"/>
  <c r="I6" i="13"/>
  <c r="G29" i="13"/>
  <c r="F6" i="13"/>
  <c r="E29" i="13"/>
  <c r="F92" i="13" l="1"/>
  <c r="E62" i="13"/>
  <c r="E89" i="13"/>
  <c r="H62" i="13"/>
  <c r="I62" i="13" s="1"/>
  <c r="G88" i="13"/>
  <c r="E64" i="13"/>
  <c r="F29" i="13"/>
  <c r="E88" i="13"/>
  <c r="E108" i="13"/>
  <c r="E110" i="13" s="1"/>
  <c r="H29" i="13"/>
  <c r="I34" i="13"/>
  <c r="F39" i="13"/>
  <c r="I42" i="13"/>
  <c r="H73" i="13"/>
  <c r="I73" i="13" s="1"/>
  <c r="H125" i="13"/>
  <c r="H127" i="13"/>
  <c r="H131" i="13"/>
  <c r="I41" i="13"/>
  <c r="G46" i="13"/>
  <c r="F46" i="13" s="1"/>
  <c r="I48" i="13"/>
  <c r="F91" i="13"/>
  <c r="F37" i="13"/>
  <c r="I40" i="13"/>
  <c r="F45" i="13"/>
  <c r="H46" i="13"/>
  <c r="I46" i="13" s="1"/>
  <c r="F59" i="13"/>
  <c r="F71" i="13"/>
  <c r="E90" i="13"/>
  <c r="E128" i="13"/>
  <c r="E140" i="13"/>
  <c r="G140" i="13"/>
  <c r="H124" i="13"/>
  <c r="H136" i="13"/>
  <c r="J46" i="13"/>
  <c r="J62" i="13" s="1"/>
  <c r="J64" i="13" s="1"/>
  <c r="J69" i="13" s="1"/>
  <c r="J83" i="13" s="1"/>
  <c r="E97" i="13" l="1"/>
  <c r="F90" i="13"/>
  <c r="E69" i="13"/>
  <c r="F69" i="13" s="1"/>
  <c r="F64" i="13"/>
  <c r="E104" i="13"/>
  <c r="E106" i="13" s="1"/>
  <c r="F62" i="13"/>
  <c r="E93" i="13"/>
  <c r="D90" i="13" s="1"/>
  <c r="F88" i="13"/>
  <c r="G62" i="13"/>
  <c r="G89" i="13"/>
  <c r="G153" i="13" s="1"/>
  <c r="G93" i="13"/>
  <c r="H108" i="13"/>
  <c r="H110" i="13" s="1"/>
  <c r="H118" i="13" s="1"/>
  <c r="I29" i="13"/>
  <c r="H64" i="13"/>
  <c r="E153" i="13"/>
  <c r="G64" i="13"/>
  <c r="G69" i="13" s="1"/>
  <c r="G83" i="13" s="1"/>
  <c r="F93" i="13" l="1"/>
  <c r="D92" i="13"/>
  <c r="D91" i="13"/>
  <c r="D89" i="13"/>
  <c r="D88" i="13"/>
  <c r="D93" i="13" s="1"/>
  <c r="F89" i="13"/>
  <c r="I64" i="13"/>
  <c r="H69" i="13"/>
  <c r="I69" i="13" s="1"/>
  <c r="G290" i="12" l="1"/>
  <c r="E284" i="12"/>
  <c r="E274" i="12"/>
  <c r="G272" i="12"/>
  <c r="G261" i="12"/>
  <c r="H255" i="12"/>
  <c r="H257" i="12" s="1"/>
  <c r="H232" i="12"/>
  <c r="I222" i="12"/>
  <c r="F222" i="12"/>
  <c r="I221" i="12"/>
  <c r="F221" i="12"/>
  <c r="I220" i="12"/>
  <c r="F220" i="12"/>
  <c r="I219" i="12"/>
  <c r="F219" i="12"/>
  <c r="I217" i="12"/>
  <c r="F217" i="12"/>
  <c r="I216" i="12"/>
  <c r="F216" i="12"/>
  <c r="E214" i="12"/>
  <c r="F214" i="12" s="1"/>
  <c r="I213" i="12"/>
  <c r="F213" i="12"/>
  <c r="J214" i="12"/>
  <c r="G214" i="12"/>
  <c r="F212" i="12"/>
  <c r="I211" i="12"/>
  <c r="F211" i="12"/>
  <c r="I209" i="12"/>
  <c r="F209" i="12"/>
  <c r="J232" i="12"/>
  <c r="I232" i="12" s="1"/>
  <c r="G232" i="12"/>
  <c r="F200" i="12"/>
  <c r="E255" i="12"/>
  <c r="E257" i="12" s="1"/>
  <c r="I195" i="12"/>
  <c r="F195" i="12"/>
  <c r="H233" i="12"/>
  <c r="G233" i="12"/>
  <c r="E233" i="12"/>
  <c r="I192" i="12"/>
  <c r="F192" i="12"/>
  <c r="I191" i="12"/>
  <c r="F191" i="12"/>
  <c r="I190" i="12"/>
  <c r="F190" i="12"/>
  <c r="I189" i="12"/>
  <c r="F189" i="12"/>
  <c r="I186" i="12"/>
  <c r="F186" i="12"/>
  <c r="I185" i="12"/>
  <c r="F185" i="12"/>
  <c r="H290" i="12"/>
  <c r="E290" i="12"/>
  <c r="I183" i="12"/>
  <c r="I182" i="12"/>
  <c r="F182" i="12"/>
  <c r="G279" i="12"/>
  <c r="F181" i="12"/>
  <c r="G289" i="12"/>
  <c r="F178" i="12"/>
  <c r="I177" i="12"/>
  <c r="F177" i="12"/>
  <c r="G277" i="12"/>
  <c r="F174" i="12"/>
  <c r="F173" i="12"/>
  <c r="I172" i="12"/>
  <c r="F172" i="12"/>
  <c r="F171" i="12"/>
  <c r="I170" i="12"/>
  <c r="F170" i="12"/>
  <c r="J281" i="12"/>
  <c r="F169" i="12"/>
  <c r="H282" i="12"/>
  <c r="G282" i="12"/>
  <c r="I165" i="12"/>
  <c r="F165" i="12"/>
  <c r="H264" i="12"/>
  <c r="G264" i="12"/>
  <c r="G187" i="12"/>
  <c r="J284" i="12"/>
  <c r="H284" i="12"/>
  <c r="I158" i="12"/>
  <c r="F158" i="12"/>
  <c r="I157" i="12"/>
  <c r="F157" i="12"/>
  <c r="I156" i="12"/>
  <c r="F156" i="12"/>
  <c r="I155" i="12"/>
  <c r="F155" i="12"/>
  <c r="I154" i="12"/>
  <c r="F154" i="12"/>
  <c r="E286" i="12"/>
  <c r="I153" i="12"/>
  <c r="F153" i="12"/>
  <c r="I152" i="12"/>
  <c r="G278" i="12"/>
  <c r="E278" i="12"/>
  <c r="I151" i="12"/>
  <c r="F151" i="12"/>
  <c r="I150" i="12"/>
  <c r="I149" i="12"/>
  <c r="F149" i="12"/>
  <c r="I148" i="12"/>
  <c r="F148" i="12"/>
  <c r="I147" i="12"/>
  <c r="F147" i="12"/>
  <c r="J161" i="12"/>
  <c r="I146" i="12"/>
  <c r="F146" i="12"/>
  <c r="I145" i="12"/>
  <c r="F145" i="12"/>
  <c r="I144" i="12"/>
  <c r="F144" i="12"/>
  <c r="I143" i="12"/>
  <c r="G265" i="12"/>
  <c r="F143" i="12"/>
  <c r="I142" i="12"/>
  <c r="F142" i="12"/>
  <c r="I141" i="12"/>
  <c r="F141" i="12"/>
  <c r="I140" i="12"/>
  <c r="F140" i="12"/>
  <c r="D140" i="12"/>
  <c r="D141" i="12" s="1"/>
  <c r="D142" i="12" s="1"/>
  <c r="D143" i="12" s="1"/>
  <c r="D144" i="12" s="1"/>
  <c r="D145" i="12" s="1"/>
  <c r="I137" i="12"/>
  <c r="F137" i="12"/>
  <c r="I136" i="12"/>
  <c r="F136" i="12"/>
  <c r="I135" i="12"/>
  <c r="F135" i="12"/>
  <c r="I134" i="12"/>
  <c r="F134" i="12"/>
  <c r="I133" i="12"/>
  <c r="F133" i="12"/>
  <c r="I132" i="12"/>
  <c r="F132" i="12"/>
  <c r="I131" i="12"/>
  <c r="F131" i="12"/>
  <c r="I130" i="12"/>
  <c r="F130" i="12"/>
  <c r="I129" i="12"/>
  <c r="F129" i="12"/>
  <c r="I128" i="12"/>
  <c r="F128" i="12"/>
  <c r="I127" i="12"/>
  <c r="F127" i="12"/>
  <c r="I126" i="12"/>
  <c r="F126" i="12"/>
  <c r="J291" i="12"/>
  <c r="G291" i="12"/>
  <c r="I124" i="12"/>
  <c r="F124" i="12"/>
  <c r="I123" i="12"/>
  <c r="F123" i="12"/>
  <c r="I122" i="12"/>
  <c r="F122" i="12"/>
  <c r="I121" i="12"/>
  <c r="F121" i="12"/>
  <c r="I120" i="12"/>
  <c r="E138" i="12"/>
  <c r="F138" i="12" s="1"/>
  <c r="I119" i="12"/>
  <c r="F119" i="12"/>
  <c r="I118" i="12"/>
  <c r="F118" i="12"/>
  <c r="G138" i="12"/>
  <c r="F117" i="12"/>
  <c r="I114" i="12"/>
  <c r="F114" i="12"/>
  <c r="J285" i="12"/>
  <c r="H285" i="12"/>
  <c r="G285" i="12"/>
  <c r="I112" i="12"/>
  <c r="F112" i="12"/>
  <c r="J280" i="12"/>
  <c r="G280" i="12"/>
  <c r="F111" i="12"/>
  <c r="E280" i="12"/>
  <c r="I110" i="12"/>
  <c r="F110" i="12"/>
  <c r="I109" i="12"/>
  <c r="F109" i="12"/>
  <c r="I108" i="12"/>
  <c r="F108" i="12"/>
  <c r="I107" i="12"/>
  <c r="F107" i="12"/>
  <c r="I106" i="12"/>
  <c r="F106" i="12"/>
  <c r="I105" i="12"/>
  <c r="F105" i="12"/>
  <c r="I104" i="12"/>
  <c r="F104" i="12"/>
  <c r="I103" i="12"/>
  <c r="F103" i="12"/>
  <c r="I102" i="12"/>
  <c r="F102" i="12"/>
  <c r="I101" i="12"/>
  <c r="F101" i="12"/>
  <c r="I100" i="12"/>
  <c r="F100" i="12"/>
  <c r="I99" i="12"/>
  <c r="F99" i="12"/>
  <c r="I98" i="12"/>
  <c r="F98" i="12"/>
  <c r="I97" i="12"/>
  <c r="F97" i="12"/>
  <c r="I96" i="12"/>
  <c r="F96" i="12"/>
  <c r="I95" i="12"/>
  <c r="F95" i="12"/>
  <c r="I94" i="12"/>
  <c r="F94" i="12"/>
  <c r="I93" i="12"/>
  <c r="F93" i="12"/>
  <c r="F92" i="12"/>
  <c r="I89" i="12"/>
  <c r="F89" i="12"/>
  <c r="I88" i="12"/>
  <c r="G271" i="12"/>
  <c r="F88" i="12"/>
  <c r="J261" i="12"/>
  <c r="H261" i="12"/>
  <c r="E261" i="12"/>
  <c r="I86" i="12"/>
  <c r="F86" i="12"/>
  <c r="I84" i="12"/>
  <c r="F84" i="12"/>
  <c r="I83" i="12"/>
  <c r="F83" i="12"/>
  <c r="I82" i="12"/>
  <c r="F82" i="12"/>
  <c r="I81" i="12"/>
  <c r="F81" i="12"/>
  <c r="I80" i="12"/>
  <c r="F80" i="12"/>
  <c r="I79" i="12"/>
  <c r="F79" i="12"/>
  <c r="J274" i="12"/>
  <c r="H274" i="12"/>
  <c r="G274" i="12"/>
  <c r="F78" i="12"/>
  <c r="I77" i="12"/>
  <c r="F77" i="12"/>
  <c r="I76" i="12"/>
  <c r="F76" i="12"/>
  <c r="I75" i="12"/>
  <c r="F75" i="12"/>
  <c r="I74" i="12"/>
  <c r="F74" i="12"/>
  <c r="I73" i="12"/>
  <c r="G283" i="12"/>
  <c r="F73" i="12"/>
  <c r="I72" i="12"/>
  <c r="F72" i="12"/>
  <c r="I71" i="12"/>
  <c r="F71" i="12"/>
  <c r="I70" i="12"/>
  <c r="F70" i="12"/>
  <c r="I69" i="12"/>
  <c r="F69" i="12"/>
  <c r="I68" i="12"/>
  <c r="F68" i="12"/>
  <c r="F67" i="12"/>
  <c r="J90" i="12"/>
  <c r="I66" i="12"/>
  <c r="G269" i="12"/>
  <c r="F66" i="12"/>
  <c r="I62" i="12"/>
  <c r="F62" i="12"/>
  <c r="I61" i="12"/>
  <c r="F61" i="12"/>
  <c r="I60" i="12"/>
  <c r="F60" i="12"/>
  <c r="I59" i="12"/>
  <c r="F59" i="12"/>
  <c r="F58" i="12"/>
  <c r="I57" i="12"/>
  <c r="F57" i="12"/>
  <c r="I56" i="12"/>
  <c r="F56" i="12"/>
  <c r="I55" i="12"/>
  <c r="F55" i="12"/>
  <c r="I54" i="12"/>
  <c r="F54" i="12"/>
  <c r="I53" i="12"/>
  <c r="F53" i="12"/>
  <c r="I52" i="12"/>
  <c r="F52" i="12"/>
  <c r="I51" i="12"/>
  <c r="F51" i="12"/>
  <c r="I50" i="12"/>
  <c r="F50" i="12"/>
  <c r="I49" i="12"/>
  <c r="F49" i="12"/>
  <c r="I48" i="12"/>
  <c r="F48" i="12"/>
  <c r="I47" i="12"/>
  <c r="F47" i="12"/>
  <c r="I46" i="12"/>
  <c r="F46" i="12"/>
  <c r="I45" i="12"/>
  <c r="F45" i="12"/>
  <c r="I44" i="12"/>
  <c r="F44" i="12"/>
  <c r="I43" i="12"/>
  <c r="G268" i="12"/>
  <c r="F43" i="12"/>
  <c r="I42" i="12"/>
  <c r="F42" i="12"/>
  <c r="E269" i="12"/>
  <c r="I39" i="12"/>
  <c r="F39" i="12"/>
  <c r="I38" i="12"/>
  <c r="F38" i="12"/>
  <c r="I37" i="12"/>
  <c r="F37" i="12"/>
  <c r="I36" i="12"/>
  <c r="G40" i="12"/>
  <c r="F36" i="12"/>
  <c r="I35" i="12"/>
  <c r="F35" i="12"/>
  <c r="I34" i="12"/>
  <c r="I28" i="12"/>
  <c r="I27" i="12"/>
  <c r="F27" i="12"/>
  <c r="I26" i="12"/>
  <c r="F26" i="12"/>
  <c r="I25" i="12"/>
  <c r="F25" i="12"/>
  <c r="I24" i="12"/>
  <c r="F24" i="12"/>
  <c r="I23" i="12"/>
  <c r="F23" i="12"/>
  <c r="I22" i="12"/>
  <c r="F22" i="12"/>
  <c r="I21" i="12"/>
  <c r="F21" i="12"/>
  <c r="I20" i="12"/>
  <c r="F20" i="12"/>
  <c r="I19" i="12"/>
  <c r="F19" i="12"/>
  <c r="I18" i="12"/>
  <c r="F18" i="12"/>
  <c r="I17" i="12"/>
  <c r="F17" i="12"/>
  <c r="I16" i="12"/>
  <c r="F16" i="12"/>
  <c r="I15" i="12"/>
  <c r="F15" i="12"/>
  <c r="I14" i="12"/>
  <c r="F14" i="12"/>
  <c r="I13" i="12"/>
  <c r="F13" i="12"/>
  <c r="I12" i="12"/>
  <c r="F12" i="12"/>
  <c r="I11" i="12"/>
  <c r="F11" i="12"/>
  <c r="I10" i="12"/>
  <c r="F10" i="12"/>
  <c r="I9" i="12"/>
  <c r="F9" i="12"/>
  <c r="F8" i="12"/>
  <c r="I7" i="12"/>
  <c r="F7" i="12"/>
  <c r="I6" i="12"/>
  <c r="F6" i="12"/>
  <c r="D147" i="12" l="1"/>
  <c r="D146" i="12"/>
  <c r="F160" i="12"/>
  <c r="G284" i="12"/>
  <c r="I117" i="12"/>
  <c r="H138" i="12"/>
  <c r="J263" i="12"/>
  <c r="H272" i="12"/>
  <c r="I173" i="12"/>
  <c r="H287" i="12"/>
  <c r="I178" i="12"/>
  <c r="H262" i="12"/>
  <c r="I180" i="12"/>
  <c r="F87" i="12"/>
  <c r="G90" i="12"/>
  <c r="F152" i="12"/>
  <c r="E267" i="12"/>
  <c r="E187" i="12"/>
  <c r="F187" i="12" s="1"/>
  <c r="I164" i="12"/>
  <c r="E265" i="12"/>
  <c r="F166" i="12"/>
  <c r="G281" i="12"/>
  <c r="G276" i="12"/>
  <c r="H277" i="12"/>
  <c r="I175" i="12"/>
  <c r="G286" i="12"/>
  <c r="G288" i="12"/>
  <c r="G231" i="12"/>
  <c r="J29" i="12"/>
  <c r="I8" i="12"/>
  <c r="E29" i="12"/>
  <c r="J269" i="12"/>
  <c r="J64" i="12"/>
  <c r="I58" i="12"/>
  <c r="I113" i="12"/>
  <c r="G287" i="12"/>
  <c r="F163" i="12"/>
  <c r="E282" i="12"/>
  <c r="F168" i="12"/>
  <c r="E270" i="12"/>
  <c r="E273" i="12"/>
  <c r="J277" i="12"/>
  <c r="E289" i="12"/>
  <c r="F179" i="12"/>
  <c r="E279" i="12"/>
  <c r="H288" i="12"/>
  <c r="J271" i="12"/>
  <c r="J231" i="12"/>
  <c r="H187" i="12"/>
  <c r="I187" i="12" s="1"/>
  <c r="E64" i="12"/>
  <c r="G270" i="12"/>
  <c r="H268" i="12"/>
  <c r="H90" i="12"/>
  <c r="I90" i="12" s="1"/>
  <c r="H115" i="12"/>
  <c r="E291" i="12"/>
  <c r="F125" i="12"/>
  <c r="G273" i="12"/>
  <c r="I160" i="12"/>
  <c r="J267" i="12"/>
  <c r="J187" i="12"/>
  <c r="G263" i="12"/>
  <c r="E266" i="12"/>
  <c r="I168" i="12"/>
  <c r="I171" i="12"/>
  <c r="H270" i="12"/>
  <c r="J289" i="12"/>
  <c r="H29" i="12"/>
  <c r="G115" i="12"/>
  <c r="G203" i="12" s="1"/>
  <c r="G230" i="12" s="1"/>
  <c r="H161" i="12"/>
  <c r="I161" i="12" s="1"/>
  <c r="E283" i="12"/>
  <c r="J276" i="12"/>
  <c r="G275" i="12"/>
  <c r="H289" i="12"/>
  <c r="I179" i="12"/>
  <c r="E40" i="12"/>
  <c r="F34" i="12"/>
  <c r="H64" i="12"/>
  <c r="G29" i="12"/>
  <c r="I67" i="12"/>
  <c r="I78" i="12"/>
  <c r="J115" i="12"/>
  <c r="H280" i="12"/>
  <c r="I111" i="12"/>
  <c r="F120" i="12"/>
  <c r="F164" i="12"/>
  <c r="F167" i="12"/>
  <c r="J282" i="12"/>
  <c r="J273" i="12"/>
  <c r="J275" i="12"/>
  <c r="F180" i="12"/>
  <c r="E262" i="12"/>
  <c r="E292" i="12" s="1"/>
  <c r="J279" i="12"/>
  <c r="E271" i="12"/>
  <c r="E231" i="12"/>
  <c r="F183" i="12"/>
  <c r="H40" i="12"/>
  <c r="E115" i="12"/>
  <c r="H265" i="12"/>
  <c r="I166" i="12"/>
  <c r="E285" i="12"/>
  <c r="F113" i="12"/>
  <c r="H291" i="12"/>
  <c r="I125" i="12"/>
  <c r="E272" i="12"/>
  <c r="F150" i="12"/>
  <c r="G266" i="12"/>
  <c r="E276" i="12"/>
  <c r="G262" i="12"/>
  <c r="G292" i="12" s="1"/>
  <c r="J290" i="12"/>
  <c r="I184" i="12"/>
  <c r="F233" i="12"/>
  <c r="G161" i="12"/>
  <c r="G267" i="12"/>
  <c r="J40" i="12"/>
  <c r="J268" i="12"/>
  <c r="E90" i="12"/>
  <c r="F90" i="12" s="1"/>
  <c r="J138" i="12"/>
  <c r="J264" i="12"/>
  <c r="I167" i="12"/>
  <c r="H266" i="12"/>
  <c r="E281" i="12"/>
  <c r="J270" i="12"/>
  <c r="H273" i="12"/>
  <c r="E275" i="12"/>
  <c r="H279" i="12"/>
  <c r="J288" i="12"/>
  <c r="I200" i="12"/>
  <c r="H214" i="12"/>
  <c r="I214" i="12" s="1"/>
  <c r="E268" i="12"/>
  <c r="G64" i="12"/>
  <c r="I87" i="12"/>
  <c r="I92" i="12"/>
  <c r="H278" i="12"/>
  <c r="E161" i="12"/>
  <c r="F161" i="12" s="1"/>
  <c r="H267" i="12"/>
  <c r="I163" i="12"/>
  <c r="E263" i="12"/>
  <c r="J266" i="12"/>
  <c r="H283" i="12"/>
  <c r="I174" i="12"/>
  <c r="F176" i="12"/>
  <c r="H286" i="12"/>
  <c r="J287" i="12"/>
  <c r="I181" i="12"/>
  <c r="F184" i="12"/>
  <c r="I212" i="12"/>
  <c r="E264" i="12"/>
  <c r="F193" i="12"/>
  <c r="J278" i="12"/>
  <c r="H281" i="12"/>
  <c r="J283" i="12"/>
  <c r="E277" i="12"/>
  <c r="H275" i="12"/>
  <c r="J286" i="12"/>
  <c r="H269" i="12"/>
  <c r="H263" i="12"/>
  <c r="H292" i="12" s="1"/>
  <c r="J265" i="12"/>
  <c r="I169" i="12"/>
  <c r="H276" i="12"/>
  <c r="J272" i="12"/>
  <c r="F175" i="12"/>
  <c r="I176" i="12"/>
  <c r="E287" i="12"/>
  <c r="J262" i="12"/>
  <c r="J292" i="12" s="1"/>
  <c r="H271" i="12"/>
  <c r="H231" i="12"/>
  <c r="J233" i="12"/>
  <c r="I233" i="12" s="1"/>
  <c r="I193" i="12"/>
  <c r="E288" i="12"/>
  <c r="E232" i="12"/>
  <c r="G294" i="12" l="1"/>
  <c r="F231" i="12"/>
  <c r="G229" i="12"/>
  <c r="G234" i="12" s="1"/>
  <c r="G205" i="12"/>
  <c r="G210" i="12" s="1"/>
  <c r="G224" i="12" s="1"/>
  <c r="I231" i="12"/>
  <c r="F232" i="12"/>
  <c r="I64" i="12"/>
  <c r="I115" i="12"/>
  <c r="E249" i="12"/>
  <c r="E251" i="12" s="1"/>
  <c r="E205" i="12"/>
  <c r="E229" i="12"/>
  <c r="F29" i="12"/>
  <c r="I138" i="12"/>
  <c r="J203" i="12"/>
  <c r="J230" i="12" s="1"/>
  <c r="H249" i="12"/>
  <c r="H251" i="12" s="1"/>
  <c r="H259" i="12" s="1"/>
  <c r="H229" i="12"/>
  <c r="I29" i="12"/>
  <c r="E203" i="12"/>
  <c r="F40" i="12"/>
  <c r="J229" i="12"/>
  <c r="F115" i="12"/>
  <c r="H203" i="12"/>
  <c r="I40" i="12"/>
  <c r="F64" i="12"/>
  <c r="E210" i="12" l="1"/>
  <c r="F210" i="12" s="1"/>
  <c r="F205" i="12"/>
  <c r="H230" i="12"/>
  <c r="I203" i="12"/>
  <c r="H205" i="12"/>
  <c r="J205" i="12"/>
  <c r="J210" i="12" s="1"/>
  <c r="J224" i="12" s="1"/>
  <c r="J234" i="12"/>
  <c r="I229" i="12"/>
  <c r="E245" i="12"/>
  <c r="E247" i="12" s="1"/>
  <c r="E230" i="12"/>
  <c r="F203" i="12"/>
  <c r="F229" i="12"/>
  <c r="J294" i="12"/>
  <c r="H245" i="12" l="1"/>
  <c r="H247" i="12" s="1"/>
  <c r="H294" i="12"/>
  <c r="I205" i="12"/>
  <c r="H210" i="12"/>
  <c r="I210" i="12" s="1"/>
  <c r="D230" i="12"/>
  <c r="F230" i="12"/>
  <c r="E239" i="12"/>
  <c r="E294" i="12"/>
  <c r="I230" i="12"/>
  <c r="E234" i="12"/>
  <c r="H234" i="12"/>
  <c r="I234" i="12"/>
  <c r="J236" i="12"/>
  <c r="D233" i="12" l="1"/>
  <c r="D232" i="12"/>
  <c r="D231" i="12"/>
  <c r="F234" i="12"/>
  <c r="D229" i="12"/>
  <c r="E280" i="11" l="1"/>
  <c r="E274" i="11"/>
  <c r="E260" i="11"/>
  <c r="E258" i="11"/>
  <c r="H251" i="11"/>
  <c r="H253" i="11" s="1"/>
  <c r="G229" i="11"/>
  <c r="E228" i="11"/>
  <c r="F228" i="11" s="1"/>
  <c r="I218" i="11"/>
  <c r="F218" i="11"/>
  <c r="I217" i="11"/>
  <c r="F217" i="11"/>
  <c r="I216" i="11"/>
  <c r="F216" i="11"/>
  <c r="I215" i="11"/>
  <c r="F215" i="11"/>
  <c r="I213" i="11"/>
  <c r="F213" i="11"/>
  <c r="I212" i="11"/>
  <c r="F212" i="11"/>
  <c r="I209" i="11"/>
  <c r="F209" i="11"/>
  <c r="J210" i="11"/>
  <c r="H210" i="11"/>
  <c r="I210" i="11" s="1"/>
  <c r="G210" i="11"/>
  <c r="I207" i="11"/>
  <c r="F207" i="11"/>
  <c r="I205" i="11"/>
  <c r="F205" i="11"/>
  <c r="J228" i="11"/>
  <c r="I228" i="11" s="1"/>
  <c r="H228" i="11"/>
  <c r="G228" i="11"/>
  <c r="E251" i="11"/>
  <c r="E253" i="11" s="1"/>
  <c r="I191" i="11"/>
  <c r="F191" i="11"/>
  <c r="J229" i="11"/>
  <c r="I229" i="11" s="1"/>
  <c r="I189" i="11"/>
  <c r="H229" i="11"/>
  <c r="F189" i="11"/>
  <c r="E229" i="11"/>
  <c r="I188" i="11"/>
  <c r="F188" i="11"/>
  <c r="I187" i="11"/>
  <c r="F187" i="11"/>
  <c r="I186" i="11"/>
  <c r="F186" i="11"/>
  <c r="I185" i="11"/>
  <c r="F185" i="11"/>
  <c r="I182" i="11"/>
  <c r="J286" i="11"/>
  <c r="H286" i="11"/>
  <c r="G286" i="11"/>
  <c r="E286" i="11"/>
  <c r="J267" i="11"/>
  <c r="I179" i="11"/>
  <c r="H284" i="11"/>
  <c r="G284" i="11"/>
  <c r="F179" i="11"/>
  <c r="I178" i="11"/>
  <c r="F178" i="11"/>
  <c r="I177" i="11"/>
  <c r="F177" i="11"/>
  <c r="F176" i="11"/>
  <c r="J283" i="11"/>
  <c r="G283" i="11"/>
  <c r="I174" i="11"/>
  <c r="E282" i="11"/>
  <c r="I173" i="11"/>
  <c r="F173" i="11"/>
  <c r="E271" i="11"/>
  <c r="I172" i="11"/>
  <c r="H273" i="11"/>
  <c r="G273" i="11"/>
  <c r="F172" i="11"/>
  <c r="E273" i="11"/>
  <c r="J269" i="11"/>
  <c r="I170" i="11"/>
  <c r="E268" i="11"/>
  <c r="F169" i="11"/>
  <c r="I168" i="11"/>
  <c r="F168" i="11"/>
  <c r="J279" i="11"/>
  <c r="H278" i="11"/>
  <c r="F165" i="11"/>
  <c r="I164" i="11"/>
  <c r="G262" i="11"/>
  <c r="F164" i="11"/>
  <c r="I163" i="11"/>
  <c r="J259" i="11"/>
  <c r="I162" i="11"/>
  <c r="F162" i="11"/>
  <c r="E259" i="11"/>
  <c r="I161" i="11"/>
  <c r="H260" i="11"/>
  <c r="G260" i="11"/>
  <c r="F161" i="11"/>
  <c r="J280" i="11"/>
  <c r="H280" i="11"/>
  <c r="G280" i="11"/>
  <c r="F157" i="11"/>
  <c r="E284" i="11"/>
  <c r="I155" i="11"/>
  <c r="F155" i="11"/>
  <c r="I154" i="11"/>
  <c r="F154" i="11"/>
  <c r="I153" i="11"/>
  <c r="F153" i="11"/>
  <c r="I152" i="11"/>
  <c r="F152" i="11"/>
  <c r="I151" i="11"/>
  <c r="F151" i="11"/>
  <c r="I150" i="11"/>
  <c r="F150" i="11"/>
  <c r="G274" i="11"/>
  <c r="F149" i="11"/>
  <c r="I148" i="11"/>
  <c r="F148" i="11"/>
  <c r="I147" i="11"/>
  <c r="F147" i="11"/>
  <c r="I146" i="11"/>
  <c r="F146" i="11"/>
  <c r="I145" i="11"/>
  <c r="F145" i="11"/>
  <c r="I144" i="11"/>
  <c r="F144" i="11"/>
  <c r="I143" i="11"/>
  <c r="F143" i="11"/>
  <c r="I142" i="11"/>
  <c r="F142" i="11"/>
  <c r="J158" i="11"/>
  <c r="I141" i="11"/>
  <c r="F141" i="11"/>
  <c r="I140" i="11"/>
  <c r="F140" i="11"/>
  <c r="I139" i="11"/>
  <c r="F139" i="11"/>
  <c r="D139" i="11"/>
  <c r="D140" i="11" s="1"/>
  <c r="D141" i="11" s="1"/>
  <c r="D142" i="11" s="1"/>
  <c r="I138" i="11"/>
  <c r="F138" i="11"/>
  <c r="I137" i="11"/>
  <c r="G158" i="11"/>
  <c r="F137" i="11"/>
  <c r="D137" i="11"/>
  <c r="D138" i="11" s="1"/>
  <c r="I134" i="11"/>
  <c r="F134" i="11"/>
  <c r="I133" i="11"/>
  <c r="F133" i="11"/>
  <c r="I132" i="11"/>
  <c r="F132" i="11"/>
  <c r="I131" i="11"/>
  <c r="F131" i="11"/>
  <c r="I130" i="11"/>
  <c r="F130" i="11"/>
  <c r="F129" i="11"/>
  <c r="I128" i="11"/>
  <c r="F128" i="11"/>
  <c r="I127" i="11"/>
  <c r="F127" i="11"/>
  <c r="I126" i="11"/>
  <c r="F126" i="11"/>
  <c r="I125" i="11"/>
  <c r="F125" i="11"/>
  <c r="I124" i="11"/>
  <c r="F124" i="11"/>
  <c r="I123" i="11"/>
  <c r="F123" i="11"/>
  <c r="J287" i="11"/>
  <c r="G287" i="11"/>
  <c r="I121" i="11"/>
  <c r="F121" i="11"/>
  <c r="I120" i="11"/>
  <c r="F120" i="11"/>
  <c r="I119" i="11"/>
  <c r="F119" i="11"/>
  <c r="I118" i="11"/>
  <c r="F118" i="11"/>
  <c r="I117" i="11"/>
  <c r="F117" i="11"/>
  <c r="I116" i="11"/>
  <c r="F116" i="11"/>
  <c r="I115" i="11"/>
  <c r="F115" i="11"/>
  <c r="I114" i="11"/>
  <c r="F114" i="11"/>
  <c r="I111" i="11"/>
  <c r="F111" i="11"/>
  <c r="J281" i="11"/>
  <c r="G281" i="11"/>
  <c r="I109" i="11"/>
  <c r="F109" i="11"/>
  <c r="J276" i="11"/>
  <c r="H276" i="11"/>
  <c r="G276" i="11"/>
  <c r="F108" i="11"/>
  <c r="I107" i="11"/>
  <c r="F107" i="11"/>
  <c r="I106" i="11"/>
  <c r="F106" i="11"/>
  <c r="J112" i="11"/>
  <c r="I105" i="11"/>
  <c r="F105" i="11"/>
  <c r="I104" i="11"/>
  <c r="F104" i="11"/>
  <c r="I103" i="11"/>
  <c r="F103" i="11"/>
  <c r="I102" i="11"/>
  <c r="F102" i="11"/>
  <c r="I101" i="11"/>
  <c r="F101" i="11"/>
  <c r="I100" i="11"/>
  <c r="F100" i="11"/>
  <c r="I99" i="11"/>
  <c r="F99" i="11"/>
  <c r="I98" i="11"/>
  <c r="F98" i="11"/>
  <c r="I97" i="11"/>
  <c r="F97" i="11"/>
  <c r="I96" i="11"/>
  <c r="F96" i="11"/>
  <c r="I95" i="11"/>
  <c r="F95" i="11"/>
  <c r="I94" i="11"/>
  <c r="F94" i="11"/>
  <c r="I93" i="11"/>
  <c r="F93" i="11"/>
  <c r="I92" i="11"/>
  <c r="F92" i="11"/>
  <c r="I91" i="11"/>
  <c r="F91" i="11"/>
  <c r="I90" i="11"/>
  <c r="F90" i="11"/>
  <c r="I89" i="11"/>
  <c r="G112" i="11"/>
  <c r="F89" i="11"/>
  <c r="I86" i="11"/>
  <c r="F86" i="11"/>
  <c r="I85" i="11"/>
  <c r="F85" i="11"/>
  <c r="J257" i="11"/>
  <c r="G257" i="11"/>
  <c r="F84" i="11"/>
  <c r="E257" i="11"/>
  <c r="I83" i="11"/>
  <c r="F83" i="11"/>
  <c r="I82" i="11"/>
  <c r="F82" i="11"/>
  <c r="I81" i="11"/>
  <c r="F81" i="11"/>
  <c r="I80" i="11"/>
  <c r="F80" i="11"/>
  <c r="I79" i="11"/>
  <c r="F79" i="11"/>
  <c r="I78" i="11"/>
  <c r="F78" i="11"/>
  <c r="I77" i="11"/>
  <c r="F77" i="11"/>
  <c r="J270" i="11"/>
  <c r="G270" i="11"/>
  <c r="F76" i="11"/>
  <c r="I75" i="11"/>
  <c r="F75" i="11"/>
  <c r="I74" i="11"/>
  <c r="F74" i="11"/>
  <c r="I73" i="11"/>
  <c r="F73" i="11"/>
  <c r="I72" i="11"/>
  <c r="F72" i="11"/>
  <c r="I71" i="11"/>
  <c r="F71" i="11"/>
  <c r="I70" i="11"/>
  <c r="F70" i="11"/>
  <c r="I69" i="11"/>
  <c r="F69" i="11"/>
  <c r="I68" i="11"/>
  <c r="F68" i="11"/>
  <c r="I67" i="11"/>
  <c r="F67" i="11"/>
  <c r="I66" i="11"/>
  <c r="F66" i="11"/>
  <c r="J264" i="11"/>
  <c r="I65" i="11"/>
  <c r="G264" i="11"/>
  <c r="F65" i="11"/>
  <c r="I64" i="11"/>
  <c r="G87" i="11"/>
  <c r="I61" i="11"/>
  <c r="F61" i="11"/>
  <c r="I60" i="11"/>
  <c r="F60" i="11"/>
  <c r="I59" i="11"/>
  <c r="F59" i="11"/>
  <c r="I58" i="11"/>
  <c r="F58" i="11"/>
  <c r="I57" i="11"/>
  <c r="F57" i="11"/>
  <c r="I56" i="11"/>
  <c r="I55" i="11"/>
  <c r="F55" i="11"/>
  <c r="I54" i="11"/>
  <c r="F54" i="11"/>
  <c r="I53" i="11"/>
  <c r="F53" i="11"/>
  <c r="I52" i="11"/>
  <c r="F52" i="11"/>
  <c r="I51" i="11"/>
  <c r="F51" i="11"/>
  <c r="I50" i="11"/>
  <c r="F50" i="11"/>
  <c r="I49" i="11"/>
  <c r="F49" i="11"/>
  <c r="I48" i="11"/>
  <c r="F48" i="11"/>
  <c r="I47" i="11"/>
  <c r="F47" i="11"/>
  <c r="E278" i="11"/>
  <c r="I46" i="11"/>
  <c r="F46" i="11"/>
  <c r="I45" i="11"/>
  <c r="F45" i="11"/>
  <c r="J62" i="11"/>
  <c r="I44" i="11"/>
  <c r="F44" i="11"/>
  <c r="I43" i="11"/>
  <c r="F43" i="11"/>
  <c r="E264" i="11"/>
  <c r="J265" i="11"/>
  <c r="I42" i="11"/>
  <c r="F42" i="11"/>
  <c r="E265" i="11"/>
  <c r="I39" i="11"/>
  <c r="F39" i="11"/>
  <c r="I38" i="11"/>
  <c r="F38" i="11"/>
  <c r="I37" i="11"/>
  <c r="F37" i="11"/>
  <c r="I36" i="11"/>
  <c r="F36" i="11"/>
  <c r="J40" i="11"/>
  <c r="I35" i="11"/>
  <c r="F35" i="11"/>
  <c r="H40" i="11"/>
  <c r="I40" i="11" s="1"/>
  <c r="F34" i="11"/>
  <c r="I28" i="11"/>
  <c r="I27" i="11"/>
  <c r="F27" i="11"/>
  <c r="I26" i="11"/>
  <c r="F26" i="11"/>
  <c r="I25" i="11"/>
  <c r="F25" i="11"/>
  <c r="I24" i="11"/>
  <c r="F24" i="11"/>
  <c r="I23" i="11"/>
  <c r="F23" i="11"/>
  <c r="I22" i="11"/>
  <c r="F22" i="11"/>
  <c r="I21" i="11"/>
  <c r="F21" i="11"/>
  <c r="I20" i="11"/>
  <c r="F20" i="11"/>
  <c r="I19" i="11"/>
  <c r="F19" i="11"/>
  <c r="I18" i="11"/>
  <c r="F18" i="11"/>
  <c r="I17" i="11"/>
  <c r="F17" i="11"/>
  <c r="I16" i="11"/>
  <c r="F16" i="11"/>
  <c r="I15" i="11"/>
  <c r="F15" i="11"/>
  <c r="I14" i="11"/>
  <c r="F14" i="11"/>
  <c r="F13" i="11"/>
  <c r="I12" i="11"/>
  <c r="F12" i="11"/>
  <c r="I11" i="11"/>
  <c r="F11" i="11"/>
  <c r="I10" i="11"/>
  <c r="F10" i="11"/>
  <c r="F9" i="11"/>
  <c r="I8" i="11"/>
  <c r="F8" i="11"/>
  <c r="I7" i="11"/>
  <c r="F7" i="11"/>
  <c r="G29" i="11"/>
  <c r="F6" i="11"/>
  <c r="G225" i="11" l="1"/>
  <c r="D144" i="11"/>
  <c r="D143" i="11"/>
  <c r="E87" i="11"/>
  <c r="F87" i="11" s="1"/>
  <c r="F64" i="11"/>
  <c r="E277" i="11"/>
  <c r="I76" i="11"/>
  <c r="H270" i="11"/>
  <c r="I108" i="11"/>
  <c r="H158" i="11"/>
  <c r="I158" i="11" s="1"/>
  <c r="G272" i="11"/>
  <c r="J271" i="11"/>
  <c r="E29" i="11"/>
  <c r="E263" i="11"/>
  <c r="F160" i="11"/>
  <c r="E261" i="11"/>
  <c r="J284" i="11"/>
  <c r="E276" i="11"/>
  <c r="H112" i="11"/>
  <c r="I112" i="11" s="1"/>
  <c r="J285" i="11"/>
  <c r="I34" i="11"/>
  <c r="E135" i="11"/>
  <c r="F166" i="11"/>
  <c r="G275" i="11"/>
  <c r="G265" i="11"/>
  <c r="G62" i="11"/>
  <c r="G135" i="11"/>
  <c r="G277" i="11"/>
  <c r="H272" i="11"/>
  <c r="E269" i="11"/>
  <c r="F171" i="11"/>
  <c r="F181" i="11"/>
  <c r="H62" i="11"/>
  <c r="I62" i="11" s="1"/>
  <c r="F56" i="11"/>
  <c r="F110" i="11"/>
  <c r="E287" i="11"/>
  <c r="F122" i="11"/>
  <c r="I129" i="11"/>
  <c r="H135" i="11"/>
  <c r="H274" i="11"/>
  <c r="I149" i="11"/>
  <c r="G183" i="11"/>
  <c r="G263" i="11"/>
  <c r="J260" i="11"/>
  <c r="F163" i="11"/>
  <c r="I166" i="11"/>
  <c r="G266" i="11"/>
  <c r="I169" i="11"/>
  <c r="G269" i="11"/>
  <c r="J273" i="11"/>
  <c r="F174" i="11"/>
  <c r="E285" i="11"/>
  <c r="G258" i="11"/>
  <c r="G288" i="11" s="1"/>
  <c r="G290" i="11" s="1"/>
  <c r="J275" i="11"/>
  <c r="E183" i="11"/>
  <c r="F229" i="11"/>
  <c r="E262" i="11"/>
  <c r="J262" i="11"/>
  <c r="J288" i="11" s="1"/>
  <c r="J268" i="11"/>
  <c r="H283" i="11"/>
  <c r="I175" i="11"/>
  <c r="H183" i="11"/>
  <c r="I183" i="11" s="1"/>
  <c r="H263" i="11"/>
  <c r="I160" i="11"/>
  <c r="J277" i="11"/>
  <c r="H269" i="11"/>
  <c r="I171" i="11"/>
  <c r="E267" i="11"/>
  <c r="E227" i="11"/>
  <c r="F180" i="11"/>
  <c r="E266" i="11"/>
  <c r="H29" i="11"/>
  <c r="E40" i="11"/>
  <c r="E62" i="11"/>
  <c r="F62" i="11" s="1"/>
  <c r="H281" i="11"/>
  <c r="I110" i="11"/>
  <c r="H287" i="11"/>
  <c r="I122" i="11"/>
  <c r="I157" i="11"/>
  <c r="J263" i="11"/>
  <c r="E279" i="11"/>
  <c r="F167" i="11"/>
  <c r="G285" i="11"/>
  <c r="G267" i="11"/>
  <c r="G227" i="11"/>
  <c r="I181" i="11"/>
  <c r="J183" i="11"/>
  <c r="J199" i="11" s="1"/>
  <c r="J226" i="11" s="1"/>
  <c r="I6" i="11"/>
  <c r="I13" i="11"/>
  <c r="I84" i="11"/>
  <c r="H87" i="11"/>
  <c r="I87" i="11" s="1"/>
  <c r="E112" i="11"/>
  <c r="F112" i="11" s="1"/>
  <c r="G259" i="11"/>
  <c r="J261" i="11"/>
  <c r="I165" i="11"/>
  <c r="G279" i="11"/>
  <c r="J266" i="11"/>
  <c r="F170" i="11"/>
  <c r="G271" i="11"/>
  <c r="J282" i="11"/>
  <c r="H285" i="11"/>
  <c r="J258" i="11"/>
  <c r="H267" i="11"/>
  <c r="H227" i="11"/>
  <c r="I180" i="11"/>
  <c r="J135" i="11"/>
  <c r="J274" i="11"/>
  <c r="G261" i="11"/>
  <c r="G278" i="11"/>
  <c r="H266" i="11"/>
  <c r="J272" i="11"/>
  <c r="G282" i="11"/>
  <c r="H258" i="11"/>
  <c r="J29" i="11"/>
  <c r="I9" i="11"/>
  <c r="G40" i="11"/>
  <c r="G199" i="11" s="1"/>
  <c r="G226" i="11" s="1"/>
  <c r="H264" i="11"/>
  <c r="J87" i="11"/>
  <c r="E158" i="11"/>
  <c r="F158" i="11" s="1"/>
  <c r="H259" i="11"/>
  <c r="J278" i="11"/>
  <c r="H279" i="11"/>
  <c r="I167" i="11"/>
  <c r="G268" i="11"/>
  <c r="H271" i="11"/>
  <c r="E283" i="11"/>
  <c r="F175" i="11"/>
  <c r="I176" i="11"/>
  <c r="E275" i="11"/>
  <c r="F182" i="11"/>
  <c r="F208" i="11"/>
  <c r="E270" i="11"/>
  <c r="E288" i="11" s="1"/>
  <c r="E272" i="11"/>
  <c r="I196" i="11"/>
  <c r="I208" i="11"/>
  <c r="E210" i="11"/>
  <c r="F210" i="11" s="1"/>
  <c r="H262" i="11"/>
  <c r="H268" i="11"/>
  <c r="H282" i="11"/>
  <c r="E281" i="11"/>
  <c r="H257" i="11"/>
  <c r="H261" i="11"/>
  <c r="H265" i="11"/>
  <c r="H275" i="11"/>
  <c r="H277" i="11"/>
  <c r="F196" i="11"/>
  <c r="J227" i="11"/>
  <c r="I227" i="11" s="1"/>
  <c r="J290" i="11" l="1"/>
  <c r="F227" i="11"/>
  <c r="E225" i="11"/>
  <c r="E245" i="11"/>
  <c r="E247" i="11" s="1"/>
  <c r="F29" i="11"/>
  <c r="J201" i="11"/>
  <c r="J206" i="11" s="1"/>
  <c r="J220" i="11" s="1"/>
  <c r="J225" i="11"/>
  <c r="H288" i="11"/>
  <c r="I29" i="11"/>
  <c r="H245" i="11"/>
  <c r="H247" i="11" s="1"/>
  <c r="H255" i="11" s="1"/>
  <c r="H225" i="11"/>
  <c r="F40" i="11"/>
  <c r="E199" i="11"/>
  <c r="E201" i="11" s="1"/>
  <c r="H199" i="11"/>
  <c r="H201" i="11" s="1"/>
  <c r="F183" i="11"/>
  <c r="I135" i="11"/>
  <c r="G230" i="11"/>
  <c r="F135" i="11"/>
  <c r="G201" i="11"/>
  <c r="G206" i="11" s="1"/>
  <c r="G220" i="11" s="1"/>
  <c r="I201" i="11" l="1"/>
  <c r="H206" i="11"/>
  <c r="I206" i="11" s="1"/>
  <c r="F201" i="11"/>
  <c r="E206" i="11"/>
  <c r="F206" i="11" s="1"/>
  <c r="E241" i="11"/>
  <c r="E243" i="11" s="1"/>
  <c r="F199" i="11"/>
  <c r="E226" i="11"/>
  <c r="G232" i="11"/>
  <c r="F225" i="11"/>
  <c r="H226" i="11"/>
  <c r="I226" i="11" s="1"/>
  <c r="H241" i="11"/>
  <c r="H243" i="11" s="1"/>
  <c r="I199" i="11"/>
  <c r="I225" i="11"/>
  <c r="J230" i="11"/>
  <c r="F226" i="11" l="1"/>
  <c r="E235" i="11"/>
  <c r="E290" i="11"/>
  <c r="J232" i="11"/>
  <c r="I230" i="11"/>
  <c r="H290" i="11"/>
  <c r="H230" i="11"/>
  <c r="H232" i="11" s="1"/>
  <c r="E230" i="11"/>
  <c r="E232" i="11" l="1"/>
  <c r="F230" i="11"/>
  <c r="J283" i="10" l="1"/>
  <c r="H283" i="10"/>
  <c r="G283" i="10"/>
  <c r="E283" i="10"/>
  <c r="J282" i="10"/>
  <c r="H282" i="10"/>
  <c r="G282" i="10"/>
  <c r="E282" i="10"/>
  <c r="J281" i="10"/>
  <c r="H281" i="10"/>
  <c r="G281" i="10"/>
  <c r="E281" i="10"/>
  <c r="J280" i="10"/>
  <c r="H280" i="10"/>
  <c r="G280" i="10"/>
  <c r="E280" i="10"/>
  <c r="J279" i="10"/>
  <c r="H279" i="10"/>
  <c r="G279" i="10"/>
  <c r="E279" i="10"/>
  <c r="J278" i="10"/>
  <c r="H278" i="10"/>
  <c r="G278" i="10"/>
  <c r="E278" i="10"/>
  <c r="J277" i="10"/>
  <c r="H277" i="10"/>
  <c r="G277" i="10"/>
  <c r="E277" i="10"/>
  <c r="J276" i="10"/>
  <c r="H276" i="10"/>
  <c r="G276" i="10"/>
  <c r="E276" i="10"/>
  <c r="J275" i="10"/>
  <c r="H275" i="10"/>
  <c r="G275" i="10"/>
  <c r="E275" i="10"/>
  <c r="J274" i="10"/>
  <c r="H274" i="10"/>
  <c r="G274" i="10"/>
  <c r="E274" i="10"/>
  <c r="J273" i="10"/>
  <c r="H273" i="10"/>
  <c r="G273" i="10"/>
  <c r="E273" i="10"/>
  <c r="J272" i="10"/>
  <c r="H272" i="10"/>
  <c r="G272" i="10"/>
  <c r="E272" i="10"/>
  <c r="J271" i="10"/>
  <c r="H271" i="10"/>
  <c r="G271" i="10"/>
  <c r="E271" i="10"/>
  <c r="J270" i="10"/>
  <c r="H270" i="10"/>
  <c r="G270" i="10"/>
  <c r="E270" i="10"/>
  <c r="J269" i="10"/>
  <c r="H269" i="10"/>
  <c r="G269" i="10"/>
  <c r="E269" i="10"/>
  <c r="J268" i="10"/>
  <c r="H268" i="10"/>
  <c r="G268" i="10"/>
  <c r="E268" i="10"/>
  <c r="J267" i="10"/>
  <c r="H267" i="10"/>
  <c r="G267" i="10"/>
  <c r="E267" i="10"/>
  <c r="J266" i="10"/>
  <c r="H266" i="10"/>
  <c r="G266" i="10"/>
  <c r="E266" i="10"/>
  <c r="J265" i="10"/>
  <c r="H265" i="10"/>
  <c r="G265" i="10"/>
  <c r="E265" i="10"/>
  <c r="J264" i="10"/>
  <c r="H264" i="10"/>
  <c r="G264" i="10"/>
  <c r="E264" i="10"/>
  <c r="J263" i="10"/>
  <c r="H263" i="10"/>
  <c r="G263" i="10"/>
  <c r="E263" i="10"/>
  <c r="J262" i="10"/>
  <c r="H262" i="10"/>
  <c r="G262" i="10"/>
  <c r="E262" i="10"/>
  <c r="J261" i="10"/>
  <c r="H261" i="10"/>
  <c r="G261" i="10"/>
  <c r="E261" i="10"/>
  <c r="J260" i="10"/>
  <c r="H260" i="10"/>
  <c r="G260" i="10"/>
  <c r="E260" i="10"/>
  <c r="J259" i="10"/>
  <c r="H259" i="10"/>
  <c r="G259" i="10"/>
  <c r="E259" i="10"/>
  <c r="J258" i="10"/>
  <c r="H258" i="10"/>
  <c r="G258" i="10"/>
  <c r="E258" i="10"/>
  <c r="J257" i="10"/>
  <c r="H257" i="10"/>
  <c r="G257" i="10"/>
  <c r="E257" i="10"/>
  <c r="J256" i="10"/>
  <c r="H256" i="10"/>
  <c r="G256" i="10"/>
  <c r="E256" i="10"/>
  <c r="J255" i="10"/>
  <c r="H255" i="10"/>
  <c r="G255" i="10"/>
  <c r="E255" i="10"/>
  <c r="J254" i="10"/>
  <c r="H254" i="10"/>
  <c r="G254" i="10"/>
  <c r="G284" i="10" s="1"/>
  <c r="E254" i="10"/>
  <c r="E284" i="10" s="1"/>
  <c r="J253" i="10"/>
  <c r="J284" i="10" s="1"/>
  <c r="J286" i="10" s="1"/>
  <c r="H253" i="10"/>
  <c r="H284" i="10" s="1"/>
  <c r="G253" i="10"/>
  <c r="E253" i="10"/>
  <c r="H247" i="10"/>
  <c r="H249" i="10" s="1"/>
  <c r="E247" i="10"/>
  <c r="E249" i="10" s="1"/>
  <c r="J225" i="10"/>
  <c r="I225" i="10"/>
  <c r="H225" i="10"/>
  <c r="G225" i="10"/>
  <c r="F225" i="10"/>
  <c r="E225" i="10"/>
  <c r="J224" i="10"/>
  <c r="I224" i="10" s="1"/>
  <c r="H224" i="10"/>
  <c r="G224" i="10"/>
  <c r="F224" i="10" s="1"/>
  <c r="E224" i="10"/>
  <c r="J223" i="10"/>
  <c r="I223" i="10" s="1"/>
  <c r="H223" i="10"/>
  <c r="G223" i="10"/>
  <c r="E223" i="10"/>
  <c r="F223" i="10" s="1"/>
  <c r="I214" i="10"/>
  <c r="F214" i="10"/>
  <c r="I213" i="10"/>
  <c r="F213" i="10"/>
  <c r="I212" i="10"/>
  <c r="F212" i="10"/>
  <c r="I211" i="10"/>
  <c r="F211" i="10"/>
  <c r="I209" i="10"/>
  <c r="F209" i="10"/>
  <c r="I208" i="10"/>
  <c r="F208" i="10"/>
  <c r="J206" i="10"/>
  <c r="H206" i="10"/>
  <c r="I206" i="10" s="1"/>
  <c r="G206" i="10"/>
  <c r="E206" i="10"/>
  <c r="F206" i="10" s="1"/>
  <c r="I205" i="10"/>
  <c r="F205" i="10"/>
  <c r="I204" i="10"/>
  <c r="F204" i="10"/>
  <c r="I203" i="10"/>
  <c r="F203" i="10"/>
  <c r="I201" i="10"/>
  <c r="F201" i="10"/>
  <c r="I192" i="10"/>
  <c r="F192" i="10"/>
  <c r="I187" i="10"/>
  <c r="F187" i="10"/>
  <c r="I185" i="10"/>
  <c r="F185" i="10"/>
  <c r="I184" i="10"/>
  <c r="F184" i="10"/>
  <c r="I183" i="10"/>
  <c r="F183" i="10"/>
  <c r="I182" i="10"/>
  <c r="F182" i="10"/>
  <c r="I181" i="10"/>
  <c r="F181" i="10"/>
  <c r="J179" i="10"/>
  <c r="H179" i="10"/>
  <c r="I179" i="10" s="1"/>
  <c r="G179" i="10"/>
  <c r="F179" i="10"/>
  <c r="E179" i="10"/>
  <c r="I178" i="10"/>
  <c r="F178" i="10"/>
  <c r="I177" i="10"/>
  <c r="F177" i="10"/>
  <c r="I176" i="10"/>
  <c r="F176" i="10"/>
  <c r="I175" i="10"/>
  <c r="F175" i="10"/>
  <c r="I174" i="10"/>
  <c r="F174" i="10"/>
  <c r="I173" i="10"/>
  <c r="F173" i="10"/>
  <c r="I172" i="10"/>
  <c r="F172" i="10"/>
  <c r="I171" i="10"/>
  <c r="F171" i="10"/>
  <c r="I170" i="10"/>
  <c r="F170" i="10"/>
  <c r="I169" i="10"/>
  <c r="F169" i="10"/>
  <c r="I168" i="10"/>
  <c r="F168" i="10"/>
  <c r="I167" i="10"/>
  <c r="F167" i="10"/>
  <c r="I166" i="10"/>
  <c r="F166" i="10"/>
  <c r="I165" i="10"/>
  <c r="F165" i="10"/>
  <c r="I164" i="10"/>
  <c r="F164" i="10"/>
  <c r="I163" i="10"/>
  <c r="F163" i="10"/>
  <c r="I162" i="10"/>
  <c r="F162" i="10"/>
  <c r="I161" i="10"/>
  <c r="F161" i="10"/>
  <c r="I160" i="10"/>
  <c r="F160" i="10"/>
  <c r="I159" i="10"/>
  <c r="F159" i="10"/>
  <c r="I158" i="10"/>
  <c r="F158" i="10"/>
  <c r="I157" i="10"/>
  <c r="F157" i="10"/>
  <c r="J155" i="10"/>
  <c r="H155" i="10"/>
  <c r="I155" i="10" s="1"/>
  <c r="G155" i="10"/>
  <c r="E155" i="10"/>
  <c r="F155" i="10" s="1"/>
  <c r="I154" i="10"/>
  <c r="F154" i="10"/>
  <c r="I152" i="10"/>
  <c r="F152" i="10"/>
  <c r="I151" i="10"/>
  <c r="F151" i="10"/>
  <c r="I150" i="10"/>
  <c r="F150" i="10"/>
  <c r="I149" i="10"/>
  <c r="F149" i="10"/>
  <c r="I148" i="10"/>
  <c r="F148" i="10"/>
  <c r="I147" i="10"/>
  <c r="F147" i="10"/>
  <c r="I146" i="10"/>
  <c r="F146" i="10"/>
  <c r="I145" i="10"/>
  <c r="F145" i="10"/>
  <c r="I144" i="10"/>
  <c r="F144" i="10"/>
  <c r="I143" i="10"/>
  <c r="F143" i="10"/>
  <c r="I142" i="10"/>
  <c r="F142" i="10"/>
  <c r="I141" i="10"/>
  <c r="F141" i="10"/>
  <c r="I140" i="10"/>
  <c r="F140" i="10"/>
  <c r="I139" i="10"/>
  <c r="F139" i="10"/>
  <c r="I138" i="10"/>
  <c r="F138" i="10"/>
  <c r="I137" i="10"/>
  <c r="F137" i="10"/>
  <c r="I136" i="10"/>
  <c r="F136" i="10"/>
  <c r="I135" i="10"/>
  <c r="F135" i="10"/>
  <c r="I134" i="10"/>
  <c r="F134" i="10"/>
  <c r="D134" i="10"/>
  <c r="D135" i="10" s="1"/>
  <c r="D136" i="10" s="1"/>
  <c r="D137" i="10" s="1"/>
  <c r="D138" i="10" s="1"/>
  <c r="D139" i="10" s="1"/>
  <c r="J132" i="10"/>
  <c r="H132" i="10"/>
  <c r="I132" i="10" s="1"/>
  <c r="G132" i="10"/>
  <c r="F132" i="10"/>
  <c r="E132" i="10"/>
  <c r="I131" i="10"/>
  <c r="F131" i="10"/>
  <c r="I130" i="10"/>
  <c r="F130" i="10"/>
  <c r="I129" i="10"/>
  <c r="F129" i="10"/>
  <c r="I128" i="10"/>
  <c r="F128" i="10"/>
  <c r="I127" i="10"/>
  <c r="F127" i="10"/>
  <c r="I126" i="10"/>
  <c r="F126" i="10"/>
  <c r="I125" i="10"/>
  <c r="F125" i="10"/>
  <c r="I124" i="10"/>
  <c r="F124" i="10"/>
  <c r="I123" i="10"/>
  <c r="F123" i="10"/>
  <c r="I122" i="10"/>
  <c r="F122" i="10"/>
  <c r="I121" i="10"/>
  <c r="F121" i="10"/>
  <c r="I120" i="10"/>
  <c r="F120" i="10"/>
  <c r="I119" i="10"/>
  <c r="F119" i="10"/>
  <c r="I118" i="10"/>
  <c r="F118" i="10"/>
  <c r="I117" i="10"/>
  <c r="F117" i="10"/>
  <c r="I116" i="10"/>
  <c r="F116" i="10"/>
  <c r="I115" i="10"/>
  <c r="F115" i="10"/>
  <c r="I114" i="10"/>
  <c r="F114" i="10"/>
  <c r="I113" i="10"/>
  <c r="F113" i="10"/>
  <c r="I112" i="10"/>
  <c r="F112" i="10"/>
  <c r="I111" i="10"/>
  <c r="F111" i="10"/>
  <c r="J109" i="10"/>
  <c r="H109" i="10"/>
  <c r="I109" i="10" s="1"/>
  <c r="G109" i="10"/>
  <c r="F109" i="10"/>
  <c r="E109" i="10"/>
  <c r="I108" i="10"/>
  <c r="F108" i="10"/>
  <c r="I107" i="10"/>
  <c r="F107" i="10"/>
  <c r="I106" i="10"/>
  <c r="F106" i="10"/>
  <c r="I105" i="10"/>
  <c r="F105" i="10"/>
  <c r="I104" i="10"/>
  <c r="F104" i="10"/>
  <c r="I103" i="10"/>
  <c r="F103" i="10"/>
  <c r="I102" i="10"/>
  <c r="F102" i="10"/>
  <c r="I101" i="10"/>
  <c r="F101" i="10"/>
  <c r="I100" i="10"/>
  <c r="F100" i="10"/>
  <c r="I99" i="10"/>
  <c r="F99" i="10"/>
  <c r="I98" i="10"/>
  <c r="F98" i="10"/>
  <c r="I97" i="10"/>
  <c r="F97" i="10"/>
  <c r="I96" i="10"/>
  <c r="F96" i="10"/>
  <c r="I95" i="10"/>
  <c r="F95" i="10"/>
  <c r="I94" i="10"/>
  <c r="F94" i="10"/>
  <c r="I93" i="10"/>
  <c r="F93" i="10"/>
  <c r="I92" i="10"/>
  <c r="F92" i="10"/>
  <c r="I91" i="10"/>
  <c r="F91" i="10"/>
  <c r="I90" i="10"/>
  <c r="F90" i="10"/>
  <c r="I89" i="10"/>
  <c r="F89" i="10"/>
  <c r="I88" i="10"/>
  <c r="F88" i="10"/>
  <c r="I87" i="10"/>
  <c r="F87" i="10"/>
  <c r="J85" i="10"/>
  <c r="H85" i="10"/>
  <c r="I85" i="10" s="1"/>
  <c r="G85" i="10"/>
  <c r="E85" i="10"/>
  <c r="F85" i="10" s="1"/>
  <c r="I84" i="10"/>
  <c r="F84" i="10"/>
  <c r="I83" i="10"/>
  <c r="F83" i="10"/>
  <c r="I82" i="10"/>
  <c r="F82" i="10"/>
  <c r="I81" i="10"/>
  <c r="F81" i="10"/>
  <c r="I80" i="10"/>
  <c r="F80" i="10"/>
  <c r="I79" i="10"/>
  <c r="F79" i="10"/>
  <c r="I78" i="10"/>
  <c r="F78" i="10"/>
  <c r="I77" i="10"/>
  <c r="F77" i="10"/>
  <c r="I76" i="10"/>
  <c r="F76" i="10"/>
  <c r="I75" i="10"/>
  <c r="F75" i="10"/>
  <c r="I74" i="10"/>
  <c r="F74" i="10"/>
  <c r="I73" i="10"/>
  <c r="F73" i="10"/>
  <c r="I72" i="10"/>
  <c r="F72" i="10"/>
  <c r="I71" i="10"/>
  <c r="F71" i="10"/>
  <c r="I70" i="10"/>
  <c r="F70" i="10"/>
  <c r="I69" i="10"/>
  <c r="F69" i="10"/>
  <c r="I68" i="10"/>
  <c r="F68" i="10"/>
  <c r="I67" i="10"/>
  <c r="F67" i="10"/>
  <c r="I66" i="10"/>
  <c r="F66" i="10"/>
  <c r="I65" i="10"/>
  <c r="F65" i="10"/>
  <c r="I64" i="10"/>
  <c r="F64" i="10"/>
  <c r="I63" i="10"/>
  <c r="F63" i="10"/>
  <c r="J61" i="10"/>
  <c r="H61" i="10"/>
  <c r="I61" i="10" s="1"/>
  <c r="G61" i="10"/>
  <c r="F61" i="10" s="1"/>
  <c r="E61" i="10"/>
  <c r="I60" i="10"/>
  <c r="F60" i="10"/>
  <c r="I59" i="10"/>
  <c r="F59" i="10"/>
  <c r="I58" i="10"/>
  <c r="F58" i="10"/>
  <c r="I57" i="10"/>
  <c r="F57" i="10"/>
  <c r="I56" i="10"/>
  <c r="F56" i="10"/>
  <c r="I55" i="10"/>
  <c r="F55" i="10"/>
  <c r="I54" i="10"/>
  <c r="F54" i="10"/>
  <c r="I53" i="10"/>
  <c r="F53" i="10"/>
  <c r="I52" i="10"/>
  <c r="F52" i="10"/>
  <c r="I51" i="10"/>
  <c r="F51" i="10"/>
  <c r="I50" i="10"/>
  <c r="F50" i="10"/>
  <c r="I49" i="10"/>
  <c r="F49" i="10"/>
  <c r="I48" i="10"/>
  <c r="F48" i="10"/>
  <c r="I47" i="10"/>
  <c r="F47" i="10"/>
  <c r="I46" i="10"/>
  <c r="F46" i="10"/>
  <c r="I45" i="10"/>
  <c r="F45" i="10"/>
  <c r="I44" i="10"/>
  <c r="F44" i="10"/>
  <c r="I43" i="10"/>
  <c r="F43" i="10"/>
  <c r="I42" i="10"/>
  <c r="F42" i="10"/>
  <c r="I41" i="10"/>
  <c r="F41" i="10"/>
  <c r="J39" i="10"/>
  <c r="J195" i="10" s="1"/>
  <c r="J222" i="10" s="1"/>
  <c r="H39" i="10"/>
  <c r="I39" i="10" s="1"/>
  <c r="G39" i="10"/>
  <c r="E39" i="10"/>
  <c r="E195" i="10" s="1"/>
  <c r="I38" i="10"/>
  <c r="F38" i="10"/>
  <c r="I37" i="10"/>
  <c r="F37" i="10"/>
  <c r="I36" i="10"/>
  <c r="F36" i="10"/>
  <c r="I35" i="10"/>
  <c r="F35" i="10"/>
  <c r="I34" i="10"/>
  <c r="F34" i="10"/>
  <c r="I33" i="10"/>
  <c r="F33" i="10"/>
  <c r="J28" i="10"/>
  <c r="J221" i="10" s="1"/>
  <c r="H28" i="10"/>
  <c r="H221" i="10" s="1"/>
  <c r="G28" i="10"/>
  <c r="F28" i="10" s="1"/>
  <c r="E28" i="10"/>
  <c r="E241" i="10" s="1"/>
  <c r="E243" i="10" s="1"/>
  <c r="I27" i="10"/>
  <c r="F27" i="10"/>
  <c r="I26" i="10"/>
  <c r="F26" i="10"/>
  <c r="I25" i="10"/>
  <c r="F25" i="10"/>
  <c r="I24" i="10"/>
  <c r="F24" i="10"/>
  <c r="I23" i="10"/>
  <c r="F23" i="10"/>
  <c r="I22" i="10"/>
  <c r="F22" i="10"/>
  <c r="I21" i="10"/>
  <c r="F21" i="10"/>
  <c r="I20" i="10"/>
  <c r="F20" i="10"/>
  <c r="I19" i="10"/>
  <c r="F19" i="10"/>
  <c r="I18" i="10"/>
  <c r="F18" i="10"/>
  <c r="I17" i="10"/>
  <c r="F17" i="10"/>
  <c r="I16" i="10"/>
  <c r="F16" i="10"/>
  <c r="I15" i="10"/>
  <c r="F15" i="10"/>
  <c r="I14" i="10"/>
  <c r="F14" i="10"/>
  <c r="I13" i="10"/>
  <c r="F13" i="10"/>
  <c r="I12" i="10"/>
  <c r="F12" i="10"/>
  <c r="I11" i="10"/>
  <c r="F11" i="10"/>
  <c r="I10" i="10"/>
  <c r="F10" i="10"/>
  <c r="I9" i="10"/>
  <c r="F9" i="10"/>
  <c r="I8" i="10"/>
  <c r="F8" i="10"/>
  <c r="I7" i="10"/>
  <c r="F7" i="10"/>
  <c r="I6" i="10"/>
  <c r="F6" i="10"/>
  <c r="I169" i="9"/>
  <c r="I167" i="9"/>
  <c r="D141" i="10" l="1"/>
  <c r="D140" i="10"/>
  <c r="E286" i="10"/>
  <c r="J226" i="10"/>
  <c r="I221" i="10"/>
  <c r="E237" i="10"/>
  <c r="E239" i="10" s="1"/>
  <c r="E222" i="10"/>
  <c r="F39" i="10"/>
  <c r="H195" i="10"/>
  <c r="J197" i="10"/>
  <c r="J202" i="10" s="1"/>
  <c r="J216" i="10" s="1"/>
  <c r="I28" i="10"/>
  <c r="G195" i="10"/>
  <c r="G222" i="10" s="1"/>
  <c r="F222" i="10" s="1"/>
  <c r="E197" i="10"/>
  <c r="E221" i="10"/>
  <c r="E226" i="10" s="1"/>
  <c r="H241" i="10"/>
  <c r="H243" i="10" s="1"/>
  <c r="G221" i="10"/>
  <c r="H197" i="10"/>
  <c r="I168" i="9"/>
  <c r="I170" i="9"/>
  <c r="I107" i="9"/>
  <c r="F107" i="9"/>
  <c r="F108" i="9"/>
  <c r="I83" i="9"/>
  <c r="F83" i="9"/>
  <c r="F195" i="10" l="1"/>
  <c r="H202" i="10"/>
  <c r="I202" i="10" s="1"/>
  <c r="I197" i="10"/>
  <c r="H222" i="10"/>
  <c r="I195" i="10"/>
  <c r="H237" i="10"/>
  <c r="H239" i="10" s="1"/>
  <c r="G197" i="10"/>
  <c r="G202" i="10" s="1"/>
  <c r="G216" i="10" s="1"/>
  <c r="F221" i="10"/>
  <c r="G226" i="10"/>
  <c r="F226" i="10" s="1"/>
  <c r="G286" i="10"/>
  <c r="F197" i="10"/>
  <c r="E202" i="10"/>
  <c r="I106" i="9"/>
  <c r="I174" i="9"/>
  <c r="F174" i="9"/>
  <c r="F84" i="9"/>
  <c r="I84" i="9"/>
  <c r="I108" i="9"/>
  <c r="F106" i="9"/>
  <c r="F202" i="10" l="1"/>
  <c r="I222" i="10"/>
  <c r="H286" i="10"/>
  <c r="H226" i="10"/>
  <c r="I226" i="10" s="1"/>
  <c r="I16" i="9"/>
  <c r="I7" i="9"/>
  <c r="F7" i="9"/>
  <c r="I12" i="9"/>
  <c r="I15" i="9"/>
  <c r="I19" i="9"/>
  <c r="I20" i="9"/>
  <c r="I21" i="9"/>
  <c r="I22" i="9"/>
  <c r="I23" i="9"/>
  <c r="I24" i="9"/>
  <c r="I25" i="9"/>
  <c r="I26" i="9"/>
  <c r="F12" i="9"/>
  <c r="F15" i="9"/>
  <c r="F19" i="9"/>
  <c r="F20" i="9"/>
  <c r="F21" i="9"/>
  <c r="F22" i="9"/>
  <c r="F23" i="9"/>
  <c r="F24" i="9"/>
  <c r="F25" i="9"/>
  <c r="F26" i="9"/>
  <c r="F16" i="9" l="1"/>
  <c r="F17" i="9"/>
  <c r="F13" i="9"/>
  <c r="F18" i="9"/>
  <c r="F14" i="9"/>
  <c r="F10" i="9"/>
  <c r="I18" i="9"/>
  <c r="I14" i="9"/>
  <c r="I10" i="9"/>
  <c r="F11" i="9"/>
  <c r="I11" i="9"/>
  <c r="I17" i="9"/>
  <c r="I13" i="9"/>
  <c r="I75" i="9" l="1"/>
  <c r="F75" i="9"/>
  <c r="F172" i="9" l="1"/>
  <c r="E175" i="9"/>
  <c r="I172" i="9"/>
  <c r="F165" i="9"/>
  <c r="I165" i="9"/>
  <c r="F170" i="9"/>
  <c r="I60" i="9" l="1"/>
  <c r="I173" i="9" l="1"/>
  <c r="F173" i="9"/>
  <c r="M54" i="9" l="1"/>
  <c r="I56" i="9"/>
  <c r="I59" i="9" l="1"/>
  <c r="F59" i="9"/>
  <c r="F100" i="9" l="1"/>
  <c r="F104" i="9"/>
  <c r="F105" i="9"/>
  <c r="G109" i="9" l="1"/>
  <c r="E109" i="9"/>
  <c r="I8" i="9" l="1"/>
  <c r="F8" i="9"/>
  <c r="I82" i="9"/>
  <c r="F82" i="9"/>
  <c r="I105" i="9"/>
  <c r="I209" i="9"/>
  <c r="F209" i="9"/>
  <c r="I208" i="9"/>
  <c r="F208" i="9"/>
  <c r="I204" i="9"/>
  <c r="F204" i="9"/>
  <c r="E202" i="9"/>
  <c r="F199" i="9"/>
  <c r="I197" i="9"/>
  <c r="F197" i="9"/>
  <c r="H219" i="9"/>
  <c r="I219" i="9"/>
  <c r="H244" i="9" s="1"/>
  <c r="H246" i="9" s="1"/>
  <c r="I183" i="9"/>
  <c r="F183" i="9"/>
  <c r="H220" i="9"/>
  <c r="I220" i="9"/>
  <c r="E220" i="9"/>
  <c r="F220" i="9"/>
  <c r="I180" i="9"/>
  <c r="F180" i="9"/>
  <c r="I179" i="9"/>
  <c r="F179" i="9"/>
  <c r="I178" i="9"/>
  <c r="F178" i="9"/>
  <c r="I163" i="9"/>
  <c r="F163" i="9"/>
  <c r="I162" i="9"/>
  <c r="F162" i="9"/>
  <c r="F158" i="9"/>
  <c r="I157" i="9"/>
  <c r="F157" i="9"/>
  <c r="I156" i="9"/>
  <c r="F156" i="9"/>
  <c r="I148" i="9"/>
  <c r="F148" i="9"/>
  <c r="I147" i="9"/>
  <c r="F147" i="9"/>
  <c r="I145" i="9"/>
  <c r="F145" i="9"/>
  <c r="I144" i="9"/>
  <c r="F144" i="9"/>
  <c r="I143" i="9"/>
  <c r="F143" i="9"/>
  <c r="I142" i="9"/>
  <c r="F142" i="9"/>
  <c r="I141" i="9"/>
  <c r="F141" i="9"/>
  <c r="I140" i="9"/>
  <c r="F140" i="9"/>
  <c r="I137" i="9"/>
  <c r="F137" i="9"/>
  <c r="I136" i="9"/>
  <c r="F136" i="9"/>
  <c r="I135" i="9"/>
  <c r="F135" i="9"/>
  <c r="I134" i="9"/>
  <c r="F134" i="9"/>
  <c r="D133" i="9"/>
  <c r="D134" i="9" s="1"/>
  <c r="D135" i="9" s="1"/>
  <c r="D136" i="9" s="1"/>
  <c r="D137" i="9" s="1"/>
  <c r="D138" i="9" s="1"/>
  <c r="I128" i="9"/>
  <c r="F128" i="9"/>
  <c r="I127" i="9"/>
  <c r="F127" i="9"/>
  <c r="I126" i="9"/>
  <c r="F126" i="9"/>
  <c r="I124" i="9"/>
  <c r="F124" i="9"/>
  <c r="I123" i="9"/>
  <c r="F123" i="9"/>
  <c r="I122" i="9"/>
  <c r="F122" i="9"/>
  <c r="I121" i="9"/>
  <c r="F121" i="9"/>
  <c r="I120" i="9"/>
  <c r="F120" i="9"/>
  <c r="I119" i="9"/>
  <c r="F119" i="9"/>
  <c r="I118" i="9"/>
  <c r="F118" i="9"/>
  <c r="F115" i="9"/>
  <c r="F112" i="9"/>
  <c r="I104" i="9"/>
  <c r="I103" i="9"/>
  <c r="F103" i="9"/>
  <c r="I102" i="9"/>
  <c r="I100" i="9"/>
  <c r="I99" i="9"/>
  <c r="F99" i="9"/>
  <c r="I98" i="9"/>
  <c r="F98" i="9"/>
  <c r="I97" i="9"/>
  <c r="F97" i="9"/>
  <c r="F96" i="9"/>
  <c r="I95" i="9"/>
  <c r="F95" i="9"/>
  <c r="I94" i="9"/>
  <c r="I91" i="9"/>
  <c r="F91" i="9"/>
  <c r="I90" i="9"/>
  <c r="F90" i="9"/>
  <c r="I89" i="9"/>
  <c r="F89" i="9"/>
  <c r="I88" i="9"/>
  <c r="F88" i="9"/>
  <c r="I81" i="9"/>
  <c r="F81" i="9"/>
  <c r="I80" i="9"/>
  <c r="F80" i="9"/>
  <c r="I79" i="9"/>
  <c r="F79" i="9"/>
  <c r="I78" i="9"/>
  <c r="F78" i="9"/>
  <c r="I77" i="9"/>
  <c r="F77" i="9"/>
  <c r="I76" i="9"/>
  <c r="F76" i="9"/>
  <c r="I74" i="9"/>
  <c r="F74" i="9"/>
  <c r="I72" i="9"/>
  <c r="F72" i="9"/>
  <c r="I71" i="9"/>
  <c r="F71" i="9"/>
  <c r="I70" i="9"/>
  <c r="F70" i="9"/>
  <c r="I69" i="9"/>
  <c r="F69" i="9"/>
  <c r="I68" i="9"/>
  <c r="F68" i="9"/>
  <c r="I67" i="9"/>
  <c r="F67" i="9"/>
  <c r="I66" i="9"/>
  <c r="F66" i="9"/>
  <c r="I65" i="9"/>
  <c r="F65" i="9"/>
  <c r="I57" i="9"/>
  <c r="F57" i="9"/>
  <c r="I53" i="9"/>
  <c r="F53" i="9"/>
  <c r="I52" i="9"/>
  <c r="F52" i="9"/>
  <c r="I51" i="9"/>
  <c r="F51" i="9"/>
  <c r="F50" i="9"/>
  <c r="I49" i="9"/>
  <c r="F49" i="9"/>
  <c r="I48" i="9"/>
  <c r="F48" i="9"/>
  <c r="I47" i="9"/>
  <c r="F47" i="9"/>
  <c r="I46" i="9"/>
  <c r="F46" i="9"/>
  <c r="I45" i="9"/>
  <c r="F45" i="9"/>
  <c r="I44" i="9"/>
  <c r="F44" i="9"/>
  <c r="I43" i="9"/>
  <c r="F43" i="9"/>
  <c r="I42" i="9"/>
  <c r="F42" i="9"/>
  <c r="I41" i="9"/>
  <c r="F41" i="9"/>
  <c r="I37" i="9"/>
  <c r="F37" i="9"/>
  <c r="I36" i="9"/>
  <c r="F36" i="9"/>
  <c r="I35" i="9"/>
  <c r="F35" i="9"/>
  <c r="I34" i="9"/>
  <c r="F34" i="9"/>
  <c r="I33" i="9"/>
  <c r="F33" i="9"/>
  <c r="I32" i="9"/>
  <c r="F32" i="9"/>
  <c r="G27" i="9"/>
  <c r="E27" i="9"/>
  <c r="F87" i="9"/>
  <c r="F219" i="9"/>
  <c r="E85" i="9" l="1"/>
  <c r="G202" i="9"/>
  <c r="G85" i="9"/>
  <c r="F85" i="9" s="1"/>
  <c r="H85" i="9"/>
  <c r="H152" i="9"/>
  <c r="J152" i="9"/>
  <c r="J85" i="9"/>
  <c r="J175" i="9"/>
  <c r="I149" i="9"/>
  <c r="I218" i="9"/>
  <c r="F149" i="9"/>
  <c r="F218" i="9"/>
  <c r="G175" i="9"/>
  <c r="E218" i="9"/>
  <c r="H175" i="9"/>
  <c r="H218" i="9"/>
  <c r="H109" i="9"/>
  <c r="J109" i="9"/>
  <c r="E244" i="9"/>
  <c r="E246" i="9" s="1"/>
  <c r="E131" i="9"/>
  <c r="G131" i="9"/>
  <c r="F202" i="9"/>
  <c r="F64" i="9"/>
  <c r="H202" i="9"/>
  <c r="I64" i="9"/>
  <c r="G152" i="9"/>
  <c r="I152" i="9"/>
  <c r="H61" i="9"/>
  <c r="J61" i="9"/>
  <c r="E61" i="9"/>
  <c r="H131" i="9"/>
  <c r="G61" i="9"/>
  <c r="E152" i="9"/>
  <c r="J131" i="9"/>
  <c r="F73" i="9"/>
  <c r="F40" i="9"/>
  <c r="I171" i="9"/>
  <c r="F167" i="9"/>
  <c r="F169" i="9"/>
  <c r="F171" i="9"/>
  <c r="E219" i="9"/>
  <c r="G219" i="9" s="1"/>
  <c r="H27" i="9"/>
  <c r="O27" i="9" s="1"/>
  <c r="I55" i="9"/>
  <c r="J27" i="9"/>
  <c r="G38" i="9"/>
  <c r="G220" i="9"/>
  <c r="I201" i="9"/>
  <c r="J220" i="9"/>
  <c r="F200" i="9"/>
  <c r="F133" i="9"/>
  <c r="I63" i="9"/>
  <c r="F63" i="9"/>
  <c r="I87" i="9"/>
  <c r="H38" i="9"/>
  <c r="I38" i="9" s="1"/>
  <c r="I133" i="9"/>
  <c r="I159" i="9"/>
  <c r="I161" i="9"/>
  <c r="F159" i="9"/>
  <c r="F161" i="9"/>
  <c r="F56" i="9"/>
  <c r="I155" i="9"/>
  <c r="I160" i="9"/>
  <c r="I96" i="9"/>
  <c r="F155" i="9"/>
  <c r="F160" i="9"/>
  <c r="F92" i="9"/>
  <c r="I92" i="9"/>
  <c r="I93" i="9"/>
  <c r="I117" i="9"/>
  <c r="F93" i="9"/>
  <c r="F94" i="9"/>
  <c r="I40" i="9"/>
  <c r="F101" i="9"/>
  <c r="F102" i="9"/>
  <c r="F113" i="9"/>
  <c r="F114" i="9"/>
  <c r="F116" i="9"/>
  <c r="F139" i="9"/>
  <c r="F154" i="9"/>
  <c r="F166" i="9"/>
  <c r="F168" i="9"/>
  <c r="F201" i="9"/>
  <c r="I111" i="9"/>
  <c r="I154" i="9"/>
  <c r="I166" i="9"/>
  <c r="F111" i="9"/>
  <c r="F177" i="9"/>
  <c r="I177" i="9"/>
  <c r="F117" i="9"/>
  <c r="F54" i="9"/>
  <c r="J38" i="9"/>
  <c r="I101" i="9"/>
  <c r="I112" i="9"/>
  <c r="I113" i="9"/>
  <c r="I114" i="9"/>
  <c r="I115" i="9"/>
  <c r="I116" i="9"/>
  <c r="J219" i="9"/>
  <c r="I50" i="9"/>
  <c r="F181" i="9"/>
  <c r="I54" i="9"/>
  <c r="I139" i="9"/>
  <c r="F207" i="9"/>
  <c r="I73" i="9"/>
  <c r="I158" i="9"/>
  <c r="F205" i="9"/>
  <c r="E38" i="9"/>
  <c r="F38" i="9" s="1"/>
  <c r="I200" i="9"/>
  <c r="I188" i="9"/>
  <c r="F164" i="9"/>
  <c r="I138" i="9"/>
  <c r="F6" i="9"/>
  <c r="F9" i="9"/>
  <c r="I207" i="9"/>
  <c r="D140" i="9"/>
  <c r="D139" i="9"/>
  <c r="F188" i="9"/>
  <c r="I164" i="9"/>
  <c r="F138" i="9"/>
  <c r="I199" i="9"/>
  <c r="J202" i="9"/>
  <c r="I205" i="9"/>
  <c r="I181" i="9"/>
  <c r="I9" i="9"/>
  <c r="I6" i="9"/>
  <c r="F55" i="9"/>
  <c r="M27" i="9" l="1"/>
  <c r="E191" i="9"/>
  <c r="I202" i="9"/>
  <c r="F152" i="9"/>
  <c r="F175" i="9"/>
  <c r="F131" i="9"/>
  <c r="I175" i="9"/>
  <c r="I131" i="9"/>
  <c r="F61" i="9"/>
  <c r="E216" i="9"/>
  <c r="F216" i="9"/>
  <c r="H216" i="9"/>
  <c r="I216" i="9"/>
  <c r="G191" i="9"/>
  <c r="E217" i="9" s="1"/>
  <c r="G218" i="9"/>
  <c r="F27" i="9"/>
  <c r="J218" i="9"/>
  <c r="I27" i="9"/>
  <c r="H191" i="9"/>
  <c r="I217" i="9" s="1"/>
  <c r="J191" i="9"/>
  <c r="H217" i="9" s="1"/>
  <c r="I109" i="9"/>
  <c r="I85" i="9"/>
  <c r="I61" i="9"/>
  <c r="F109" i="9"/>
  <c r="E221" i="9" l="1"/>
  <c r="F217" i="9"/>
  <c r="F221" i="9" s="1"/>
  <c r="G221" i="9" s="1"/>
  <c r="E232" i="9"/>
  <c r="E235" i="9" s="1"/>
  <c r="F191" i="9"/>
  <c r="H238" i="9"/>
  <c r="H240" i="9" s="1"/>
  <c r="I191" i="9"/>
  <c r="I232" i="9"/>
  <c r="H221" i="9"/>
  <c r="E238" i="9"/>
  <c r="E240" i="9" s="1"/>
  <c r="J216" i="9"/>
  <c r="F232" i="9"/>
  <c r="G193" i="9"/>
  <c r="H232" i="9"/>
  <c r="E193" i="9"/>
  <c r="H193" i="9"/>
  <c r="J193" i="9"/>
  <c r="G216" i="9"/>
  <c r="I221" i="9" l="1"/>
  <c r="J221" i="9" s="1"/>
  <c r="I193" i="9"/>
  <c r="F193" i="9"/>
  <c r="E236" i="9"/>
  <c r="H236" i="9"/>
  <c r="H235" i="9"/>
  <c r="G198" i="9"/>
  <c r="G211" i="9" s="1"/>
  <c r="E198" i="9"/>
  <c r="J198" i="9"/>
  <c r="J211" i="9" s="1"/>
  <c r="H198" i="9"/>
  <c r="J217" i="9"/>
  <c r="G217" i="9"/>
  <c r="K220" i="9" l="1"/>
  <c r="K219" i="9"/>
  <c r="K218" i="9"/>
  <c r="K216" i="9"/>
  <c r="K217" i="9"/>
  <c r="F198" i="9"/>
  <c r="I198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Adriana Maria Reina</author>
  </authors>
  <commentList>
    <comment ref="G54" authorId="0" shapeId="0" xr:uid="{D9119839-0DAB-4673-A2A4-8FB8F824A823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Flte maritimo y seguros van por otras cuentas</t>
        </r>
      </text>
    </comment>
    <comment ref="J54" authorId="0" shapeId="0" xr:uid="{E6AAF9DB-38FD-4FFB-9FAF-3932A1CA9BCE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se descuentan fletes marítimos y seguros 18.476.043</t>
        </r>
      </text>
    </comment>
    <comment ref="J61" authorId="0" shapeId="0" xr:uid="{056BC22A-901E-4E46-8FFA-C5F0EABB9394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 Fletes marítimos y seguros están en otra cuenta
18.476.043 Se resta</t>
        </r>
      </text>
    </comment>
    <comment ref="C86" authorId="0" shapeId="0" xr:uid="{8B85A573-AAB7-4C9A-8B20-AC589758D357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NORTEAMERICA</t>
        </r>
      </text>
    </comment>
    <comment ref="G113" authorId="0" shapeId="0" xr:uid="{9E0B33BD-51CE-4914-AA9F-B2E8D8D2A5F9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Flete terrestre internacional va en otra cuenta</t>
        </r>
      </text>
    </comment>
    <comment ref="J113" authorId="0" shapeId="0" xr:uid="{BF2556B1-0D9D-4354-9498-52488B8C5BC9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se resta fletes terrestres 12.907.261 </t>
        </r>
      </text>
    </comment>
    <comment ref="C199" authorId="0" shapeId="0" xr:uid="{96CBFC61-308D-4FD6-BBEE-22C3F9B11A47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Pte abrir linea 
Miel final orgánica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Adriana Maria Reina</author>
  </authors>
  <commentList>
    <comment ref="G55" authorId="0" shapeId="0" xr:uid="{AA82706E-3510-4E51-8A5F-E3F587CC971C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Flte maritimo y seguros van por otras cuentas</t>
        </r>
      </text>
    </comment>
    <comment ref="J55" authorId="0" shapeId="0" xr:uid="{EB3EBDA8-C85A-4972-95D0-0A9B0D391249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se descuentan fletes marítimos y seguros 18.476.043</t>
        </r>
      </text>
    </comment>
    <comment ref="J61" authorId="0" shapeId="0" xr:uid="{708341A9-24D9-4309-8F8C-3112A02A36B5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 Fletes marítimos y seguros están en otra cuenta
18.476.043 Se resta</t>
        </r>
      </text>
    </comment>
    <comment ref="C86" authorId="0" shapeId="0" xr:uid="{2D30122D-3E66-4E61-8C7A-523F228805D0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NORTEAMERICA</t>
        </r>
      </text>
    </comment>
    <comment ref="G113" authorId="0" shapeId="0" xr:uid="{2C55478E-B55C-44C3-BC6F-9EEC7748A09C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Flete terrestre internacional va en otra cuenta</t>
        </r>
      </text>
    </comment>
    <comment ref="J113" authorId="0" shapeId="0" xr:uid="{4F6C1431-9F94-4691-BCC8-4372C4C58A0C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se resta fletes terrestres 12.907.261 </t>
        </r>
      </text>
    </comment>
    <comment ref="C203" authorId="0" shapeId="0" xr:uid="{3568E755-C260-4740-A9EF-FC075A7AED19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Pte abrir linea 
Miel final orgánica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Adriana Maria Reina</author>
  </authors>
  <commentList>
    <comment ref="G56" authorId="0" shapeId="0" xr:uid="{7EB0C98A-E308-4C48-8AC9-3363CDC0BF9E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Flte maritimo y seguros van por otras cuentas</t>
        </r>
      </text>
    </comment>
    <comment ref="J56" authorId="0" shapeId="0" xr:uid="{B0FE358B-2230-4284-84A7-9B12DAD58C75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se descuentan fletes marítimos y seguros 18.476.043</t>
        </r>
      </text>
    </comment>
    <comment ref="J62" authorId="0" shapeId="0" xr:uid="{E415996D-F0AE-4B2C-B429-D64424E1C0ED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 Fletes marítimos y seguros están en otra cuenta
18.476.043 Se resta</t>
        </r>
      </text>
    </comment>
    <comment ref="C88" authorId="0" shapeId="0" xr:uid="{11FAFD0D-9D89-41AA-A40D-3C4BADBA1A49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NORTEAMERICA</t>
        </r>
      </text>
    </comment>
    <comment ref="G116" authorId="0" shapeId="0" xr:uid="{19038527-DA51-4025-A95F-D6AA5853B80E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Flete terrestre internacional va en otra cuenta</t>
        </r>
      </text>
    </comment>
    <comment ref="J116" authorId="0" shapeId="0" xr:uid="{0FD490E6-BC9E-4A2F-9DFD-57AC5DCC8782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se resta fletes terrestres 12.907.261 </t>
        </r>
      </text>
    </comment>
    <comment ref="C207" authorId="0" shapeId="0" xr:uid="{57045610-7F05-446A-A090-6AD0D43FACA9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Pte abrir linea 
Miel final orgánica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Adriana Maria Reina</author>
  </authors>
  <commentList>
    <comment ref="G56" authorId="0" shapeId="0" xr:uid="{6614B990-3BC3-4C3E-AA50-A7E5539E6682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Flte maritimo y seguros van por otras cuentas</t>
        </r>
      </text>
    </comment>
    <comment ref="J56" authorId="0" shapeId="0" xr:uid="{FA0F8BD0-11D7-48B0-8ACD-5177471C4DAC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se descuentan fletes marítimos y seguros 33.540.848</t>
        </r>
      </text>
    </comment>
    <comment ref="J64" authorId="0" shapeId="0" xr:uid="{66AEEB52-651D-426C-A6EB-BB17C7AC1D1B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 Fletes marítimos y seguros están en otra cuenta
18.476.043 Se resta</t>
        </r>
      </text>
    </comment>
    <comment ref="C91" authorId="0" shapeId="0" xr:uid="{DBFA9338-AA59-4243-80A0-B8A306584538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NORTEAMERICA</t>
        </r>
      </text>
    </comment>
    <comment ref="G119" authorId="0" shapeId="0" xr:uid="{7A44CD6D-7032-4F35-8DF0-550B68E7F8AC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Flete terrestre internacional va en otra cuenta</t>
        </r>
      </text>
    </comment>
    <comment ref="J119" authorId="0" shapeId="0" xr:uid="{217DA61D-AD32-4429-86E9-2410C5CDB71C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se resta fletes terrestres </t>
        </r>
      </text>
    </comment>
    <comment ref="C211" authorId="0" shapeId="0" xr:uid="{79F1B6C2-3827-47AB-8B5A-1A83CCA3F8A0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Pte abrir linea 
Miel final orgánica</t>
        </r>
      </text>
    </comment>
    <comment ref="G219" authorId="0" shapeId="0" xr:uid="{9342B377-9921-49ED-8674-B6FE13855C4F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bagazo sucio</t>
        </r>
      </text>
    </comment>
    <comment ref="G222" authorId="0" shapeId="0" xr:uid="{6BFD9B74-D4EB-4AEE-8DAE-11215631A28A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limones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Adriana Maria Reina</author>
  </authors>
  <commentList>
    <comment ref="J46" authorId="0" shapeId="0" xr:uid="{0F4D7926-7E07-478B-84AC-C375FEF08A04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 Fletes marítimos y seguros están en otra cuenta
18.476.043 Se resta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Adriana Maria Reina</author>
  </authors>
  <commentList>
    <comment ref="J45" authorId="0" shapeId="0" xr:uid="{832FC699-C4C1-4FCD-8062-675E4813BC86}">
      <text>
        <r>
          <rPr>
            <b/>
            <sz val="9"/>
            <color indexed="81"/>
            <rFont val="Tahoma"/>
            <family val="2"/>
          </rPr>
          <t>Adriana Maria Reina:</t>
        </r>
        <r>
          <rPr>
            <sz val="9"/>
            <color indexed="81"/>
            <rFont val="Tahoma"/>
            <family val="2"/>
          </rPr>
          <t xml:space="preserve">
 Fletes marítimos y seguros están en otra cuenta
18.476.043 Se resta</t>
        </r>
      </text>
    </comment>
  </commentList>
</comments>
</file>

<file path=xl/sharedStrings.xml><?xml version="1.0" encoding="utf-8"?>
<sst xmlns="http://schemas.openxmlformats.org/spreadsheetml/2006/main" count="2625" uniqueCount="182">
  <si>
    <t>AZUCAR</t>
  </si>
  <si>
    <t>NACIONAL</t>
  </si>
  <si>
    <t>AZUCAR BLANCO NAL  50 KG + 25  KG</t>
  </si>
  <si>
    <t>QQ</t>
  </si>
  <si>
    <t>AZUCAR BLANCO EMPAQUETADO</t>
  </si>
  <si>
    <t>AZUCAR CRUDO EN SACOS NACIONAL</t>
  </si>
  <si>
    <t>AZUCAR FALTANTES</t>
  </si>
  <si>
    <t>(-) DEV. VENTAS DE AZUCAR</t>
  </si>
  <si>
    <t>AZ EN MIEL</t>
  </si>
  <si>
    <t>EXPORTACION CONJUNTA</t>
  </si>
  <si>
    <t>AZUCAR BLANCO  NAL  50 KG</t>
  </si>
  <si>
    <t>AZUCAR BLANCO ESPECIAL EXPORTACION  TIPO  "A"</t>
  </si>
  <si>
    <t>AZUCAR BLANCO ESPECIAL EXPORTACION  TIPO  "B"</t>
  </si>
  <si>
    <t>AZUCAR BLANCO ESPECIAL EXPORTACION  TIPO  "C"</t>
  </si>
  <si>
    <t>AZUCAR CRUDO GRANEL</t>
  </si>
  <si>
    <t>MERCADO AMERICANO</t>
  </si>
  <si>
    <t>MERCADO ANDINO</t>
  </si>
  <si>
    <t>PANAMIX-MEZCLA</t>
  </si>
  <si>
    <t>MERCADO CARIBE</t>
  </si>
  <si>
    <t>MERCADO MUNDIAL</t>
  </si>
  <si>
    <t>OTROS</t>
  </si>
  <si>
    <t>DERIVADOS DE EXPORTACIONES</t>
  </si>
  <si>
    <t>UTILIDAD / PERDIDA</t>
  </si>
  <si>
    <t>OTRAS VENTAS</t>
  </si>
  <si>
    <t>OTROS PROD. DE LA CAÑA</t>
  </si>
  <si>
    <t>VENTA ENERGIA ELECTRICA</t>
  </si>
  <si>
    <t>VENTA BAGAZO</t>
  </si>
  <si>
    <t>VENTA DE SERVICIOS</t>
  </si>
  <si>
    <t>MIEL FINAL NACIONAL</t>
  </si>
  <si>
    <t>UNIDADES</t>
  </si>
  <si>
    <t>PRECIO PROMEDIO</t>
  </si>
  <si>
    <t>VALOR $</t>
  </si>
  <si>
    <t>MERCADO NACIONAL</t>
  </si>
  <si>
    <t xml:space="preserve">TOTAL MERCADO NACIONAL </t>
  </si>
  <si>
    <t>MERCADOS EXCEDENTARIOS</t>
  </si>
  <si>
    <t>SUBTOTAL MERCADO MUNDIAL</t>
  </si>
  <si>
    <t>SUBTOTAL MERCADO ANDINO</t>
  </si>
  <si>
    <t>SUBTOTAL MERCADO CARIBE</t>
  </si>
  <si>
    <t>AZUCAR CRUDO CONTENIDO EN MIEL VIRGEN MERCADO EXCEDENTARIO (ILC)</t>
  </si>
  <si>
    <t>TOTAL MERCADOS EXCEDENTARIOS</t>
  </si>
  <si>
    <t>TOTAL AZUCAR</t>
  </si>
  <si>
    <t>EFECTO F.E.P.A.</t>
  </si>
  <si>
    <t>TOTAL AZUCAR NETO DE F.E.P.A.</t>
  </si>
  <si>
    <t>MIEL</t>
  </si>
  <si>
    <t>TNS</t>
  </si>
  <si>
    <t>FLETES (AZUCAR Y MIEL)</t>
  </si>
  <si>
    <t>GRAN TOTAL OPERACIONALES</t>
  </si>
  <si>
    <t>SUBTOTAL MERCADO AMERICANO</t>
  </si>
  <si>
    <t>MERCADO DE CONJUNTAS</t>
  </si>
  <si>
    <t>SUBTOTAL MERCADO DE CONJUNTAS</t>
  </si>
  <si>
    <t>AZUCAR CRUDO BIG BAG</t>
  </si>
  <si>
    <t>MERCADO RESIDUAL</t>
  </si>
  <si>
    <t>AZUCAR BLANCO NAL 50 KG</t>
  </si>
  <si>
    <t>MIEL FINAL EXPORTACION</t>
  </si>
  <si>
    <t>AZUCAR BLANCO ESPECIAL TIPO "C" GRANEL</t>
  </si>
  <si>
    <t>AZUCAR BLANCO ESPECIAL TIPO "A" X 25 KG</t>
  </si>
  <si>
    <t>AZUCAR BLANCO ESPECIAL EXPORTACION  TIPO  "C" GRANEL</t>
  </si>
  <si>
    <t>AZUCAR BLANCO ESPECIAL EXPORTACION  TIPO  "A" 25 kg</t>
  </si>
  <si>
    <t>AZUCAR BLANCO 1 KG</t>
  </si>
  <si>
    <t>VENTA DE CACHAZA</t>
  </si>
  <si>
    <t>AZUCAR BLANCO ESPECIAL TIPO A BIG BAG</t>
  </si>
  <si>
    <t>KWS</t>
  </si>
  <si>
    <t>AZUCAR CRUDO CONTENIDO EN MIEL VIRGEN (OTROS 1)</t>
  </si>
  <si>
    <t>AZUCAR CRUDO CONTENIDO EN MIEL VIRGEN (OTROS 2)</t>
  </si>
  <si>
    <t>AZUCAR CRUDO CONTENIDO EN MIEL VIRGEN MERCADO EXCEDENTARIO (OTROS 2)</t>
  </si>
  <si>
    <t>AZUCAR CRUDO CONTENIDO EN MIEL VIRGEN MERCADO EXCEDENTARIO (OTROS 1)</t>
  </si>
  <si>
    <t>AZUCAR CRUDO GRANEL (OTROS 2)</t>
  </si>
  <si>
    <t>AZUCAR CRUDO (MANUELITA)</t>
  </si>
  <si>
    <t>AZUCAR CRUDO EN SACOS EXPORTACION 50 KG</t>
  </si>
  <si>
    <t>AZUCAR CRUDO EN SACOS EXPORTACION 25 KG</t>
  </si>
  <si>
    <t>EXCEDENTES ENERGIA ELECTRICA</t>
  </si>
  <si>
    <t>AZUCAR CRUDO EN SACOS EXPORTACION 50 kg</t>
  </si>
  <si>
    <t>AZUCAR BLANCO ESPECIAL TIPO B BIG BAG</t>
  </si>
  <si>
    <t>AZUCAR BLANCO ESPECIAL TIPO B x 22.68 KG</t>
  </si>
  <si>
    <t>AZUCAR CRUDO CONTENIDO EN MIEL B</t>
  </si>
  <si>
    <t>AZUCAR CRUDO CONTENIDO EN MIEL VIRGEN (OTROS 3)</t>
  </si>
  <si>
    <t>AZUCAR CRUDO CONTENIDO EN MIEL VIRGEN EX (OTROS 3)</t>
  </si>
  <si>
    <t>FTA EUROPA</t>
  </si>
  <si>
    <t>FTA USA</t>
  </si>
  <si>
    <t>SUBTOTAL MERCADO FTA USA</t>
  </si>
  <si>
    <t>AZUCAR CRUDO DEMERARA BIG BAG</t>
  </si>
  <si>
    <t>AZUCAR CRUDO DEMERARA (BIG BAG)</t>
  </si>
  <si>
    <t>AZUCAR BLANCO ESPECIAL TIPO C *22.68 KG</t>
  </si>
  <si>
    <t>AZUCAR ORGANICA * 25 KG</t>
  </si>
  <si>
    <t>AZUCAR ORGANICA * 50 KG</t>
  </si>
  <si>
    <t>AZUCAR ORGANICA BIG BAGS</t>
  </si>
  <si>
    <t>MIEL FINAL ORGANICA</t>
  </si>
  <si>
    <t>SUBTOTAL FTA EUROPA</t>
  </si>
  <si>
    <t>DESCUENTOS COMERCIALES</t>
  </si>
  <si>
    <t>.</t>
  </si>
  <si>
    <t>INGRESOS</t>
  </si>
  <si>
    <t>PRECIO</t>
  </si>
  <si>
    <t>EXPORTACIÓN</t>
  </si>
  <si>
    <t>ORGÁNICA</t>
  </si>
  <si>
    <t>MNRT</t>
  </si>
  <si>
    <t>TOTAL</t>
  </si>
  <si>
    <t>AZÚCAR ORGÁNICA X 25 KG</t>
  </si>
  <si>
    <t>AZUCAR CRUDO DEMERARA SACO 25 KG</t>
  </si>
  <si>
    <t>Luisa</t>
  </si>
  <si>
    <t>AZUCAR CRUDO CONTENIDO EN MIEL VIRGEN (OTROS 4)</t>
  </si>
  <si>
    <t>AZUCAR BLANCO ESPECIAL TIPO  "C"</t>
  </si>
  <si>
    <t>AZÚCAR ORGÁNICA BIG BAG x 1100 kg</t>
  </si>
  <si>
    <t>AZUCAR BLANCO ALKOSTO 5 GRS</t>
  </si>
  <si>
    <t>AZUCAR BLANCO ALKOSTO 1 KG</t>
  </si>
  <si>
    <t>AZUCAR BLANCO ALKOSTO 2.5 KG</t>
  </si>
  <si>
    <t>AZUCAR MORENA  2.5 KG</t>
  </si>
  <si>
    <t>MIEL FINAL ORGÁNICA</t>
  </si>
  <si>
    <t>MIEL FINAL EXPORTACIÓN</t>
  </si>
  <si>
    <t>AZUCAR BLANCO ESPECIAL TIPO A x 22.68 KG</t>
  </si>
  <si>
    <t>Harvey FEPA</t>
  </si>
  <si>
    <t>Informe</t>
  </si>
  <si>
    <t>Expo</t>
  </si>
  <si>
    <t>Nacional</t>
  </si>
  <si>
    <t>MIEL SEGUNDA</t>
  </si>
  <si>
    <t>AZÚCAR ORGÁNICA  LOW POL X 25 KG</t>
  </si>
  <si>
    <t>Diferencia</t>
  </si>
  <si>
    <t>Diferencia Luisa vs informe</t>
  </si>
  <si>
    <t>Residual</t>
  </si>
  <si>
    <t>TOTAL MIEL</t>
  </si>
  <si>
    <t>AZUCAR BLANCO ESPECIAL TIPO B x 25 KG</t>
  </si>
  <si>
    <t>Diferencia Harvey vs informe</t>
  </si>
  <si>
    <t>AZÚCAR NATURAL 2.5 KG</t>
  </si>
  <si>
    <t>AZUCAR BLANCO ESPECIAL TIPO A 25 KG</t>
  </si>
  <si>
    <t>FEBRERO 2021</t>
  </si>
  <si>
    <t>Acumulado FEBRERO 2021</t>
  </si>
  <si>
    <t>AZUCAR CRUDO DEMERARA SACO 50 KG</t>
  </si>
  <si>
    <t>AZÚCAR ORGÁNICA X 25 KG  KITCHEN</t>
  </si>
  <si>
    <t>devolucion</t>
  </si>
  <si>
    <t>proviion enero</t>
  </si>
  <si>
    <t>ABRIL 2021</t>
  </si>
  <si>
    <t>Acumulado ABRIL 2021</t>
  </si>
  <si>
    <t>AZUCAR NATURAL  2.5 KG</t>
  </si>
  <si>
    <t>AZUCAR BLANCO ESPECIAL TIPO B  BIG BAG</t>
  </si>
  <si>
    <t>AZUCAR BLANCO ESPECIAL TIPO A x 25 KG</t>
  </si>
  <si>
    <t>AZUCAR CRUDO MARCA UNO SACOS 25 KG</t>
  </si>
  <si>
    <t>AZUCAR BLANC ESPEC TIP A TORINO 22.68 KG</t>
  </si>
  <si>
    <t>AZUCAR CRUDO DEMERARA SACO 50  KG</t>
  </si>
  <si>
    <t>OTROS PRODUCTOS</t>
  </si>
  <si>
    <t>Provisión de marzo</t>
  </si>
  <si>
    <t>PROVISIÓN</t>
  </si>
  <si>
    <t>Devolución</t>
  </si>
  <si>
    <t>Materiales según SAP</t>
  </si>
  <si>
    <t>AZUCAR BLANCO ESPECIAL  TIPO A</t>
  </si>
  <si>
    <t>AZUCAR BLANCO ESPECIAL  TIPO B</t>
  </si>
  <si>
    <t>AZUCAR CRUDO SACOS 25 KG</t>
  </si>
  <si>
    <t>AZUCAR CRUDO SACOS 50 KG</t>
  </si>
  <si>
    <t>AZÚCAR ORGÁNICA BIG BAG</t>
  </si>
  <si>
    <t>AGOSTO 2021</t>
  </si>
  <si>
    <t>Acumulado AGOSTO 2021</t>
  </si>
  <si>
    <t>AZUCAR NATURAL  500 GRAMOS</t>
  </si>
  <si>
    <t>SPECIAL WHITE SUGAR WITH DEXTROSE</t>
  </si>
  <si>
    <t>-</t>
  </si>
  <si>
    <t>NOVIEMBRE 2021</t>
  </si>
  <si>
    <t>Acumulado NOVIEMBRE 2021</t>
  </si>
  <si>
    <t>AZUCAR CRUDO SACO COLOR 2.000-2.500 25KG</t>
  </si>
  <si>
    <t>Provision</t>
  </si>
  <si>
    <t>ENERO 2022</t>
  </si>
  <si>
    <t>Acumulado ENERO 2022</t>
  </si>
  <si>
    <t>SUBTOTAL EXPORTACIÓN</t>
  </si>
  <si>
    <t>AZUCAR CRUDO</t>
  </si>
  <si>
    <t>MES</t>
  </si>
  <si>
    <t>ACUMULADO</t>
  </si>
  <si>
    <t>Producción Ene 2022</t>
  </si>
  <si>
    <t>% exportación</t>
  </si>
  <si>
    <t>MARZO 2022</t>
  </si>
  <si>
    <t>Acumulado MARZO 2022</t>
  </si>
  <si>
    <t/>
  </si>
  <si>
    <t>COMPENSACION FONDO ESTABILIZACION</t>
  </si>
  <si>
    <t>CESION FONDO ESTABILIZACION</t>
  </si>
  <si>
    <t>Producción Mar 2022</t>
  </si>
  <si>
    <t>AZÚCAR ORGÁNICA  LOW POL   BIG  BAG</t>
  </si>
  <si>
    <t>VENTAS OTROS PRODUCTOS</t>
  </si>
  <si>
    <t>VENTA DE OTROS PRODUCTOS</t>
  </si>
  <si>
    <t>AZUCAR BLANCO  2.5 KG</t>
  </si>
  <si>
    <t>AZUCAR BLANCO  500 GRS</t>
  </si>
  <si>
    <t>AZUCAR BLANCO 5 GRS</t>
  </si>
  <si>
    <t>AZUCAR BLANCO ALKOSTO  5  KG</t>
  </si>
  <si>
    <t>AZUCAR BLANCO ESPECIAL  TIPO C</t>
  </si>
  <si>
    <t>AZUCAR BLANCO NACIONAL  25 KG</t>
  </si>
  <si>
    <t>AZUCAR BLANCO NACIONAL 50 KG</t>
  </si>
  <si>
    <t>AZUCAR BLANCO NACIONAL BIG BAG</t>
  </si>
  <si>
    <t>AZUCAR BLANCO ESPECIAL TIPO A  BIG BAG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</si>
</sst>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.0_-;\-* #,##0.0_-;_-* &quot;-&quot;_-;_-@_-"/>
    <numFmt numFmtId="168" formatCode="_(* #,##0.0_);_(* \(#,##0.0\);_(* &quot;-&quot;??_);_(@_)"/>
    <numFmt numFmtId="169" formatCode="_-* #,##0.0_-;\-* #,##0.0_-;_-* &quot;-&quot;?_-;_-@_-"/>
    <numFmt numFmtId="170" formatCode="0.0%"/>
    <numFmt numFmtId="171" formatCode="_-* #,##0.00_-;\-* #,##0.00_-;_-* &quot;-&quot;_-;_-@_-"/>
    <numFmt numFmtId="172" formatCode="_-* #,##0.00_-;\-* #,##0.00_-;_-* &quot;-&quot;?_-;_-@_-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sz val="16"/>
      <color indexed="9"/>
      <name val="Arial"/>
      <family val="2"/>
    </font>
    <font>
      <b/>
      <sz val="16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sz val="10"/>
      <name val="Arial"/>
      <family val="2"/>
    </font>
    <font>
      <sz val="14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9"/>
      <color theme="0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4"/>
      <color theme="1"/>
      <name val="Arial"/>
      <family val="2"/>
    </font>
    <font>
      <b/>
      <sz val="11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1">
    <xf numFmtId="0" fontId="0" fillId="0" borderId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3" fillId="24" borderId="19" applyNumberFormat="0" applyAlignment="0" applyProtection="0"/>
    <xf numFmtId="0" fontId="14" fillId="25" borderId="20" applyNumberFormat="0" applyAlignment="0" applyProtection="0"/>
    <xf numFmtId="0" fontId="15" fillId="0" borderId="21" applyNumberFormat="0" applyFill="0" applyAlignment="0" applyProtection="0"/>
    <xf numFmtId="0" fontId="16" fillId="0" borderId="0" applyNumberFormat="0" applyFill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7" fillId="32" borderId="19" applyNumberFormat="0" applyAlignment="0" applyProtection="0"/>
    <xf numFmtId="0" fontId="18" fillId="33" borderId="0" applyNumberFormat="0" applyBorder="0" applyAlignment="0" applyProtection="0"/>
    <xf numFmtId="165" fontId="11" fillId="0" borderId="0" applyFont="0" applyFill="0" applyBorder="0" applyAlignment="0" applyProtection="0"/>
    <xf numFmtId="0" fontId="19" fillId="34" borderId="0" applyNumberFormat="0" applyBorder="0" applyAlignment="0" applyProtection="0"/>
    <xf numFmtId="0" fontId="3" fillId="0" borderId="0"/>
    <xf numFmtId="0" fontId="11" fillId="0" borderId="0"/>
    <xf numFmtId="0" fontId="11" fillId="35" borderId="22" applyNumberFormat="0" applyFont="0" applyAlignment="0" applyProtection="0"/>
    <xf numFmtId="0" fontId="11" fillId="35" borderId="22" applyNumberFormat="0" applyFont="0" applyAlignment="0" applyProtection="0"/>
    <xf numFmtId="0" fontId="20" fillId="24" borderId="23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16" fillId="0" borderId="25" applyNumberFormat="0" applyFill="0" applyAlignment="0" applyProtection="0"/>
    <xf numFmtId="0" fontId="25" fillId="0" borderId="26" applyNumberFormat="0" applyFill="0" applyAlignment="0" applyProtection="0"/>
    <xf numFmtId="41" fontId="29" fillId="0" borderId="0" applyFont="0" applyFill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5" borderId="22" applyNumberFormat="0" applyFont="0" applyAlignment="0" applyProtection="0"/>
    <xf numFmtId="0" fontId="2" fillId="35" borderId="22" applyNumberFormat="0" applyFont="0" applyAlignment="0" applyProtection="0"/>
    <xf numFmtId="41" fontId="3" fillId="0" borderId="0" applyFont="0" applyFill="0" applyBorder="0" applyAlignment="0" applyProtection="0"/>
    <xf numFmtId="9" fontId="3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300"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5" fillId="0" borderId="2" xfId="0" applyFont="1" applyBorder="1"/>
    <xf numFmtId="0" fontId="7" fillId="0" borderId="2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39" fontId="4" fillId="0" borderId="0" xfId="0" applyNumberFormat="1" applyFont="1"/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left"/>
    </xf>
    <xf numFmtId="166" fontId="5" fillId="0" borderId="2" xfId="43" applyNumberFormat="1" applyFont="1" applyBorder="1"/>
    <xf numFmtId="166" fontId="5" fillId="0" borderId="5" xfId="43" applyNumberFormat="1" applyFont="1" applyBorder="1"/>
    <xf numFmtId="166" fontId="5" fillId="0" borderId="0" xfId="43" applyNumberFormat="1" applyFont="1"/>
    <xf numFmtId="0" fontId="5" fillId="5" borderId="4" xfId="0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166" fontId="5" fillId="0" borderId="5" xfId="43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37" fontId="4" fillId="0" borderId="0" xfId="0" applyNumberFormat="1" applyFont="1" applyAlignment="1">
      <alignment horizontal="center" vertical="center"/>
    </xf>
    <xf numFmtId="39" fontId="4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/>
    <xf numFmtId="166" fontId="5" fillId="36" borderId="0" xfId="43" applyNumberFormat="1" applyFont="1" applyFill="1"/>
    <xf numFmtId="166" fontId="5" fillId="36" borderId="5" xfId="43" applyNumberFormat="1" applyFont="1" applyFill="1" applyBorder="1"/>
    <xf numFmtId="166" fontId="5" fillId="36" borderId="2" xfId="43" applyNumberFormat="1" applyFont="1" applyFill="1" applyBorder="1"/>
    <xf numFmtId="166" fontId="5" fillId="36" borderId="10" xfId="43" applyNumberFormat="1" applyFont="1" applyFill="1" applyBorder="1"/>
    <xf numFmtId="166" fontId="4" fillId="0" borderId="0" xfId="0" applyNumberFormat="1" applyFont="1"/>
    <xf numFmtId="166" fontId="5" fillId="0" borderId="11" xfId="0" applyNumberFormat="1" applyFont="1" applyBorder="1" applyAlignment="1">
      <alignment horizontal="center" vertical="center"/>
    </xf>
    <xf numFmtId="166" fontId="5" fillId="5" borderId="1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/>
    <xf numFmtId="166" fontId="5" fillId="0" borderId="7" xfId="0" applyNumberFormat="1" applyFont="1" applyBorder="1" applyAlignment="1">
      <alignment horizontal="center"/>
    </xf>
    <xf numFmtId="166" fontId="5" fillId="0" borderId="12" xfId="0" applyNumberFormat="1" applyFont="1" applyBorder="1" applyAlignment="1">
      <alignment horizontal="center"/>
    </xf>
    <xf numFmtId="166" fontId="5" fillId="36" borderId="4" xfId="0" applyNumberFormat="1" applyFont="1" applyFill="1" applyBorder="1"/>
    <xf numFmtId="166" fontId="5" fillId="36" borderId="4" xfId="43" applyNumberFormat="1" applyFont="1" applyFill="1" applyBorder="1"/>
    <xf numFmtId="166" fontId="5" fillId="0" borderId="2" xfId="0" applyNumberFormat="1" applyFont="1" applyBorder="1"/>
    <xf numFmtId="166" fontId="5" fillId="0" borderId="5" xfId="0" applyNumberFormat="1" applyFont="1" applyBorder="1"/>
    <xf numFmtId="166" fontId="5" fillId="36" borderId="2" xfId="0" applyNumberFormat="1" applyFont="1" applyFill="1" applyBorder="1"/>
    <xf numFmtId="166" fontId="5" fillId="36" borderId="5" xfId="0" applyNumberFormat="1" applyFont="1" applyFill="1" applyBorder="1"/>
    <xf numFmtId="166" fontId="5" fillId="0" borderId="0" xfId="0" applyNumberFormat="1" applyFont="1"/>
    <xf numFmtId="166" fontId="4" fillId="0" borderId="5" xfId="0" applyNumberFormat="1" applyFont="1" applyBorder="1"/>
    <xf numFmtId="166" fontId="5" fillId="36" borderId="0" xfId="0" applyNumberFormat="1" applyFont="1" applyFill="1"/>
    <xf numFmtId="166" fontId="5" fillId="3" borderId="4" xfId="0" applyNumberFormat="1" applyFont="1" applyFill="1" applyBorder="1"/>
    <xf numFmtId="166" fontId="5" fillId="37" borderId="4" xfId="43" applyNumberFormat="1" applyFont="1" applyFill="1" applyBorder="1"/>
    <xf numFmtId="166" fontId="5" fillId="0" borderId="2" xfId="0" applyNumberFormat="1" applyFont="1" applyBorder="1" applyAlignment="1">
      <alignment vertical="center"/>
    </xf>
    <xf numFmtId="166" fontId="5" fillId="0" borderId="0" xfId="43" applyNumberFormat="1" applyFont="1" applyAlignment="1">
      <alignment vertical="center"/>
    </xf>
    <xf numFmtId="166" fontId="5" fillId="0" borderId="5" xfId="0" applyNumberFormat="1" applyFont="1" applyBorder="1" applyAlignment="1">
      <alignment vertical="center"/>
    </xf>
    <xf numFmtId="166" fontId="5" fillId="36" borderId="5" xfId="0" applyNumberFormat="1" applyFont="1" applyFill="1" applyBorder="1" applyAlignment="1">
      <alignment vertical="center"/>
    </xf>
    <xf numFmtId="166" fontId="5" fillId="36" borderId="0" xfId="43" applyNumberFormat="1" applyFont="1" applyFill="1" applyAlignment="1">
      <alignment vertical="center"/>
    </xf>
    <xf numFmtId="166" fontId="5" fillId="36" borderId="5" xfId="0" applyNumberFormat="1" applyFont="1" applyFill="1" applyBorder="1" applyAlignment="1">
      <alignment horizontal="right" vertical="center"/>
    </xf>
    <xf numFmtId="166" fontId="10" fillId="0" borderId="6" xfId="0" applyNumberFormat="1" applyFont="1" applyBorder="1"/>
    <xf numFmtId="166" fontId="10" fillId="0" borderId="8" xfId="0" applyNumberFormat="1" applyFont="1" applyBorder="1"/>
    <xf numFmtId="166" fontId="9" fillId="4" borderId="4" xfId="0" applyNumberFormat="1" applyFont="1" applyFill="1" applyBorder="1" applyAlignment="1">
      <alignment horizontal="right"/>
    </xf>
    <xf numFmtId="166" fontId="5" fillId="36" borderId="2" xfId="0" applyNumberFormat="1" applyFont="1" applyFill="1" applyBorder="1" applyAlignment="1">
      <alignment vertical="center"/>
    </xf>
    <xf numFmtId="166" fontId="5" fillId="36" borderId="0" xfId="0" applyNumberFormat="1" applyFont="1" applyFill="1" applyAlignment="1">
      <alignment horizontal="right" vertical="center"/>
    </xf>
    <xf numFmtId="3" fontId="4" fillId="0" borderId="0" xfId="0" applyNumberFormat="1" applyFont="1"/>
    <xf numFmtId="0" fontId="5" fillId="36" borderId="5" xfId="0" applyFont="1" applyFill="1" applyBorder="1" applyAlignment="1">
      <alignment horizontal="center" vertical="center"/>
    </xf>
    <xf numFmtId="0" fontId="4" fillId="36" borderId="0" xfId="0" applyFont="1" applyFill="1"/>
    <xf numFmtId="0" fontId="0" fillId="0" borderId="0" xfId="0" applyAlignment="1">
      <alignment vertical="top"/>
    </xf>
    <xf numFmtId="4" fontId="0" fillId="0" borderId="0" xfId="0" applyNumberFormat="1" applyAlignment="1">
      <alignment horizontal="right" vertical="top"/>
    </xf>
    <xf numFmtId="166" fontId="4" fillId="0" borderId="2" xfId="0" applyNumberFormat="1" applyFont="1" applyBorder="1"/>
    <xf numFmtId="166" fontId="5" fillId="36" borderId="2" xfId="0" applyNumberFormat="1" applyFont="1" applyFill="1" applyBorder="1" applyAlignment="1">
      <alignment horizontal="right" vertical="center"/>
    </xf>
    <xf numFmtId="164" fontId="4" fillId="0" borderId="0" xfId="0" applyNumberFormat="1" applyFont="1"/>
    <xf numFmtId="43" fontId="4" fillId="0" borderId="0" xfId="0" applyNumberFormat="1" applyFont="1"/>
    <xf numFmtId="0" fontId="26" fillId="36" borderId="0" xfId="0" applyFont="1" applyFill="1"/>
    <xf numFmtId="0" fontId="27" fillId="0" borderId="2" xfId="0" applyFont="1" applyBorder="1" applyAlignment="1">
      <alignment horizontal="left"/>
    </xf>
    <xf numFmtId="166" fontId="5" fillId="0" borderId="2" xfId="43" applyNumberFormat="1" applyFont="1" applyFill="1" applyBorder="1"/>
    <xf numFmtId="166" fontId="5" fillId="0" borderId="0" xfId="43" applyNumberFormat="1" applyFont="1" applyFill="1"/>
    <xf numFmtId="166" fontId="5" fillId="0" borderId="5" xfId="43" applyNumberFormat="1" applyFont="1" applyFill="1" applyBorder="1"/>
    <xf numFmtId="166" fontId="5" fillId="0" borderId="4" xfId="0" applyNumberFormat="1" applyFont="1" applyFill="1" applyBorder="1"/>
    <xf numFmtId="166" fontId="5" fillId="0" borderId="4" xfId="43" applyNumberFormat="1" applyFont="1" applyFill="1" applyBorder="1"/>
    <xf numFmtId="166" fontId="5" fillId="0" borderId="2" xfId="0" applyNumberFormat="1" applyFont="1" applyFill="1" applyBorder="1"/>
    <xf numFmtId="166" fontId="5" fillId="0" borderId="5" xfId="0" applyNumberFormat="1" applyFont="1" applyFill="1" applyBorder="1"/>
    <xf numFmtId="166" fontId="5" fillId="0" borderId="9" xfId="43" applyNumberFormat="1" applyFont="1" applyFill="1" applyBorder="1"/>
    <xf numFmtId="166" fontId="5" fillId="0" borderId="0" xfId="43" applyNumberFormat="1" applyFont="1" applyFill="1" applyBorder="1"/>
    <xf numFmtId="0" fontId="3" fillId="0" borderId="0" xfId="0" applyFont="1"/>
    <xf numFmtId="166" fontId="4" fillId="0" borderId="0" xfId="0" applyNumberFormat="1" applyFont="1"/>
    <xf numFmtId="166" fontId="3" fillId="0" borderId="0" xfId="0" applyNumberFormat="1" applyFont="1"/>
    <xf numFmtId="41" fontId="3" fillId="0" borderId="0" xfId="0" applyNumberFormat="1" applyFont="1"/>
    <xf numFmtId="0" fontId="2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/>
    <xf numFmtId="166" fontId="4" fillId="0" borderId="0" xfId="0" applyNumberFormat="1" applyFont="1" applyFill="1"/>
    <xf numFmtId="0" fontId="3" fillId="0" borderId="0" xfId="0" applyFont="1" applyAlignment="1">
      <alignment vertical="top"/>
    </xf>
    <xf numFmtId="0" fontId="9" fillId="4" borderId="18" xfId="0" applyFont="1" applyFill="1" applyBorder="1" applyAlignment="1">
      <alignment horizontal="center"/>
    </xf>
    <xf numFmtId="10" fontId="4" fillId="0" borderId="0" xfId="86" applyNumberFormat="1" applyFont="1"/>
    <xf numFmtId="41" fontId="5" fillId="36" borderId="5" xfId="56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1" fontId="3" fillId="0" borderId="0" xfId="56" applyFont="1"/>
    <xf numFmtId="0" fontId="5" fillId="0" borderId="9" xfId="0" applyFont="1" applyBorder="1" applyAlignment="1">
      <alignment horizontal="center"/>
    </xf>
    <xf numFmtId="9" fontId="5" fillId="0" borderId="9" xfId="86" applyFont="1" applyBorder="1" applyAlignment="1">
      <alignment horizontal="center"/>
    </xf>
    <xf numFmtId="165" fontId="4" fillId="0" borderId="0" xfId="0" applyNumberFormat="1" applyFont="1"/>
    <xf numFmtId="41" fontId="4" fillId="0" borderId="0" xfId="85" applyFont="1"/>
    <xf numFmtId="0" fontId="5" fillId="0" borderId="9" xfId="0" applyFont="1" applyBorder="1"/>
    <xf numFmtId="166" fontId="5" fillId="0" borderId="9" xfId="0" applyNumberFormat="1" applyFont="1" applyBorder="1"/>
    <xf numFmtId="49" fontId="28" fillId="38" borderId="10" xfId="0" applyNumberFormat="1" applyFont="1" applyFill="1" applyBorder="1" applyAlignment="1">
      <alignment horizontal="center"/>
    </xf>
    <xf numFmtId="49" fontId="28" fillId="38" borderId="10" xfId="0" applyNumberFormat="1" applyFont="1" applyFill="1" applyBorder="1" applyAlignment="1"/>
    <xf numFmtId="49" fontId="28" fillId="38" borderId="16" xfId="0" applyNumberFormat="1" applyFont="1" applyFill="1" applyBorder="1" applyAlignment="1"/>
    <xf numFmtId="0" fontId="5" fillId="0" borderId="3" xfId="0" applyFont="1" applyFill="1" applyBorder="1" applyAlignment="1">
      <alignment horizontal="center"/>
    </xf>
    <xf numFmtId="167" fontId="3" fillId="0" borderId="0" xfId="56" applyNumberFormat="1" applyFont="1"/>
    <xf numFmtId="0" fontId="34" fillId="36" borderId="0" xfId="0" applyFont="1" applyFill="1"/>
    <xf numFmtId="0" fontId="35" fillId="0" borderId="0" xfId="0" applyFont="1"/>
    <xf numFmtId="41" fontId="35" fillId="0" borderId="0" xfId="56" applyFont="1"/>
    <xf numFmtId="166" fontId="35" fillId="0" borderId="0" xfId="0" applyNumberFormat="1" applyFont="1"/>
    <xf numFmtId="9" fontId="30" fillId="0" borderId="0" xfId="86" applyFont="1"/>
    <xf numFmtId="167" fontId="35" fillId="0" borderId="0" xfId="56" applyNumberFormat="1" applyFont="1"/>
    <xf numFmtId="41" fontId="4" fillId="0" borderId="0" xfId="56" applyFont="1"/>
    <xf numFmtId="41" fontId="35" fillId="0" borderId="0" xfId="0" applyNumberFormat="1" applyFont="1"/>
    <xf numFmtId="10" fontId="4" fillId="0" borderId="0" xfId="0" applyNumberFormat="1" applyFont="1"/>
    <xf numFmtId="168" fontId="5" fillId="36" borderId="2" xfId="0" applyNumberFormat="1" applyFont="1" applyFill="1" applyBorder="1"/>
    <xf numFmtId="168" fontId="5" fillId="0" borderId="4" xfId="0" applyNumberFormat="1" applyFont="1" applyFill="1" applyBorder="1"/>
    <xf numFmtId="169" fontId="3" fillId="0" borderId="0" xfId="0" applyNumberFormat="1" applyFont="1"/>
    <xf numFmtId="0" fontId="27" fillId="0" borderId="2" xfId="0" applyFont="1" applyFill="1" applyBorder="1" applyAlignment="1">
      <alignment horizontal="left"/>
    </xf>
    <xf numFmtId="0" fontId="27" fillId="39" borderId="2" xfId="0" applyFont="1" applyFill="1" applyBorder="1" applyAlignment="1">
      <alignment horizontal="left"/>
    </xf>
    <xf numFmtId="0" fontId="5" fillId="39" borderId="0" xfId="0" applyFont="1" applyFill="1" applyAlignment="1">
      <alignment horizontal="center" vertical="center"/>
    </xf>
    <xf numFmtId="166" fontId="5" fillId="39" borderId="2" xfId="43" applyNumberFormat="1" applyFont="1" applyFill="1" applyBorder="1"/>
    <xf numFmtId="166" fontId="5" fillId="39" borderId="0" xfId="43" applyNumberFormat="1" applyFont="1" applyFill="1"/>
    <xf numFmtId="166" fontId="5" fillId="39" borderId="5" xfId="43" applyNumberFormat="1" applyFont="1" applyFill="1" applyBorder="1"/>
    <xf numFmtId="0" fontId="5" fillId="39" borderId="2" xfId="0" applyFont="1" applyFill="1" applyBorder="1" applyAlignment="1">
      <alignment horizontal="left"/>
    </xf>
    <xf numFmtId="168" fontId="5" fillId="39" borderId="2" xfId="43" applyNumberFormat="1" applyFont="1" applyFill="1" applyBorder="1"/>
    <xf numFmtId="166" fontId="5" fillId="39" borderId="0" xfId="43" applyNumberFormat="1" applyFont="1" applyFill="1" applyBorder="1"/>
    <xf numFmtId="168" fontId="5" fillId="0" borderId="3" xfId="43" applyNumberFormat="1" applyFont="1" applyFill="1" applyBorder="1"/>
    <xf numFmtId="165" fontId="5" fillId="0" borderId="3" xfId="43" applyNumberFormat="1" applyFont="1" applyFill="1" applyBorder="1"/>
    <xf numFmtId="166" fontId="5" fillId="0" borderId="14" xfId="43" applyNumberFormat="1" applyFont="1" applyFill="1" applyBorder="1"/>
    <xf numFmtId="166" fontId="5" fillId="0" borderId="3" xfId="43" applyNumberFormat="1" applyFont="1" applyFill="1" applyBorder="1"/>
    <xf numFmtId="166" fontId="5" fillId="0" borderId="13" xfId="43" applyNumberFormat="1" applyFont="1" applyFill="1" applyBorder="1"/>
    <xf numFmtId="169" fontId="4" fillId="0" borderId="0" xfId="0" applyNumberFormat="1" applyFont="1"/>
    <xf numFmtId="0" fontId="36" fillId="0" borderId="0" xfId="0" applyFont="1"/>
    <xf numFmtId="0" fontId="8" fillId="0" borderId="18" xfId="0" applyFont="1" applyBorder="1" applyAlignment="1">
      <alignment horizontal="center" vertical="center" textRotation="255" wrapText="1"/>
    </xf>
    <xf numFmtId="0" fontId="5" fillId="40" borderId="4" xfId="0" applyFont="1" applyFill="1" applyBorder="1" applyAlignment="1">
      <alignment horizontal="center" vertical="center"/>
    </xf>
    <xf numFmtId="166" fontId="5" fillId="40" borderId="3" xfId="43" applyNumberFormat="1" applyFont="1" applyFill="1" applyBorder="1"/>
    <xf numFmtId="166" fontId="5" fillId="40" borderId="28" xfId="43" applyNumberFormat="1" applyFont="1" applyFill="1" applyBorder="1"/>
    <xf numFmtId="166" fontId="5" fillId="40" borderId="14" xfId="43" applyNumberFormat="1" applyFont="1" applyFill="1" applyBorder="1"/>
    <xf numFmtId="0" fontId="5" fillId="0" borderId="7" xfId="0" applyFont="1" applyBorder="1" applyAlignment="1">
      <alignment horizontal="left" vertical="center"/>
    </xf>
    <xf numFmtId="0" fontId="5" fillId="36" borderId="0" xfId="0" applyFont="1" applyFill="1" applyBorder="1" applyAlignment="1">
      <alignment horizontal="left" vertical="center"/>
    </xf>
    <xf numFmtId="166" fontId="5" fillId="0" borderId="29" xfId="0" applyNumberFormat="1" applyFont="1" applyFill="1" applyBorder="1"/>
    <xf numFmtId="166" fontId="5" fillId="0" borderId="30" xfId="43" applyNumberFormat="1" applyFont="1" applyFill="1" applyBorder="1"/>
    <xf numFmtId="166" fontId="5" fillId="0" borderId="31" xfId="0" applyNumberFormat="1" applyFont="1" applyFill="1" applyBorder="1"/>
    <xf numFmtId="0" fontId="5" fillId="41" borderId="0" xfId="0" applyFont="1" applyFill="1" applyAlignment="1">
      <alignment horizontal="center"/>
    </xf>
    <xf numFmtId="0" fontId="5" fillId="39" borderId="0" xfId="43" applyNumberFormat="1" applyFont="1" applyFill="1"/>
    <xf numFmtId="166" fontId="5" fillId="0" borderId="30" xfId="0" applyNumberFormat="1" applyFont="1" applyFill="1" applyBorder="1"/>
    <xf numFmtId="166" fontId="5" fillId="0" borderId="32" xfId="0" applyNumberFormat="1" applyFont="1" applyFill="1" applyBorder="1"/>
    <xf numFmtId="166" fontId="5" fillId="0" borderId="33" xfId="0" applyNumberFormat="1" applyFont="1" applyFill="1" applyBorder="1"/>
    <xf numFmtId="166" fontId="5" fillId="0" borderId="34" xfId="43" applyNumberFormat="1" applyFont="1" applyFill="1" applyBorder="1"/>
    <xf numFmtId="166" fontId="5" fillId="0" borderId="35" xfId="43" applyNumberFormat="1" applyFont="1" applyFill="1" applyBorder="1"/>
    <xf numFmtId="166" fontId="5" fillId="39" borderId="34" xfId="43" applyNumberFormat="1" applyFont="1" applyFill="1" applyBorder="1"/>
    <xf numFmtId="166" fontId="5" fillId="39" borderId="35" xfId="43" applyNumberFormat="1" applyFont="1" applyFill="1" applyBorder="1"/>
    <xf numFmtId="166" fontId="5" fillId="39" borderId="27" xfId="43" applyNumberFormat="1" applyFont="1" applyFill="1" applyBorder="1"/>
    <xf numFmtId="166" fontId="5" fillId="39" borderId="36" xfId="43" applyNumberFormat="1" applyFont="1" applyFill="1" applyBorder="1"/>
    <xf numFmtId="166" fontId="5" fillId="39" borderId="37" xfId="43" applyNumberFormat="1" applyFont="1" applyFill="1" applyBorder="1"/>
    <xf numFmtId="168" fontId="5" fillId="0" borderId="2" xfId="0" applyNumberFormat="1" applyFont="1" applyBorder="1"/>
    <xf numFmtId="165" fontId="5" fillId="0" borderId="2" xfId="43" applyNumberFormat="1" applyFont="1" applyBorder="1"/>
    <xf numFmtId="9" fontId="3" fillId="0" borderId="0" xfId="86" applyFont="1"/>
    <xf numFmtId="0" fontId="5" fillId="0" borderId="29" xfId="0" applyFont="1" applyBorder="1" applyAlignment="1">
      <alignment horizontal="center"/>
    </xf>
    <xf numFmtId="0" fontId="7" fillId="0" borderId="32" xfId="0" applyFont="1" applyBorder="1" applyAlignment="1">
      <alignment horizontal="left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left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/>
    <xf numFmtId="0" fontId="5" fillId="0" borderId="34" xfId="0" applyFont="1" applyFill="1" applyBorder="1" applyAlignment="1">
      <alignment horizontal="left"/>
    </xf>
    <xf numFmtId="0" fontId="5" fillId="0" borderId="35" xfId="0" applyFont="1" applyFill="1" applyBorder="1" applyAlignment="1">
      <alignment horizontal="center" vertical="center"/>
    </xf>
    <xf numFmtId="0" fontId="27" fillId="39" borderId="34" xfId="0" applyFont="1" applyFill="1" applyBorder="1" applyAlignment="1">
      <alignment horizontal="left"/>
    </xf>
    <xf numFmtId="0" fontId="5" fillId="39" borderId="35" xfId="0" applyFont="1" applyFill="1" applyBorder="1" applyAlignment="1">
      <alignment horizontal="center" vertical="center"/>
    </xf>
    <xf numFmtId="0" fontId="27" fillId="0" borderId="34" xfId="0" applyFont="1" applyBorder="1" applyAlignment="1">
      <alignment horizontal="left"/>
    </xf>
    <xf numFmtId="0" fontId="27" fillId="0" borderId="34" xfId="0" applyFont="1" applyFill="1" applyBorder="1" applyAlignment="1">
      <alignment horizontal="left"/>
    </xf>
    <xf numFmtId="0" fontId="27" fillId="39" borderId="36" xfId="0" applyFont="1" applyFill="1" applyBorder="1" applyAlignment="1">
      <alignment horizontal="left"/>
    </xf>
    <xf numFmtId="0" fontId="5" fillId="39" borderId="37" xfId="0" applyFont="1" applyFill="1" applyBorder="1" applyAlignment="1">
      <alignment horizontal="center" vertical="center"/>
    </xf>
    <xf numFmtId="0" fontId="5" fillId="0" borderId="38" xfId="0" applyFont="1" applyBorder="1" applyAlignment="1">
      <alignment horizontal="center"/>
    </xf>
    <xf numFmtId="0" fontId="5" fillId="0" borderId="28" xfId="0" applyFont="1" applyBorder="1" applyAlignment="1">
      <alignment horizontal="center" vertical="center"/>
    </xf>
    <xf numFmtId="166" fontId="5" fillId="0" borderId="39" xfId="43" applyNumberFormat="1" applyFont="1" applyFill="1" applyBorder="1"/>
    <xf numFmtId="166" fontId="5" fillId="0" borderId="40" xfId="43" applyNumberFormat="1" applyFont="1" applyFill="1" applyBorder="1"/>
    <xf numFmtId="166" fontId="5" fillId="0" borderId="38" xfId="43" applyNumberFormat="1" applyFont="1" applyFill="1" applyBorder="1"/>
    <xf numFmtId="170" fontId="3" fillId="0" borderId="0" xfId="86" applyNumberFormat="1" applyFont="1"/>
    <xf numFmtId="49" fontId="28" fillId="38" borderId="10" xfId="0" applyNumberFormat="1" applyFont="1" applyFill="1" applyBorder="1" applyAlignment="1">
      <alignment horizontal="center"/>
    </xf>
    <xf numFmtId="0" fontId="8" fillId="0" borderId="17" xfId="0" applyFont="1" applyBorder="1" applyAlignment="1">
      <alignment horizontal="center" vertical="center" textRotation="255" wrapText="1"/>
    </xf>
    <xf numFmtId="49" fontId="28" fillId="38" borderId="10" xfId="0" applyNumberFormat="1" applyFont="1" applyFill="1" applyBorder="1" applyAlignment="1">
      <alignment horizontal="center"/>
    </xf>
    <xf numFmtId="49" fontId="28" fillId="38" borderId="15" xfId="0" applyNumberFormat="1" applyFont="1" applyFill="1" applyBorder="1" applyAlignment="1">
      <alignment horizontal="center"/>
    </xf>
    <xf numFmtId="49" fontId="28" fillId="38" borderId="16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textRotation="255"/>
    </xf>
    <xf numFmtId="0" fontId="8" fillId="0" borderId="1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textRotation="255" wrapText="1"/>
    </xf>
    <xf numFmtId="0" fontId="8" fillId="0" borderId="11" xfId="0" applyFont="1" applyBorder="1" applyAlignment="1">
      <alignment horizontal="center" vertical="center" textRotation="255" wrapText="1"/>
    </xf>
    <xf numFmtId="0" fontId="8" fillId="0" borderId="17" xfId="0" applyFont="1" applyBorder="1" applyAlignment="1">
      <alignment horizontal="center" vertical="center" textRotation="255" wrapText="1"/>
    </xf>
    <xf numFmtId="9" fontId="30" fillId="0" borderId="0" xfId="88" applyFont="1"/>
    <xf numFmtId="10" fontId="4" fillId="0" borderId="0" xfId="88" applyNumberFormat="1" applyFont="1"/>
    <xf numFmtId="49" fontId="28" fillId="38" borderId="10" xfId="0" applyNumberFormat="1" applyFont="1" applyFill="1" applyBorder="1"/>
    <xf numFmtId="49" fontId="28" fillId="38" borderId="16" xfId="0" applyNumberFormat="1" applyFont="1" applyFill="1" applyBorder="1"/>
    <xf numFmtId="166" fontId="5" fillId="36" borderId="2" xfId="89" applyNumberFormat="1" applyFont="1" applyFill="1" applyBorder="1"/>
    <xf numFmtId="166" fontId="5" fillId="0" borderId="0" xfId="89" applyNumberFormat="1" applyFont="1"/>
    <xf numFmtId="166" fontId="5" fillId="36" borderId="5" xfId="89" applyNumberFormat="1" applyFont="1" applyFill="1" applyBorder="1"/>
    <xf numFmtId="168" fontId="5" fillId="36" borderId="2" xfId="89" applyNumberFormat="1" applyFont="1" applyFill="1" applyBorder="1"/>
    <xf numFmtId="168" fontId="5" fillId="0" borderId="4" xfId="0" applyNumberFormat="1" applyFont="1" applyBorder="1"/>
    <xf numFmtId="166" fontId="5" fillId="0" borderId="4" xfId="89" applyNumberFormat="1" applyFont="1" applyFill="1" applyBorder="1"/>
    <xf numFmtId="166" fontId="5" fillId="0" borderId="4" xfId="0" applyNumberFormat="1" applyFont="1" applyBorder="1"/>
    <xf numFmtId="166" fontId="5" fillId="0" borderId="0" xfId="89" applyNumberFormat="1" applyFont="1" applyFill="1"/>
    <xf numFmtId="166" fontId="5" fillId="0" borderId="2" xfId="89" applyNumberFormat="1" applyFont="1" applyFill="1" applyBorder="1"/>
    <xf numFmtId="166" fontId="5" fillId="0" borderId="5" xfId="89" applyNumberFormat="1" applyFont="1" applyFill="1" applyBorder="1"/>
    <xf numFmtId="166" fontId="5" fillId="0" borderId="3" xfId="89" applyNumberFormat="1" applyFont="1" applyFill="1" applyBorder="1"/>
    <xf numFmtId="166" fontId="5" fillId="0" borderId="9" xfId="89" applyNumberFormat="1" applyFont="1" applyFill="1" applyBorder="1"/>
    <xf numFmtId="166" fontId="5" fillId="0" borderId="13" xfId="89" applyNumberFormat="1" applyFont="1" applyFill="1" applyBorder="1"/>
    <xf numFmtId="0" fontId="26" fillId="0" borderId="0" xfId="0" applyFont="1"/>
    <xf numFmtId="168" fontId="5" fillId="39" borderId="2" xfId="89" applyNumberFormat="1" applyFont="1" applyFill="1" applyBorder="1"/>
    <xf numFmtId="166" fontId="5" fillId="39" borderId="0" xfId="89" applyNumberFormat="1" applyFont="1" applyFill="1"/>
    <xf numFmtId="166" fontId="5" fillId="39" borderId="5" xfId="89" applyNumberFormat="1" applyFont="1" applyFill="1" applyBorder="1"/>
    <xf numFmtId="166" fontId="5" fillId="39" borderId="2" xfId="89" applyNumberFormat="1" applyFont="1" applyFill="1" applyBorder="1"/>
    <xf numFmtId="166" fontId="5" fillId="0" borderId="0" xfId="89" applyNumberFormat="1" applyFont="1" applyFill="1" applyBorder="1"/>
    <xf numFmtId="166" fontId="5" fillId="39" borderId="0" xfId="89" applyNumberFormat="1" applyFont="1" applyFill="1" applyBorder="1"/>
    <xf numFmtId="168" fontId="5" fillId="0" borderId="3" xfId="89" applyNumberFormat="1" applyFont="1" applyFill="1" applyBorder="1"/>
    <xf numFmtId="165" fontId="5" fillId="0" borderId="3" xfId="89" applyFont="1" applyFill="1" applyBorder="1"/>
    <xf numFmtId="166" fontId="5" fillId="0" borderId="14" xfId="89" applyNumberFormat="1" applyFont="1" applyFill="1" applyBorder="1"/>
    <xf numFmtId="166" fontId="5" fillId="0" borderId="29" xfId="0" applyNumberFormat="1" applyFont="1" applyBorder="1"/>
    <xf numFmtId="166" fontId="5" fillId="0" borderId="30" xfId="89" applyNumberFormat="1" applyFont="1" applyFill="1" applyBorder="1"/>
    <xf numFmtId="166" fontId="5" fillId="0" borderId="31" xfId="0" applyNumberFormat="1" applyFont="1" applyBorder="1"/>
    <xf numFmtId="166" fontId="5" fillId="0" borderId="32" xfId="0" applyNumberFormat="1" applyFont="1" applyBorder="1"/>
    <xf numFmtId="166" fontId="5" fillId="0" borderId="30" xfId="0" applyNumberFormat="1" applyFont="1" applyBorder="1"/>
    <xf numFmtId="166" fontId="5" fillId="0" borderId="33" xfId="0" applyNumberFormat="1" applyFont="1" applyBorder="1"/>
    <xf numFmtId="166" fontId="5" fillId="0" borderId="34" xfId="89" applyNumberFormat="1" applyFont="1" applyFill="1" applyBorder="1"/>
    <xf numFmtId="166" fontId="5" fillId="0" borderId="35" xfId="89" applyNumberFormat="1" applyFont="1" applyFill="1" applyBorder="1"/>
    <xf numFmtId="166" fontId="5" fillId="39" borderId="34" xfId="89" applyNumberFormat="1" applyFont="1" applyFill="1" applyBorder="1"/>
    <xf numFmtId="166" fontId="5" fillId="39" borderId="35" xfId="89" applyNumberFormat="1" applyFont="1" applyFill="1" applyBorder="1"/>
    <xf numFmtId="166" fontId="5" fillId="39" borderId="36" xfId="89" applyNumberFormat="1" applyFont="1" applyFill="1" applyBorder="1"/>
    <xf numFmtId="166" fontId="5" fillId="39" borderId="27" xfId="89" applyNumberFormat="1" applyFont="1" applyFill="1" applyBorder="1"/>
    <xf numFmtId="166" fontId="5" fillId="39" borderId="37" xfId="89" applyNumberFormat="1" applyFont="1" applyFill="1" applyBorder="1"/>
    <xf numFmtId="166" fontId="5" fillId="0" borderId="38" xfId="89" applyNumberFormat="1" applyFont="1" applyFill="1" applyBorder="1"/>
    <xf numFmtId="166" fontId="5" fillId="0" borderId="39" xfId="89" applyNumberFormat="1" applyFont="1" applyFill="1" applyBorder="1"/>
    <xf numFmtId="166" fontId="5" fillId="36" borderId="0" xfId="89" applyNumberFormat="1" applyFont="1" applyFill="1"/>
    <xf numFmtId="166" fontId="5" fillId="0" borderId="2" xfId="89" applyNumberFormat="1" applyFont="1" applyBorder="1"/>
    <xf numFmtId="166" fontId="5" fillId="0" borderId="5" xfId="89" applyNumberFormat="1" applyFont="1" applyBorder="1"/>
    <xf numFmtId="166" fontId="5" fillId="36" borderId="10" xfId="89" applyNumberFormat="1" applyFont="1" applyFill="1" applyBorder="1"/>
    <xf numFmtId="166" fontId="5" fillId="36" borderId="4" xfId="89" applyNumberFormat="1" applyFont="1" applyFill="1" applyBorder="1"/>
    <xf numFmtId="166" fontId="5" fillId="0" borderId="5" xfId="89" applyNumberFormat="1" applyFont="1" applyBorder="1" applyAlignment="1">
      <alignment horizontal="right" vertical="center"/>
    </xf>
    <xf numFmtId="166" fontId="5" fillId="37" borderId="4" xfId="89" applyNumberFormat="1" applyFont="1" applyFill="1" applyBorder="1"/>
    <xf numFmtId="166" fontId="5" fillId="0" borderId="0" xfId="89" applyNumberFormat="1" applyFont="1" applyAlignment="1">
      <alignment vertical="center"/>
    </xf>
    <xf numFmtId="41" fontId="5" fillId="36" borderId="5" xfId="85" applyFont="1" applyFill="1" applyBorder="1" applyAlignment="1">
      <alignment vertical="center"/>
    </xf>
    <xf numFmtId="166" fontId="5" fillId="36" borderId="0" xfId="89" applyNumberFormat="1" applyFont="1" applyFill="1" applyAlignment="1">
      <alignment vertical="center"/>
    </xf>
    <xf numFmtId="166" fontId="5" fillId="40" borderId="3" xfId="89" applyNumberFormat="1" applyFont="1" applyFill="1" applyBorder="1"/>
    <xf numFmtId="166" fontId="5" fillId="40" borderId="28" xfId="89" applyNumberFormat="1" applyFont="1" applyFill="1" applyBorder="1"/>
    <xf numFmtId="166" fontId="5" fillId="40" borderId="14" xfId="89" applyNumberFormat="1" applyFont="1" applyFill="1" applyBorder="1"/>
    <xf numFmtId="0" fontId="5" fillId="0" borderId="0" xfId="0" applyFont="1" applyAlignment="1">
      <alignment horizontal="left" vertical="center"/>
    </xf>
    <xf numFmtId="0" fontId="5" fillId="36" borderId="0" xfId="0" applyFont="1" applyFill="1" applyAlignment="1">
      <alignment horizontal="left" vertical="center"/>
    </xf>
    <xf numFmtId="9" fontId="3" fillId="0" borderId="0" xfId="88" applyFont="1"/>
    <xf numFmtId="0" fontId="5" fillId="39" borderId="0" xfId="0" applyFont="1" applyFill="1" applyAlignment="1">
      <alignment horizontal="center"/>
    </xf>
    <xf numFmtId="41" fontId="5" fillId="0" borderId="9" xfId="85" applyFont="1" applyBorder="1"/>
    <xf numFmtId="41" fontId="3" fillId="0" borderId="0" xfId="85" applyFont="1"/>
    <xf numFmtId="0" fontId="37" fillId="0" borderId="0" xfId="0" applyFont="1"/>
    <xf numFmtId="167" fontId="35" fillId="0" borderId="0" xfId="85" applyNumberFormat="1" applyFont="1"/>
    <xf numFmtId="41" fontId="35" fillId="0" borderId="0" xfId="85" applyFont="1"/>
    <xf numFmtId="167" fontId="3" fillId="0" borderId="0" xfId="85" applyNumberFormat="1" applyFont="1"/>
    <xf numFmtId="171" fontId="35" fillId="0" borderId="0" xfId="85" applyNumberFormat="1" applyFont="1"/>
    <xf numFmtId="172" fontId="3" fillId="0" borderId="0" xfId="0" applyNumberFormat="1" applyFont="1"/>
    <xf numFmtId="0" fontId="38" fillId="0" borderId="0" xfId="90" applyFont="1" applyAlignment="1">
      <alignment horizontal="left"/>
    </xf>
    <xf numFmtId="0" fontId="4" fillId="0" borderId="0" xfId="90" applyFont="1" applyAlignment="1">
      <alignment horizontal="left"/>
    </xf>
    <xf numFmtId="0" fontId="4" fillId="42" borderId="0" xfId="90" applyFont="1" applyFill="1" applyAlignment="1">
      <alignment horizontal="left"/>
    </xf>
    <xf numFmtId="0" fontId="38" fillId="39" borderId="0" xfId="90" applyFont="1" applyFill="1" applyAlignment="1">
      <alignment horizontal="left"/>
    </xf>
    <xf numFmtId="168" fontId="5" fillId="0" borderId="2" xfId="0" applyNumberFormat="1" applyFont="1" applyBorder="1" applyAlignment="1">
      <alignment vertical="center"/>
    </xf>
    <xf numFmtId="168" fontId="5" fillId="36" borderId="5" xfId="0" applyNumberFormat="1" applyFont="1" applyFill="1" applyBorder="1" applyAlignment="1">
      <alignment horizontal="right" vertical="center"/>
    </xf>
    <xf numFmtId="0" fontId="4" fillId="39" borderId="0" xfId="0" applyFont="1" applyFill="1"/>
    <xf numFmtId="166" fontId="4" fillId="39" borderId="0" xfId="0" applyNumberFormat="1" applyFont="1" applyFill="1"/>
    <xf numFmtId="43" fontId="3" fillId="0" borderId="0" xfId="0" applyNumberFormat="1" applyFont="1"/>
    <xf numFmtId="0" fontId="27" fillId="0" borderId="36" xfId="0" applyFont="1" applyBorder="1" applyAlignment="1">
      <alignment horizontal="left"/>
    </xf>
    <xf numFmtId="9" fontId="4" fillId="0" borderId="0" xfId="88" applyFont="1"/>
    <xf numFmtId="49" fontId="28" fillId="0" borderId="10" xfId="0" applyNumberFormat="1" applyFont="1" applyBorder="1"/>
    <xf numFmtId="166" fontId="5" fillId="0" borderId="0" xfId="89" applyNumberFormat="1" applyFont="1" applyBorder="1"/>
    <xf numFmtId="165" fontId="5" fillId="0" borderId="14" xfId="89" applyFont="1" applyFill="1" applyBorder="1"/>
    <xf numFmtId="166" fontId="5" fillId="36" borderId="0" xfId="89" applyNumberFormat="1" applyFont="1" applyFill="1" applyBorder="1"/>
    <xf numFmtId="166" fontId="5" fillId="0" borderId="0" xfId="89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166" fontId="5" fillId="36" borderId="0" xfId="89" applyNumberFormat="1" applyFont="1" applyFill="1" applyBorder="1" applyAlignment="1">
      <alignment vertical="center"/>
    </xf>
    <xf numFmtId="166" fontId="5" fillId="0" borderId="5" xfId="0" applyNumberFormat="1" applyFont="1" applyBorder="1" applyAlignment="1">
      <alignment horizontal="right" vertical="center"/>
    </xf>
    <xf numFmtId="0" fontId="5" fillId="36" borderId="2" xfId="0" applyFont="1" applyFill="1" applyBorder="1" applyAlignment="1">
      <alignment horizontal="left" vertical="center"/>
    </xf>
    <xf numFmtId="166" fontId="5" fillId="0" borderId="2" xfId="0" applyNumberFormat="1" applyFont="1" applyBorder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0" fontId="10" fillId="0" borderId="38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39" fillId="0" borderId="28" xfId="0" applyFont="1" applyBorder="1" applyAlignment="1">
      <alignment horizontal="center" vertical="center"/>
    </xf>
    <xf numFmtId="0" fontId="39" fillId="0" borderId="41" xfId="0" applyFont="1" applyBorder="1" applyAlignment="1">
      <alignment horizontal="center" vertical="center"/>
    </xf>
    <xf numFmtId="41" fontId="4" fillId="0" borderId="0" xfId="85" applyFont="1" applyFill="1"/>
    <xf numFmtId="9" fontId="5" fillId="0" borderId="9" xfId="0" applyNumberFormat="1" applyFont="1" applyBorder="1"/>
    <xf numFmtId="41" fontId="5" fillId="0" borderId="9" xfId="85" applyFont="1" applyFill="1" applyBorder="1"/>
    <xf numFmtId="41" fontId="3" fillId="0" borderId="0" xfId="85" applyFont="1" applyFill="1"/>
    <xf numFmtId="9" fontId="3" fillId="0" borderId="0" xfId="88" applyFont="1" applyFill="1"/>
    <xf numFmtId="167" fontId="35" fillId="0" borderId="0" xfId="85" applyNumberFormat="1" applyFont="1" applyFill="1"/>
    <xf numFmtId="41" fontId="35" fillId="0" borderId="0" xfId="85" applyFont="1" applyFill="1"/>
    <xf numFmtId="167" fontId="3" fillId="0" borderId="0" xfId="85" applyNumberFormat="1" applyFont="1" applyFill="1"/>
    <xf numFmtId="166" fontId="5" fillId="0" borderId="29" xfId="0" applyNumberFormat="1" applyFont="1" applyBorder="1" applyAlignment="1">
      <alignment vertical="center"/>
    </xf>
    <xf numFmtId="166" fontId="5" fillId="0" borderId="31" xfId="0" applyNumberFormat="1" applyFont="1" applyBorder="1" applyAlignment="1">
      <alignment vertical="center"/>
    </xf>
    <xf numFmtId="0" fontId="3" fillId="0" borderId="2" xfId="0" applyFont="1" applyBorder="1"/>
    <xf numFmtId="166" fontId="9" fillId="4" borderId="16" xfId="0" applyNumberFormat="1" applyFont="1" applyFill="1" applyBorder="1" applyAlignment="1">
      <alignment horizontal="right"/>
    </xf>
    <xf numFmtId="9" fontId="4" fillId="39" borderId="0" xfId="88" applyFont="1" applyFill="1"/>
    <xf numFmtId="167" fontId="5" fillId="0" borderId="9" xfId="85" applyNumberFormat="1" applyFont="1" applyFill="1" applyBorder="1"/>
  </cellXfs>
  <cellStyles count="91">
    <cellStyle name="20% - Énfasis1" xfId="1" builtinId="30" customBuiltin="1"/>
    <cellStyle name="20% - Énfasis1 2" xfId="2" xr:uid="{00000000-0005-0000-0000-000001000000}"/>
    <cellStyle name="20% - Énfasis1 2 2" xfId="58" xr:uid="{6E50F682-78F8-4364-AB83-BB7181E544D3}"/>
    <cellStyle name="20% - Énfasis1 3" xfId="57" xr:uid="{D31D4D96-B4AE-46EF-A4BA-33BB81168346}"/>
    <cellStyle name="20% - Énfasis2" xfId="3" builtinId="34" customBuiltin="1"/>
    <cellStyle name="20% - Énfasis2 2" xfId="4" xr:uid="{00000000-0005-0000-0000-000003000000}"/>
    <cellStyle name="20% - Énfasis2 2 2" xfId="60" xr:uid="{91050FB6-1723-40FB-9F7C-7BF0B79805F6}"/>
    <cellStyle name="20% - Énfasis2 3" xfId="59" xr:uid="{55C564A2-EE0A-4FE1-BFA2-46D8C09F42EC}"/>
    <cellStyle name="20% - Énfasis3" xfId="5" builtinId="38" customBuiltin="1"/>
    <cellStyle name="20% - Énfasis3 2" xfId="6" xr:uid="{00000000-0005-0000-0000-000005000000}"/>
    <cellStyle name="20% - Énfasis3 2 2" xfId="62" xr:uid="{8AFF5188-07F5-498C-A46A-24A4B209A0DC}"/>
    <cellStyle name="20% - Énfasis3 3" xfId="61" xr:uid="{2B632133-4474-4C81-B64B-6369D157C280}"/>
    <cellStyle name="20% - Énfasis4" xfId="7" builtinId="42" customBuiltin="1"/>
    <cellStyle name="20% - Énfasis4 2" xfId="8" xr:uid="{00000000-0005-0000-0000-000007000000}"/>
    <cellStyle name="20% - Énfasis4 2 2" xfId="64" xr:uid="{CDA98A8F-431F-4DED-8D7B-B96D89BB9007}"/>
    <cellStyle name="20% - Énfasis4 3" xfId="63" xr:uid="{EF96480F-4A11-4757-91D3-D621116AA61C}"/>
    <cellStyle name="20% - Énfasis5" xfId="9" builtinId="46" customBuiltin="1"/>
    <cellStyle name="20% - Énfasis5 2" xfId="10" xr:uid="{00000000-0005-0000-0000-000009000000}"/>
    <cellStyle name="20% - Énfasis5 2 2" xfId="66" xr:uid="{128FF048-A39C-40C2-BEE8-E00FAE2DD5C5}"/>
    <cellStyle name="20% - Énfasis5 3" xfId="65" xr:uid="{4BD33A33-DB6D-4AB5-9E12-BDD469584DBE}"/>
    <cellStyle name="20% - Énfasis6" xfId="11" builtinId="50" customBuiltin="1"/>
    <cellStyle name="20% - Énfasis6 2" xfId="12" xr:uid="{00000000-0005-0000-0000-00000B000000}"/>
    <cellStyle name="20% - Énfasis6 2 2" xfId="68" xr:uid="{E8F17B67-6137-48BA-8468-902DCECB1511}"/>
    <cellStyle name="20% - Énfasis6 3" xfId="67" xr:uid="{BE2F3520-40A6-4549-8161-30195B3C9B28}"/>
    <cellStyle name="40% - Énfasis1" xfId="13" builtinId="31" customBuiltin="1"/>
    <cellStyle name="40% - Énfasis1 2" xfId="14" xr:uid="{00000000-0005-0000-0000-00000D000000}"/>
    <cellStyle name="40% - Énfasis1 2 2" xfId="70" xr:uid="{3B7B33D0-1E46-45C3-B134-07078780E488}"/>
    <cellStyle name="40% - Énfasis1 3" xfId="69" xr:uid="{C06474A1-9265-4343-A158-6DFA9E574B89}"/>
    <cellStyle name="40% - Énfasis2" xfId="15" builtinId="35" customBuiltin="1"/>
    <cellStyle name="40% - Énfasis2 2" xfId="16" xr:uid="{00000000-0005-0000-0000-00000F000000}"/>
    <cellStyle name="40% - Énfasis2 2 2" xfId="72" xr:uid="{4CD02EB8-76E8-48BD-8D01-006ABE1E92D8}"/>
    <cellStyle name="40% - Énfasis2 3" xfId="71" xr:uid="{0650B017-A56E-4B13-B62C-2B9319D08ACF}"/>
    <cellStyle name="40% - Énfasis3" xfId="17" builtinId="39" customBuiltin="1"/>
    <cellStyle name="40% - Énfasis3 2" xfId="18" xr:uid="{00000000-0005-0000-0000-000011000000}"/>
    <cellStyle name="40% - Énfasis3 2 2" xfId="74" xr:uid="{E5DF304F-0B16-46DF-82C1-07C256B1CB0C}"/>
    <cellStyle name="40% - Énfasis3 3" xfId="73" xr:uid="{183C4576-BA88-47C2-983E-0E9E14C2F1C3}"/>
    <cellStyle name="40% - Énfasis4" xfId="19" builtinId="43" customBuiltin="1"/>
    <cellStyle name="40% - Énfasis4 2" xfId="20" xr:uid="{00000000-0005-0000-0000-000013000000}"/>
    <cellStyle name="40% - Énfasis4 2 2" xfId="76" xr:uid="{924EF516-8F2A-4F2E-8D56-E2511805D3A5}"/>
    <cellStyle name="40% - Énfasis4 3" xfId="75" xr:uid="{AEE419A7-B998-4F64-A423-6C0B96FB4255}"/>
    <cellStyle name="40% - Énfasis5" xfId="21" builtinId="47" customBuiltin="1"/>
    <cellStyle name="40% - Énfasis5 2" xfId="22" xr:uid="{00000000-0005-0000-0000-000015000000}"/>
    <cellStyle name="40% - Énfasis5 2 2" xfId="78" xr:uid="{9B1E928C-8FBD-472D-9AA4-363CDAE20E5C}"/>
    <cellStyle name="40% - Énfasis5 3" xfId="77" xr:uid="{53E801A5-47F3-4689-85DA-99BB73EEB265}"/>
    <cellStyle name="40% - Énfasis6" xfId="23" builtinId="51" customBuiltin="1"/>
    <cellStyle name="40% - Énfasis6 2" xfId="24" xr:uid="{00000000-0005-0000-0000-000017000000}"/>
    <cellStyle name="40% - Énfasis6 2 2" xfId="80" xr:uid="{D003C1FD-F149-40CB-AC8E-F321A7E302BD}"/>
    <cellStyle name="40% - Énfasis6 3" xfId="79" xr:uid="{F193F347-46FD-4CFD-B673-5A4B6D2DAFB6}"/>
    <cellStyle name="60% - Énfasis1" xfId="25" builtinId="32" customBuiltin="1"/>
    <cellStyle name="60% - Énfasis2" xfId="26" builtinId="36" customBuiltin="1"/>
    <cellStyle name="60% - Énfasis3" xfId="27" builtinId="40" customBuiltin="1"/>
    <cellStyle name="60% - Énfasis4" xfId="28" builtinId="44" customBuiltin="1"/>
    <cellStyle name="60% - Énfasis5" xfId="29" builtinId="48" customBuiltin="1"/>
    <cellStyle name="60% - Énfasis6" xfId="30" builtinId="52" customBuiltin="1"/>
    <cellStyle name="Cálculo" xfId="31" builtinId="22" customBuiltin="1"/>
    <cellStyle name="Celda de comprobación" xfId="32" builtinId="23" customBuiltin="1"/>
    <cellStyle name="Celda vinculada" xfId="33" builtinId="24" customBuiltin="1"/>
    <cellStyle name="Encabezado 4" xfId="34" builtinId="19" customBuiltin="1"/>
    <cellStyle name="Énfasis1" xfId="35" builtinId="29" customBuiltin="1"/>
    <cellStyle name="Énfasis2" xfId="36" builtinId="33" customBuiltin="1"/>
    <cellStyle name="Énfasis3" xfId="37" builtinId="37" customBuiltin="1"/>
    <cellStyle name="Énfasis4" xfId="38" builtinId="41" customBuiltin="1"/>
    <cellStyle name="Énfasis5" xfId="39" builtinId="45" customBuiltin="1"/>
    <cellStyle name="Énfasis6" xfId="40" builtinId="49" customBuiltin="1"/>
    <cellStyle name="Entrada" xfId="41" builtinId="20" customBuiltin="1"/>
    <cellStyle name="Incorrecto" xfId="42" builtinId="27" customBuiltin="1"/>
    <cellStyle name="Millares" xfId="43" builtinId="3"/>
    <cellStyle name="Millares [0]" xfId="56" builtinId="6"/>
    <cellStyle name="Millares [0] 2" xfId="85" xr:uid="{02CC6978-F88F-4D92-AC14-2E449BF3C1DE}"/>
    <cellStyle name="Millares [0] 3" xfId="87" xr:uid="{112CA499-72AF-4A37-9C8C-CAE2B6F09E50}"/>
    <cellStyle name="Millares 2" xfId="81" xr:uid="{8A09D8D4-0125-4BA5-B410-DB0C7F02AD45}"/>
    <cellStyle name="Millares 3" xfId="89" xr:uid="{8A1ED4E7-31FB-4E8E-83EB-DAA2324BCFAE}"/>
    <cellStyle name="Neutral" xfId="44" builtinId="28" customBuiltin="1"/>
    <cellStyle name="Normal" xfId="0" builtinId="0"/>
    <cellStyle name="Normal 2" xfId="45" xr:uid="{00000000-0005-0000-0000-00002D000000}"/>
    <cellStyle name="Normal 3" xfId="46" xr:uid="{00000000-0005-0000-0000-00002E000000}"/>
    <cellStyle name="Normal 3 2" xfId="82" xr:uid="{747889E8-3BE1-4F12-AB9A-6C773B8BCF95}"/>
    <cellStyle name="Normal 4" xfId="90" xr:uid="{919623C3-0427-4BB8-8733-C2C87EFB84F6}"/>
    <cellStyle name="Notas" xfId="47" builtinId="10" customBuiltin="1"/>
    <cellStyle name="Notas 2" xfId="48" xr:uid="{00000000-0005-0000-0000-000030000000}"/>
    <cellStyle name="Notas 2 2" xfId="84" xr:uid="{995A6443-DCB6-4066-A117-7BB562D34A57}"/>
    <cellStyle name="Notas 3" xfId="83" xr:uid="{197DB7EE-C5C4-4ADA-9CB5-4B78C9AEC873}"/>
    <cellStyle name="Porcentaje" xfId="86" builtinId="5"/>
    <cellStyle name="Porcentaje 2" xfId="88" xr:uid="{74EEDF50-138A-42DD-95D7-3B2624B4FC34}"/>
    <cellStyle name="Salida" xfId="49" builtinId="21" customBuiltin="1"/>
    <cellStyle name="Texto de advertencia" xfId="50" builtinId="11" customBuiltin="1"/>
    <cellStyle name="Texto explicativo" xfId="51" builtinId="53" customBuiltin="1"/>
    <cellStyle name="Título" xfId="52" builtinId="15" customBuiltin="1"/>
    <cellStyle name="Título 2" xfId="53" builtinId="17" customBuiltin="1"/>
    <cellStyle name="Título 3" xfId="54" builtinId="18" customBuiltin="1"/>
    <cellStyle name="Total" xfId="55" builtinId="25" customBuiltin="1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reina\Documentos%20Adriana%20Reina\mercado%20nacional\ESTADISTICAS\2020\Sept%202020\Exportaci&#243;n%20acumulada%202020_revisi&#243;n%20cuadro%20de%20Ingres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Hoja5"/>
      <sheetName val="Expo acum"/>
      <sheetName val="conv TM a QQ"/>
      <sheetName val="Sheet1"/>
    </sheetNames>
    <sheetDataSet>
      <sheetData sheetId="0"/>
      <sheetData sheetId="1"/>
      <sheetData sheetId="2"/>
      <sheetData sheetId="3">
        <row r="1">
          <cell r="A1" t="str">
            <v>MATERIAL TM a QQ</v>
          </cell>
        </row>
        <row r="2">
          <cell r="A2" t="str">
            <v>AZUCAR BLANCO ESPECIAL TIPO B  BIG BAG</v>
          </cell>
        </row>
        <row r="3">
          <cell r="A3" t="str">
            <v>AZUCAR CRUDO BIG BAG</v>
          </cell>
        </row>
        <row r="4">
          <cell r="A4" t="str">
            <v>AZUCAR CRUDO DEMERARA (BIG BAG)</v>
          </cell>
        </row>
        <row r="5">
          <cell r="A5" t="str">
            <v>AZÚCAR ORGÁNICA BIG BAG</v>
          </cell>
        </row>
        <row r="6">
          <cell r="A6" t="str">
            <v>AZÚCAR ORGÁNICA BIG BAG x 1100 kg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26"/>
  <sheetViews>
    <sheetView showGridLines="0" topLeftCell="B1" zoomScale="60" zoomScaleNormal="60" workbookViewId="0">
      <selection activeCell="E13" sqref="E13"/>
    </sheetView>
  </sheetViews>
  <sheetFormatPr baseColWidth="10" defaultColWidth="11" defaultRowHeight="17.5" x14ac:dyDescent="0.35"/>
  <cols>
    <col min="1" max="1" width="4" style="71" customWidth="1"/>
    <col min="2" max="2" width="11" style="1"/>
    <col min="3" max="3" width="78.453125" style="1" customWidth="1"/>
    <col min="4" max="4" width="6.7265625" style="23" customWidth="1"/>
    <col min="5" max="5" width="25" style="34" bestFit="1" customWidth="1"/>
    <col min="6" max="6" width="26.1796875" style="34" bestFit="1" customWidth="1"/>
    <col min="7" max="7" width="30.26953125" style="34" bestFit="1" customWidth="1"/>
    <col min="8" max="8" width="22.7265625" style="34" customWidth="1"/>
    <col min="9" max="9" width="25.453125" style="34" customWidth="1"/>
    <col min="10" max="10" width="33.1796875" style="34" customWidth="1"/>
    <col min="11" max="11" width="22.7265625" style="1" bestFit="1" customWidth="1"/>
    <col min="12" max="12" width="1.81640625" style="1" customWidth="1"/>
    <col min="13" max="13" width="28.26953125" style="1" bestFit="1" customWidth="1"/>
    <col min="14" max="14" width="1.81640625" style="1" customWidth="1"/>
    <col min="15" max="15" width="22.453125" style="1" bestFit="1" customWidth="1"/>
    <col min="16" max="16" width="14.90625" style="1" bestFit="1" customWidth="1"/>
    <col min="17" max="17" width="16.6328125" style="1" bestFit="1" customWidth="1"/>
    <col min="18" max="18" width="23.26953125" style="1" bestFit="1" customWidth="1"/>
    <col min="19" max="20" width="7.7265625" style="1" bestFit="1" customWidth="1"/>
    <col min="21" max="16384" width="11" style="1"/>
  </cols>
  <sheetData>
    <row r="1" spans="1:15" x14ac:dyDescent="0.35">
      <c r="G1" s="83"/>
      <c r="H1" s="83"/>
      <c r="J1" s="83"/>
      <c r="K1" s="83"/>
      <c r="M1" s="34"/>
    </row>
    <row r="2" spans="1:15" ht="18" thickBot="1" x14ac:dyDescent="0.4">
      <c r="C2" s="111"/>
      <c r="E2" s="83"/>
      <c r="G2" s="83"/>
      <c r="H2" s="83"/>
      <c r="J2" s="83"/>
      <c r="O2" s="92"/>
    </row>
    <row r="3" spans="1:15" ht="18.5" thickBot="1" x14ac:dyDescent="0.45">
      <c r="B3" s="3"/>
      <c r="C3" s="4"/>
      <c r="D3" s="22"/>
      <c r="E3" s="103"/>
      <c r="F3" s="102" t="s">
        <v>123</v>
      </c>
      <c r="G3" s="104"/>
      <c r="H3" s="182" t="s">
        <v>124</v>
      </c>
      <c r="I3" s="183"/>
      <c r="J3" s="184"/>
    </row>
    <row r="4" spans="1:15" ht="36.5" thickBot="1" x14ac:dyDescent="0.45">
      <c r="B4" s="3"/>
      <c r="C4" s="5"/>
      <c r="D4" s="22"/>
      <c r="E4" s="35" t="s">
        <v>29</v>
      </c>
      <c r="F4" s="36" t="s">
        <v>30</v>
      </c>
      <c r="G4" s="35" t="s">
        <v>31</v>
      </c>
      <c r="H4" s="35" t="s">
        <v>29</v>
      </c>
      <c r="I4" s="36" t="s">
        <v>30</v>
      </c>
      <c r="J4" s="35" t="s">
        <v>31</v>
      </c>
    </row>
    <row r="5" spans="1:15" ht="18" x14ac:dyDescent="0.4">
      <c r="B5" s="185" t="s">
        <v>0</v>
      </c>
      <c r="C5" s="6" t="s">
        <v>32</v>
      </c>
      <c r="D5" s="24"/>
      <c r="E5" s="37"/>
      <c r="F5" s="38"/>
      <c r="G5" s="39"/>
      <c r="H5" s="37"/>
      <c r="I5" s="38"/>
      <c r="J5" s="39"/>
      <c r="M5" s="83"/>
      <c r="O5" s="83"/>
    </row>
    <row r="6" spans="1:15" ht="17.149999999999999" customHeight="1" x14ac:dyDescent="0.4">
      <c r="A6" s="71" t="s">
        <v>1</v>
      </c>
      <c r="B6" s="186"/>
      <c r="C6" s="7" t="s">
        <v>2</v>
      </c>
      <c r="D6" s="22" t="s">
        <v>3</v>
      </c>
      <c r="E6" s="32">
        <v>64946</v>
      </c>
      <c r="F6" s="18">
        <f>IF(E6=0,0,G6/E6)</f>
        <v>89651.202537492689</v>
      </c>
      <c r="G6" s="31">
        <v>5822487000</v>
      </c>
      <c r="H6" s="32">
        <v>116124</v>
      </c>
      <c r="I6" s="18">
        <f>IF(H6=0,0,J6/H6)</f>
        <v>89698.636802039196</v>
      </c>
      <c r="J6" s="31">
        <v>10416164500</v>
      </c>
      <c r="K6" s="92"/>
      <c r="M6" s="115"/>
    </row>
    <row r="7" spans="1:15" ht="17.149999999999999" customHeight="1" x14ac:dyDescent="0.4">
      <c r="B7" s="186"/>
      <c r="C7" s="7" t="s">
        <v>122</v>
      </c>
      <c r="D7" s="22" t="s">
        <v>3</v>
      </c>
      <c r="E7" s="32">
        <v>0</v>
      </c>
      <c r="F7" s="18">
        <f>IF(E7=0,0,G7/E7)</f>
        <v>0</v>
      </c>
      <c r="G7" s="31">
        <v>0</v>
      </c>
      <c r="H7" s="32">
        <v>17</v>
      </c>
      <c r="I7" s="18">
        <f>IF(H7=0,0,J7/H7)</f>
        <v>91000</v>
      </c>
      <c r="J7" s="31">
        <v>1547000</v>
      </c>
      <c r="K7" s="92"/>
      <c r="M7" s="115"/>
    </row>
    <row r="8" spans="1:15" ht="17.149999999999999" customHeight="1" x14ac:dyDescent="0.4">
      <c r="B8" s="186"/>
      <c r="C8" s="7" t="s">
        <v>100</v>
      </c>
      <c r="D8" s="22" t="s">
        <v>3</v>
      </c>
      <c r="E8" s="32">
        <v>3475</v>
      </c>
      <c r="F8" s="18">
        <f>IF(ISERROR(+G8/E8),"",G8/E8)</f>
        <v>91592.80575539569</v>
      </c>
      <c r="G8" s="31">
        <v>318285000</v>
      </c>
      <c r="H8" s="32">
        <v>3475</v>
      </c>
      <c r="I8" s="18">
        <f>IF(H8=0,0,J8/H8)</f>
        <v>91592.80575539569</v>
      </c>
      <c r="J8" s="31">
        <v>318285000</v>
      </c>
      <c r="K8" s="92"/>
    </row>
    <row r="9" spans="1:15" ht="17.149999999999999" customHeight="1" x14ac:dyDescent="0.4">
      <c r="A9" s="71" t="s">
        <v>1</v>
      </c>
      <c r="B9" s="186"/>
      <c r="C9" s="7" t="s">
        <v>4</v>
      </c>
      <c r="D9" s="22" t="s">
        <v>3</v>
      </c>
      <c r="E9" s="16">
        <v>901.58</v>
      </c>
      <c r="F9" s="18">
        <f t="shared" ref="F9:F26" si="0">IF(E9=0,0,G9/E9)</f>
        <v>101777.43516936933</v>
      </c>
      <c r="G9" s="31">
        <v>91760500</v>
      </c>
      <c r="H9" s="16">
        <v>2820.98</v>
      </c>
      <c r="I9" s="18">
        <f t="shared" ref="I9:I26" si="1">IF(H9=0,0,J9/H9)</f>
        <v>107186.58055002162</v>
      </c>
      <c r="J9" s="31">
        <v>302371200</v>
      </c>
      <c r="K9" s="92"/>
    </row>
    <row r="10" spans="1:15" ht="17.149999999999999" customHeight="1" x14ac:dyDescent="0.4">
      <c r="A10" s="71" t="s">
        <v>1</v>
      </c>
      <c r="B10" s="186"/>
      <c r="C10" s="7" t="s">
        <v>5</v>
      </c>
      <c r="D10" s="22" t="s">
        <v>3</v>
      </c>
      <c r="E10" s="16">
        <v>0</v>
      </c>
      <c r="F10" s="18">
        <f t="shared" si="0"/>
        <v>0</v>
      </c>
      <c r="G10" s="31">
        <v>0</v>
      </c>
      <c r="H10" s="16">
        <v>420</v>
      </c>
      <c r="I10" s="18">
        <f t="shared" si="1"/>
        <v>88142.857142857145</v>
      </c>
      <c r="J10" s="31">
        <v>37020000</v>
      </c>
      <c r="K10" s="92"/>
    </row>
    <row r="11" spans="1:15" ht="17.149999999999999" customHeight="1" x14ac:dyDescent="0.4">
      <c r="B11" s="186"/>
      <c r="C11" s="7" t="s">
        <v>102</v>
      </c>
      <c r="D11" s="22" t="s">
        <v>3</v>
      </c>
      <c r="E11" s="16">
        <v>0</v>
      </c>
      <c r="F11" s="18">
        <f t="shared" si="0"/>
        <v>0</v>
      </c>
      <c r="G11" s="31">
        <v>0</v>
      </c>
      <c r="H11" s="16">
        <v>6</v>
      </c>
      <c r="I11" s="18">
        <f t="shared" si="1"/>
        <v>173700</v>
      </c>
      <c r="J11" s="31">
        <v>1042200</v>
      </c>
      <c r="K11" s="92"/>
    </row>
    <row r="12" spans="1:15" ht="17.149999999999999" customHeight="1" x14ac:dyDescent="0.4">
      <c r="A12" s="71" t="s">
        <v>1</v>
      </c>
      <c r="B12" s="186"/>
      <c r="C12" s="7" t="s">
        <v>103</v>
      </c>
      <c r="D12" s="22" t="s">
        <v>3</v>
      </c>
      <c r="E12" s="16">
        <v>0</v>
      </c>
      <c r="F12" s="18">
        <f t="shared" si="0"/>
        <v>0</v>
      </c>
      <c r="G12" s="31">
        <v>0</v>
      </c>
      <c r="H12" s="16">
        <v>0</v>
      </c>
      <c r="I12" s="18">
        <f t="shared" si="1"/>
        <v>0</v>
      </c>
      <c r="J12" s="31">
        <v>0</v>
      </c>
      <c r="K12" s="92"/>
    </row>
    <row r="13" spans="1:15" ht="17.149999999999999" customHeight="1" x14ac:dyDescent="0.4">
      <c r="B13" s="186"/>
      <c r="C13" s="7" t="s">
        <v>104</v>
      </c>
      <c r="D13" s="22" t="s">
        <v>3</v>
      </c>
      <c r="E13" s="16">
        <v>405</v>
      </c>
      <c r="F13" s="18">
        <f t="shared" si="0"/>
        <v>113462.68148148149</v>
      </c>
      <c r="G13" s="31">
        <v>45952386</v>
      </c>
      <c r="H13" s="16">
        <v>965</v>
      </c>
      <c r="I13" s="18">
        <f t="shared" si="1"/>
        <v>113901.17720207253</v>
      </c>
      <c r="J13" s="31">
        <v>109914636</v>
      </c>
      <c r="K13" s="92"/>
    </row>
    <row r="14" spans="1:15" ht="17.149999999999999" customHeight="1" x14ac:dyDescent="0.4">
      <c r="B14" s="186"/>
      <c r="C14" s="7" t="s">
        <v>96</v>
      </c>
      <c r="D14" s="22" t="s">
        <v>3</v>
      </c>
      <c r="E14" s="16">
        <v>0</v>
      </c>
      <c r="F14" s="18">
        <f t="shared" si="0"/>
        <v>0</v>
      </c>
      <c r="G14" s="31">
        <v>0</v>
      </c>
      <c r="H14" s="16">
        <v>1</v>
      </c>
      <c r="I14" s="18">
        <f t="shared" si="1"/>
        <v>137000</v>
      </c>
      <c r="J14" s="31">
        <v>137000</v>
      </c>
      <c r="K14" s="92"/>
    </row>
    <row r="15" spans="1:15" ht="17.149999999999999" customHeight="1" x14ac:dyDescent="0.4">
      <c r="B15" s="186"/>
      <c r="C15" s="7" t="s">
        <v>105</v>
      </c>
      <c r="D15" s="22" t="s">
        <v>3</v>
      </c>
      <c r="E15" s="16">
        <v>0</v>
      </c>
      <c r="F15" s="18">
        <f t="shared" si="0"/>
        <v>0</v>
      </c>
      <c r="G15" s="31">
        <v>0</v>
      </c>
      <c r="H15" s="16">
        <v>0</v>
      </c>
      <c r="I15" s="18">
        <f t="shared" si="1"/>
        <v>0</v>
      </c>
      <c r="J15" s="31">
        <v>0</v>
      </c>
      <c r="K15" s="92"/>
    </row>
    <row r="16" spans="1:15" ht="17.149999999999999" customHeight="1" x14ac:dyDescent="0.4">
      <c r="B16" s="186"/>
      <c r="C16" s="7" t="s">
        <v>121</v>
      </c>
      <c r="D16" s="22" t="s">
        <v>3</v>
      </c>
      <c r="E16" s="16">
        <v>226.5</v>
      </c>
      <c r="F16" s="18">
        <f t="shared" si="0"/>
        <v>91134.65783664459</v>
      </c>
      <c r="G16" s="31">
        <v>20642000</v>
      </c>
      <c r="H16" s="16">
        <v>712.5</v>
      </c>
      <c r="I16" s="18">
        <f t="shared" si="1"/>
        <v>90221.754385964916</v>
      </c>
      <c r="J16" s="31">
        <v>64283000</v>
      </c>
      <c r="K16" s="92"/>
    </row>
    <row r="17" spans="1:15" ht="17.149999999999999" customHeight="1" x14ac:dyDescent="0.4">
      <c r="B17" s="186"/>
      <c r="C17" s="7" t="s">
        <v>6</v>
      </c>
      <c r="D17" s="22" t="s">
        <v>3</v>
      </c>
      <c r="E17" s="16">
        <v>0</v>
      </c>
      <c r="F17" s="18">
        <f t="shared" si="0"/>
        <v>0</v>
      </c>
      <c r="G17" s="31">
        <v>0</v>
      </c>
      <c r="H17" s="16">
        <v>4.0999999999999996</v>
      </c>
      <c r="I17" s="18">
        <f t="shared" si="1"/>
        <v>92658.536585365859</v>
      </c>
      <c r="J17" s="31">
        <v>379900</v>
      </c>
      <c r="K17" s="92"/>
    </row>
    <row r="18" spans="1:15" ht="17.149999999999999" customHeight="1" x14ac:dyDescent="0.4">
      <c r="B18" s="186"/>
      <c r="C18" s="7" t="s">
        <v>7</v>
      </c>
      <c r="D18" s="22" t="s">
        <v>3</v>
      </c>
      <c r="E18" s="158">
        <v>0</v>
      </c>
      <c r="F18" s="18">
        <f t="shared" si="0"/>
        <v>0</v>
      </c>
      <c r="G18" s="31">
        <v>0</v>
      </c>
      <c r="H18" s="158">
        <v>-0.1</v>
      </c>
      <c r="I18" s="18">
        <f t="shared" si="1"/>
        <v>112500</v>
      </c>
      <c r="J18" s="31">
        <v>-11250</v>
      </c>
      <c r="K18" s="92"/>
    </row>
    <row r="19" spans="1:15" ht="17.149999999999999" customHeight="1" x14ac:dyDescent="0.4">
      <c r="B19" s="186"/>
      <c r="C19" s="7" t="s">
        <v>62</v>
      </c>
      <c r="D19" s="22" t="s">
        <v>3</v>
      </c>
      <c r="E19" s="16">
        <v>0</v>
      </c>
      <c r="F19" s="18">
        <f t="shared" si="0"/>
        <v>0</v>
      </c>
      <c r="G19" s="31">
        <v>0</v>
      </c>
      <c r="H19" s="16">
        <v>0</v>
      </c>
      <c r="I19" s="18">
        <f t="shared" si="1"/>
        <v>0</v>
      </c>
      <c r="J19" s="31">
        <v>0</v>
      </c>
      <c r="K19" s="92"/>
    </row>
    <row r="20" spans="1:15" ht="17.149999999999999" customHeight="1" x14ac:dyDescent="0.4">
      <c r="B20" s="186"/>
      <c r="C20" s="7" t="s">
        <v>63</v>
      </c>
      <c r="D20" s="22" t="s">
        <v>3</v>
      </c>
      <c r="E20" s="16">
        <v>0</v>
      </c>
      <c r="F20" s="18">
        <f t="shared" si="0"/>
        <v>0</v>
      </c>
      <c r="G20" s="31">
        <v>0</v>
      </c>
      <c r="H20" s="16">
        <v>0</v>
      </c>
      <c r="I20" s="18">
        <f t="shared" si="1"/>
        <v>0</v>
      </c>
      <c r="J20" s="31">
        <v>0</v>
      </c>
      <c r="K20" s="92"/>
    </row>
    <row r="21" spans="1:15" ht="17.149999999999999" customHeight="1" x14ac:dyDescent="0.4">
      <c r="B21" s="186"/>
      <c r="C21" s="7" t="s">
        <v>75</v>
      </c>
      <c r="D21" s="22" t="s">
        <v>3</v>
      </c>
      <c r="E21" s="16">
        <v>0</v>
      </c>
      <c r="F21" s="18">
        <f t="shared" si="0"/>
        <v>0</v>
      </c>
      <c r="G21" s="31">
        <v>0</v>
      </c>
      <c r="H21" s="16">
        <v>0</v>
      </c>
      <c r="I21" s="18">
        <f t="shared" si="1"/>
        <v>0</v>
      </c>
      <c r="J21" s="31">
        <v>0</v>
      </c>
      <c r="K21" s="92"/>
    </row>
    <row r="22" spans="1:15" ht="17.149999999999999" customHeight="1" x14ac:dyDescent="0.4">
      <c r="B22" s="186"/>
      <c r="C22" s="7" t="s">
        <v>99</v>
      </c>
      <c r="D22" s="22" t="s">
        <v>3</v>
      </c>
      <c r="E22" s="16">
        <v>0</v>
      </c>
      <c r="F22" s="18">
        <f t="shared" si="0"/>
        <v>0</v>
      </c>
      <c r="G22" s="31">
        <v>0</v>
      </c>
      <c r="H22" s="16">
        <v>0</v>
      </c>
      <c r="I22" s="18">
        <f t="shared" si="1"/>
        <v>0</v>
      </c>
      <c r="J22" s="31">
        <v>0</v>
      </c>
      <c r="K22" s="92"/>
    </row>
    <row r="23" spans="1:15" ht="17.149999999999999" customHeight="1" x14ac:dyDescent="0.4">
      <c r="A23" s="71" t="s">
        <v>1</v>
      </c>
      <c r="B23" s="186"/>
      <c r="C23" s="7" t="s">
        <v>50</v>
      </c>
      <c r="D23" s="22" t="s">
        <v>3</v>
      </c>
      <c r="E23" s="16">
        <v>0</v>
      </c>
      <c r="F23" s="18">
        <f t="shared" si="0"/>
        <v>0</v>
      </c>
      <c r="G23" s="31">
        <v>0</v>
      </c>
      <c r="H23" s="16">
        <v>0</v>
      </c>
      <c r="I23" s="18">
        <f t="shared" si="1"/>
        <v>0</v>
      </c>
      <c r="J23" s="31">
        <v>0</v>
      </c>
    </row>
    <row r="24" spans="1:15" ht="17.149999999999999" customHeight="1" x14ac:dyDescent="0.4">
      <c r="A24" s="71" t="s">
        <v>1</v>
      </c>
      <c r="B24" s="186"/>
      <c r="C24" s="7" t="s">
        <v>66</v>
      </c>
      <c r="D24" s="22" t="s">
        <v>3</v>
      </c>
      <c r="E24" s="16">
        <v>0</v>
      </c>
      <c r="F24" s="18">
        <f t="shared" si="0"/>
        <v>0</v>
      </c>
      <c r="G24" s="31">
        <v>0</v>
      </c>
      <c r="H24" s="16">
        <v>0</v>
      </c>
      <c r="I24" s="18">
        <f t="shared" si="1"/>
        <v>0</v>
      </c>
      <c r="J24" s="31">
        <v>0</v>
      </c>
    </row>
    <row r="25" spans="1:15" ht="17.149999999999999" customHeight="1" x14ac:dyDescent="0.4">
      <c r="A25" s="71" t="s">
        <v>1</v>
      </c>
      <c r="B25" s="186"/>
      <c r="C25" s="7" t="s">
        <v>97</v>
      </c>
      <c r="D25" s="22" t="s">
        <v>3</v>
      </c>
      <c r="E25" s="16">
        <v>100</v>
      </c>
      <c r="F25" s="18">
        <f t="shared" si="0"/>
        <v>91000</v>
      </c>
      <c r="G25" s="31">
        <v>9100000</v>
      </c>
      <c r="H25" s="16">
        <v>100</v>
      </c>
      <c r="I25" s="18">
        <f t="shared" si="1"/>
        <v>91000</v>
      </c>
      <c r="J25" s="31">
        <v>9100000</v>
      </c>
    </row>
    <row r="26" spans="1:15" ht="17.149999999999999" customHeight="1" thickBot="1" x14ac:dyDescent="0.45">
      <c r="B26" s="186"/>
      <c r="C26" s="7" t="s">
        <v>101</v>
      </c>
      <c r="D26" s="22" t="s">
        <v>3</v>
      </c>
      <c r="E26" s="16">
        <v>0</v>
      </c>
      <c r="F26" s="18">
        <f t="shared" si="0"/>
        <v>0</v>
      </c>
      <c r="G26" s="31">
        <v>0</v>
      </c>
      <c r="H26" s="16">
        <v>0</v>
      </c>
      <c r="I26" s="18">
        <f t="shared" si="1"/>
        <v>0</v>
      </c>
      <c r="J26" s="31">
        <v>0</v>
      </c>
      <c r="K26" s="92"/>
    </row>
    <row r="27" spans="1:15" ht="17.149999999999999" customHeight="1" thickBot="1" x14ac:dyDescent="0.45">
      <c r="B27" s="186"/>
      <c r="C27" s="19" t="s">
        <v>33</v>
      </c>
      <c r="D27" s="22"/>
      <c r="E27" s="117">
        <f>SUM(E6:E26)</f>
        <v>70054.080000000002</v>
      </c>
      <c r="F27" s="77">
        <f>IF(E27=0,0,G27/E27)</f>
        <v>90047.958462947485</v>
      </c>
      <c r="G27" s="76">
        <f>SUM(G6:G26)</f>
        <v>6308226886</v>
      </c>
      <c r="H27" s="77">
        <f>SUM(H6:H26)</f>
        <v>124645.48</v>
      </c>
      <c r="I27" s="77">
        <f>IF(H27=0,0,J27/H27)</f>
        <v>90338.078733380462</v>
      </c>
      <c r="J27" s="77">
        <f>SUM(J6:J26)</f>
        <v>11260233186</v>
      </c>
      <c r="M27" s="83">
        <f>+J27+J188</f>
        <v>18416329993</v>
      </c>
      <c r="O27" s="83">
        <f>+H27+H188</f>
        <v>206970.47999999998</v>
      </c>
    </row>
    <row r="28" spans="1:15" ht="17.149999999999999" customHeight="1" x14ac:dyDescent="0.4">
      <c r="B28" s="186"/>
      <c r="C28" s="8"/>
      <c r="D28" s="22"/>
      <c r="E28" s="78"/>
      <c r="F28" s="74"/>
      <c r="G28" s="79"/>
      <c r="H28" s="78"/>
      <c r="I28" s="74"/>
      <c r="J28" s="79"/>
      <c r="O28" s="113"/>
    </row>
    <row r="29" spans="1:15" ht="17.149999999999999" customHeight="1" x14ac:dyDescent="0.4">
      <c r="B29" s="186"/>
      <c r="C29" s="9" t="s">
        <v>34</v>
      </c>
      <c r="D29" s="22"/>
      <c r="E29" s="78"/>
      <c r="F29" s="74"/>
      <c r="G29" s="79"/>
      <c r="H29" s="78"/>
      <c r="I29" s="74"/>
      <c r="J29" s="79"/>
      <c r="O29" s="113"/>
    </row>
    <row r="30" spans="1:15" ht="17.149999999999999" customHeight="1" x14ac:dyDescent="0.4">
      <c r="B30" s="186"/>
      <c r="C30" s="8"/>
      <c r="D30" s="22"/>
      <c r="E30" s="78"/>
      <c r="F30" s="74"/>
      <c r="G30" s="79"/>
      <c r="H30" s="78"/>
      <c r="I30" s="74"/>
      <c r="J30" s="79"/>
    </row>
    <row r="31" spans="1:15" ht="17.149999999999999" customHeight="1" x14ac:dyDescent="0.4">
      <c r="B31" s="186"/>
      <c r="C31" s="11" t="s">
        <v>48</v>
      </c>
      <c r="D31" s="22"/>
      <c r="E31" s="78"/>
      <c r="F31" s="74"/>
      <c r="G31" s="79"/>
      <c r="H31" s="78"/>
      <c r="I31" s="74"/>
      <c r="J31" s="79"/>
    </row>
    <row r="32" spans="1:15" ht="17.149999999999999" customHeight="1" x14ac:dyDescent="0.4">
      <c r="A32" s="71" t="s">
        <v>9</v>
      </c>
      <c r="B32" s="186"/>
      <c r="C32" s="10" t="s">
        <v>10</v>
      </c>
      <c r="D32" s="22" t="s">
        <v>3</v>
      </c>
      <c r="E32" s="73">
        <v>0</v>
      </c>
      <c r="F32" s="74">
        <f t="shared" ref="F32:F37" si="2">IF(E32=0,0,G32/E32)</f>
        <v>0</v>
      </c>
      <c r="G32" s="75">
        <v>0</v>
      </c>
      <c r="H32" s="73">
        <v>0</v>
      </c>
      <c r="I32" s="74">
        <f t="shared" ref="I32:I37" si="3">IF(H32=0,0,J32/H32)</f>
        <v>0</v>
      </c>
      <c r="J32" s="75">
        <v>0</v>
      </c>
    </row>
    <row r="33" spans="1:10" ht="17.149999999999999" customHeight="1" x14ac:dyDescent="0.4">
      <c r="A33" s="71" t="s">
        <v>9</v>
      </c>
      <c r="B33" s="186"/>
      <c r="C33" s="10" t="s">
        <v>11</v>
      </c>
      <c r="D33" s="22" t="s">
        <v>3</v>
      </c>
      <c r="E33" s="73">
        <v>0</v>
      </c>
      <c r="F33" s="74">
        <f t="shared" si="2"/>
        <v>0</v>
      </c>
      <c r="G33" s="75">
        <v>0</v>
      </c>
      <c r="H33" s="73">
        <v>0</v>
      </c>
      <c r="I33" s="74">
        <f t="shared" si="3"/>
        <v>0</v>
      </c>
      <c r="J33" s="75">
        <v>0</v>
      </c>
    </row>
    <row r="34" spans="1:10" ht="17.149999999999999" customHeight="1" x14ac:dyDescent="0.4">
      <c r="A34" s="71" t="s">
        <v>9</v>
      </c>
      <c r="B34" s="186"/>
      <c r="C34" s="10" t="s">
        <v>12</v>
      </c>
      <c r="D34" s="22" t="s">
        <v>3</v>
      </c>
      <c r="E34" s="73">
        <v>0</v>
      </c>
      <c r="F34" s="74">
        <f t="shared" si="2"/>
        <v>0</v>
      </c>
      <c r="G34" s="75">
        <v>0</v>
      </c>
      <c r="H34" s="73">
        <v>0</v>
      </c>
      <c r="I34" s="74">
        <f t="shared" si="3"/>
        <v>0</v>
      </c>
      <c r="J34" s="75">
        <v>0</v>
      </c>
    </row>
    <row r="35" spans="1:10" ht="17.149999999999999" customHeight="1" x14ac:dyDescent="0.4">
      <c r="A35" s="71" t="s">
        <v>9</v>
      </c>
      <c r="B35" s="186"/>
      <c r="C35" s="10" t="s">
        <v>13</v>
      </c>
      <c r="D35" s="22" t="s">
        <v>3</v>
      </c>
      <c r="E35" s="73">
        <v>0</v>
      </c>
      <c r="F35" s="74">
        <f t="shared" si="2"/>
        <v>0</v>
      </c>
      <c r="G35" s="75">
        <v>0</v>
      </c>
      <c r="H35" s="73">
        <v>0</v>
      </c>
      <c r="I35" s="74">
        <f t="shared" si="3"/>
        <v>0</v>
      </c>
      <c r="J35" s="75">
        <v>0</v>
      </c>
    </row>
    <row r="36" spans="1:10" ht="17.149999999999999" customHeight="1" x14ac:dyDescent="0.4">
      <c r="A36" s="71" t="s">
        <v>9</v>
      </c>
      <c r="B36" s="186"/>
      <c r="C36" s="10" t="s">
        <v>5</v>
      </c>
      <c r="D36" s="22" t="s">
        <v>3</v>
      </c>
      <c r="E36" s="73">
        <v>0</v>
      </c>
      <c r="F36" s="74">
        <f t="shared" si="2"/>
        <v>0</v>
      </c>
      <c r="G36" s="75">
        <v>0</v>
      </c>
      <c r="H36" s="73">
        <v>0</v>
      </c>
      <c r="I36" s="74">
        <f t="shared" si="3"/>
        <v>0</v>
      </c>
      <c r="J36" s="75">
        <v>0</v>
      </c>
    </row>
    <row r="37" spans="1:10" ht="17.149999999999999" customHeight="1" x14ac:dyDescent="0.4">
      <c r="A37" s="71" t="s">
        <v>9</v>
      </c>
      <c r="B37" s="186"/>
      <c r="C37" s="10" t="s">
        <v>14</v>
      </c>
      <c r="D37" s="22" t="s">
        <v>3</v>
      </c>
      <c r="E37" s="73">
        <v>0</v>
      </c>
      <c r="F37" s="74">
        <f t="shared" si="2"/>
        <v>0</v>
      </c>
      <c r="G37" s="75">
        <v>0</v>
      </c>
      <c r="H37" s="73">
        <v>0</v>
      </c>
      <c r="I37" s="74">
        <f t="shared" si="3"/>
        <v>0</v>
      </c>
      <c r="J37" s="75">
        <v>0</v>
      </c>
    </row>
    <row r="38" spans="1:10" ht="17.149999999999999" customHeight="1" x14ac:dyDescent="0.4">
      <c r="B38" s="186"/>
      <c r="C38" s="12" t="s">
        <v>49</v>
      </c>
      <c r="D38" s="22"/>
      <c r="E38" s="131">
        <f>SUM(E32:E37)</f>
        <v>0</v>
      </c>
      <c r="F38" s="80">
        <f>IF(E38=0,0,G38/E38)</f>
        <v>0</v>
      </c>
      <c r="G38" s="132">
        <f>SUM(G32:G37)</f>
        <v>0</v>
      </c>
      <c r="H38" s="131">
        <f>SUM(H32:H37)</f>
        <v>0</v>
      </c>
      <c r="I38" s="80">
        <f>IF(H38=0,0,J38/H38)</f>
        <v>0</v>
      </c>
      <c r="J38" s="132">
        <f>SUM(J32:J37)</f>
        <v>0</v>
      </c>
    </row>
    <row r="39" spans="1:10" ht="17.149999999999999" customHeight="1" x14ac:dyDescent="0.4">
      <c r="B39" s="186"/>
      <c r="C39" s="11" t="s">
        <v>77</v>
      </c>
      <c r="D39" s="22"/>
      <c r="E39" s="73"/>
      <c r="F39" s="74"/>
      <c r="G39" s="75"/>
      <c r="H39" s="73"/>
      <c r="I39" s="74"/>
      <c r="J39" s="75"/>
    </row>
    <row r="40" spans="1:10" ht="17.149999999999999" customHeight="1" x14ac:dyDescent="0.4">
      <c r="A40" s="71" t="s">
        <v>77</v>
      </c>
      <c r="B40" s="186"/>
      <c r="C40" s="7" t="s">
        <v>54</v>
      </c>
      <c r="D40" s="22" t="s">
        <v>3</v>
      </c>
      <c r="E40" s="73">
        <v>0</v>
      </c>
      <c r="F40" s="74">
        <f t="shared" ref="F40:F55" si="4">IF(E40=0,0,G40/E40)</f>
        <v>0</v>
      </c>
      <c r="G40" s="75">
        <v>0</v>
      </c>
      <c r="H40" s="73">
        <v>0</v>
      </c>
      <c r="I40" s="74">
        <f t="shared" ref="I40:I61" si="5">IF(H40=0,0,J40/H40)</f>
        <v>0</v>
      </c>
      <c r="J40" s="75">
        <v>0</v>
      </c>
    </row>
    <row r="41" spans="1:10" ht="17.149999999999999" customHeight="1" x14ac:dyDescent="0.4">
      <c r="A41" s="71" t="s">
        <v>77</v>
      </c>
      <c r="B41" s="186"/>
      <c r="C41" s="7" t="s">
        <v>55</v>
      </c>
      <c r="D41" s="22" t="s">
        <v>3</v>
      </c>
      <c r="E41" s="73">
        <v>0</v>
      </c>
      <c r="F41" s="74">
        <f t="shared" si="4"/>
        <v>0</v>
      </c>
      <c r="G41" s="75">
        <v>0</v>
      </c>
      <c r="H41" s="73">
        <v>0</v>
      </c>
      <c r="I41" s="74">
        <f t="shared" si="5"/>
        <v>0</v>
      </c>
      <c r="J41" s="75">
        <v>0</v>
      </c>
    </row>
    <row r="42" spans="1:10" ht="17.149999999999999" customHeight="1" x14ac:dyDescent="0.4">
      <c r="A42" s="71" t="s">
        <v>77</v>
      </c>
      <c r="B42" s="186"/>
      <c r="C42" s="7" t="s">
        <v>11</v>
      </c>
      <c r="D42" s="22" t="s">
        <v>3</v>
      </c>
      <c r="E42" s="73">
        <v>0</v>
      </c>
      <c r="F42" s="74">
        <f t="shared" si="4"/>
        <v>0</v>
      </c>
      <c r="G42" s="75">
        <v>0</v>
      </c>
      <c r="H42" s="73">
        <v>0</v>
      </c>
      <c r="I42" s="74">
        <f t="shared" si="5"/>
        <v>0</v>
      </c>
      <c r="J42" s="75">
        <v>0</v>
      </c>
    </row>
    <row r="43" spans="1:10" ht="17.149999999999999" customHeight="1" x14ac:dyDescent="0.4">
      <c r="A43" s="71" t="s">
        <v>77</v>
      </c>
      <c r="B43" s="186"/>
      <c r="C43" s="7" t="s">
        <v>12</v>
      </c>
      <c r="D43" s="22" t="s">
        <v>3</v>
      </c>
      <c r="E43" s="73">
        <v>0</v>
      </c>
      <c r="F43" s="74">
        <f t="shared" si="4"/>
        <v>0</v>
      </c>
      <c r="G43" s="75">
        <v>0</v>
      </c>
      <c r="H43" s="73">
        <v>0</v>
      </c>
      <c r="I43" s="74">
        <f t="shared" si="5"/>
        <v>0</v>
      </c>
      <c r="J43" s="75">
        <v>0</v>
      </c>
    </row>
    <row r="44" spans="1:10" ht="17.149999999999999" customHeight="1" x14ac:dyDescent="0.4">
      <c r="A44" s="71" t="s">
        <v>77</v>
      </c>
      <c r="B44" s="186"/>
      <c r="C44" s="7" t="s">
        <v>13</v>
      </c>
      <c r="D44" s="22" t="s">
        <v>3</v>
      </c>
      <c r="E44" s="73">
        <v>0</v>
      </c>
      <c r="F44" s="74">
        <f t="shared" si="4"/>
        <v>0</v>
      </c>
      <c r="G44" s="75">
        <v>0</v>
      </c>
      <c r="H44" s="73">
        <v>0</v>
      </c>
      <c r="I44" s="74">
        <f t="shared" si="5"/>
        <v>0</v>
      </c>
      <c r="J44" s="75">
        <v>0</v>
      </c>
    </row>
    <row r="45" spans="1:10" ht="17.149999999999999" customHeight="1" x14ac:dyDescent="0.4">
      <c r="A45" s="71" t="s">
        <v>77</v>
      </c>
      <c r="B45" s="186"/>
      <c r="C45" s="7" t="s">
        <v>68</v>
      </c>
      <c r="D45" s="22" t="s">
        <v>3</v>
      </c>
      <c r="E45" s="73">
        <v>0</v>
      </c>
      <c r="F45" s="74">
        <f t="shared" si="4"/>
        <v>0</v>
      </c>
      <c r="G45" s="75">
        <v>0</v>
      </c>
      <c r="H45" s="73">
        <v>0</v>
      </c>
      <c r="I45" s="74">
        <f t="shared" si="5"/>
        <v>0</v>
      </c>
      <c r="J45" s="75">
        <v>0</v>
      </c>
    </row>
    <row r="46" spans="1:10" ht="17.149999999999999" customHeight="1" x14ac:dyDescent="0.4">
      <c r="A46" s="71" t="s">
        <v>77</v>
      </c>
      <c r="B46" s="186"/>
      <c r="C46" s="7" t="s">
        <v>69</v>
      </c>
      <c r="D46" s="22" t="s">
        <v>3</v>
      </c>
      <c r="E46" s="73">
        <v>0</v>
      </c>
      <c r="F46" s="74">
        <f t="shared" si="4"/>
        <v>0</v>
      </c>
      <c r="G46" s="75">
        <v>0</v>
      </c>
      <c r="H46" s="73">
        <v>0</v>
      </c>
      <c r="I46" s="74">
        <f t="shared" si="5"/>
        <v>0</v>
      </c>
      <c r="J46" s="75">
        <v>0</v>
      </c>
    </row>
    <row r="47" spans="1:10" ht="17.149999999999999" customHeight="1" x14ac:dyDescent="0.4">
      <c r="A47" s="71" t="s">
        <v>77</v>
      </c>
      <c r="B47" s="186"/>
      <c r="C47" s="7" t="s">
        <v>14</v>
      </c>
      <c r="D47" s="22" t="s">
        <v>3</v>
      </c>
      <c r="E47" s="73">
        <v>0</v>
      </c>
      <c r="F47" s="74">
        <f t="shared" si="4"/>
        <v>0</v>
      </c>
      <c r="G47" s="75">
        <v>0</v>
      </c>
      <c r="H47" s="73">
        <v>0</v>
      </c>
      <c r="I47" s="74">
        <f t="shared" si="5"/>
        <v>0</v>
      </c>
      <c r="J47" s="75">
        <v>0</v>
      </c>
    </row>
    <row r="48" spans="1:10" ht="17.149999999999999" customHeight="1" x14ac:dyDescent="0.4">
      <c r="A48" s="71" t="s">
        <v>77</v>
      </c>
      <c r="B48" s="186"/>
      <c r="C48" s="7" t="s">
        <v>60</v>
      </c>
      <c r="D48" s="22" t="s">
        <v>3</v>
      </c>
      <c r="E48" s="73">
        <v>0</v>
      </c>
      <c r="F48" s="74">
        <f t="shared" si="4"/>
        <v>0</v>
      </c>
      <c r="G48" s="75">
        <v>0</v>
      </c>
      <c r="H48" s="73">
        <v>0</v>
      </c>
      <c r="I48" s="74">
        <f t="shared" si="5"/>
        <v>0</v>
      </c>
      <c r="J48" s="75">
        <v>0</v>
      </c>
    </row>
    <row r="49" spans="1:17" ht="17.149999999999999" customHeight="1" x14ac:dyDescent="0.4">
      <c r="A49" s="71" t="s">
        <v>77</v>
      </c>
      <c r="B49" s="186"/>
      <c r="C49" s="7" t="s">
        <v>50</v>
      </c>
      <c r="D49" s="22" t="s">
        <v>3</v>
      </c>
      <c r="E49" s="73">
        <v>0</v>
      </c>
      <c r="F49" s="74">
        <f t="shared" si="4"/>
        <v>0</v>
      </c>
      <c r="G49" s="75">
        <v>0</v>
      </c>
      <c r="H49" s="73">
        <v>0</v>
      </c>
      <c r="I49" s="74">
        <f t="shared" si="5"/>
        <v>0</v>
      </c>
      <c r="J49" s="75">
        <v>0</v>
      </c>
    </row>
    <row r="50" spans="1:17" ht="17.149999999999999" customHeight="1" x14ac:dyDescent="0.4">
      <c r="A50" s="71" t="s">
        <v>77</v>
      </c>
      <c r="B50" s="186"/>
      <c r="C50" s="7" t="s">
        <v>72</v>
      </c>
      <c r="D50" s="22" t="s">
        <v>3</v>
      </c>
      <c r="E50" s="73">
        <v>0</v>
      </c>
      <c r="F50" s="74">
        <f t="shared" si="4"/>
        <v>0</v>
      </c>
      <c r="G50" s="75">
        <v>0</v>
      </c>
      <c r="H50" s="73">
        <v>0</v>
      </c>
      <c r="I50" s="74">
        <f t="shared" si="5"/>
        <v>0</v>
      </c>
      <c r="J50" s="75">
        <v>0</v>
      </c>
    </row>
    <row r="51" spans="1:17" ht="17.149999999999999" customHeight="1" x14ac:dyDescent="0.4">
      <c r="A51" s="71" t="s">
        <v>77</v>
      </c>
      <c r="B51" s="186"/>
      <c r="C51" s="7" t="s">
        <v>73</v>
      </c>
      <c r="D51" s="22" t="s">
        <v>3</v>
      </c>
      <c r="E51" s="73">
        <v>0</v>
      </c>
      <c r="F51" s="74">
        <f t="shared" si="4"/>
        <v>0</v>
      </c>
      <c r="G51" s="75">
        <v>0</v>
      </c>
      <c r="H51" s="73">
        <v>0</v>
      </c>
      <c r="I51" s="74">
        <f t="shared" si="5"/>
        <v>0</v>
      </c>
      <c r="J51" s="75">
        <v>0</v>
      </c>
    </row>
    <row r="52" spans="1:17" ht="17.149999999999999" customHeight="1" x14ac:dyDescent="0.4">
      <c r="A52" s="71" t="s">
        <v>77</v>
      </c>
      <c r="B52" s="186"/>
      <c r="C52" s="7" t="s">
        <v>81</v>
      </c>
      <c r="D52" s="22" t="s">
        <v>3</v>
      </c>
      <c r="E52" s="73">
        <v>0</v>
      </c>
      <c r="F52" s="74">
        <f t="shared" si="4"/>
        <v>0</v>
      </c>
      <c r="G52" s="75">
        <v>0</v>
      </c>
      <c r="H52" s="73">
        <v>0</v>
      </c>
      <c r="I52" s="74">
        <f t="shared" si="5"/>
        <v>0</v>
      </c>
      <c r="J52" s="75">
        <v>0</v>
      </c>
    </row>
    <row r="53" spans="1:17" ht="17.149999999999999" customHeight="1" x14ac:dyDescent="0.4">
      <c r="A53" s="71" t="s">
        <v>77</v>
      </c>
      <c r="B53" s="186"/>
      <c r="C53" s="72" t="s">
        <v>82</v>
      </c>
      <c r="D53" s="22" t="s">
        <v>3</v>
      </c>
      <c r="E53" s="73">
        <v>0</v>
      </c>
      <c r="F53" s="74">
        <f t="shared" si="4"/>
        <v>0</v>
      </c>
      <c r="G53" s="75">
        <v>0</v>
      </c>
      <c r="H53" s="73">
        <v>0</v>
      </c>
      <c r="I53" s="74">
        <f t="shared" si="5"/>
        <v>0</v>
      </c>
      <c r="J53" s="75">
        <v>0</v>
      </c>
    </row>
    <row r="54" spans="1:17" s="88" customFormat="1" ht="17.149999999999999" customHeight="1" x14ac:dyDescent="0.4">
      <c r="A54" s="86" t="s">
        <v>77</v>
      </c>
      <c r="B54" s="186"/>
      <c r="C54" s="120" t="s">
        <v>83</v>
      </c>
      <c r="D54" s="121" t="s">
        <v>3</v>
      </c>
      <c r="E54" s="126">
        <v>5000</v>
      </c>
      <c r="F54" s="123">
        <f t="shared" si="4"/>
        <v>157878.88</v>
      </c>
      <c r="G54" s="124">
        <v>789394400</v>
      </c>
      <c r="H54" s="122">
        <v>6000</v>
      </c>
      <c r="I54" s="123">
        <f t="shared" si="5"/>
        <v>160110.33812333335</v>
      </c>
      <c r="J54" s="124">
        <v>960662028.74000001</v>
      </c>
      <c r="K54" s="88">
        <v>969228800.72000003</v>
      </c>
      <c r="M54" s="89">
        <f>J54-K54</f>
        <v>-8566771.9800000191</v>
      </c>
    </row>
    <row r="55" spans="1:17" s="88" customFormat="1" ht="17.149999999999999" customHeight="1" x14ac:dyDescent="0.4">
      <c r="A55" s="86" t="s">
        <v>77</v>
      </c>
      <c r="B55" s="186"/>
      <c r="C55" s="120" t="s">
        <v>84</v>
      </c>
      <c r="D55" s="121" t="s">
        <v>3</v>
      </c>
      <c r="E55" s="122">
        <v>0</v>
      </c>
      <c r="F55" s="123">
        <f t="shared" si="4"/>
        <v>0</v>
      </c>
      <c r="G55" s="124">
        <v>0</v>
      </c>
      <c r="H55" s="122">
        <v>0</v>
      </c>
      <c r="I55" s="123">
        <f t="shared" si="5"/>
        <v>0</v>
      </c>
      <c r="J55" s="124">
        <v>0</v>
      </c>
    </row>
    <row r="56" spans="1:17" s="88" customFormat="1" ht="17.149999999999999" customHeight="1" x14ac:dyDescent="0.4">
      <c r="A56" s="86"/>
      <c r="B56" s="186"/>
      <c r="C56" s="120" t="s">
        <v>85</v>
      </c>
      <c r="D56" s="121" t="s">
        <v>3</v>
      </c>
      <c r="E56" s="122">
        <v>1600</v>
      </c>
      <c r="F56" s="123">
        <f>IF(E56=0,0,G56/E56)</f>
        <v>157914.20624999999</v>
      </c>
      <c r="G56" s="124">
        <v>252662730</v>
      </c>
      <c r="H56" s="122">
        <v>1600</v>
      </c>
      <c r="I56" s="123">
        <f t="shared" si="5"/>
        <v>157914.20624999999</v>
      </c>
      <c r="J56" s="124">
        <v>252662730</v>
      </c>
    </row>
    <row r="57" spans="1:17" s="88" customFormat="1" ht="17.149999999999999" customHeight="1" x14ac:dyDescent="0.4">
      <c r="A57" s="86" t="s">
        <v>77</v>
      </c>
      <c r="B57" s="186"/>
      <c r="C57" s="119" t="s">
        <v>58</v>
      </c>
      <c r="D57" s="87" t="s">
        <v>3</v>
      </c>
      <c r="E57" s="73">
        <v>0</v>
      </c>
      <c r="F57" s="74">
        <f>IF(E57=0,0,G57/E57)</f>
        <v>0</v>
      </c>
      <c r="G57" s="75">
        <v>0</v>
      </c>
      <c r="H57" s="73">
        <v>0</v>
      </c>
      <c r="I57" s="74">
        <f>IF(H57=0,0,J57/H57)</f>
        <v>0</v>
      </c>
      <c r="J57" s="75">
        <v>0</v>
      </c>
    </row>
    <row r="58" spans="1:17" s="88" customFormat="1" ht="17.149999999999999" customHeight="1" x14ac:dyDescent="0.4">
      <c r="A58" s="86"/>
      <c r="B58" s="186"/>
      <c r="C58" s="119" t="s">
        <v>97</v>
      </c>
      <c r="D58" s="87"/>
      <c r="E58" s="73">
        <v>0</v>
      </c>
      <c r="F58" s="74"/>
      <c r="G58" s="81">
        <v>0</v>
      </c>
      <c r="H58" s="73">
        <v>0</v>
      </c>
      <c r="I58" s="74"/>
      <c r="J58" s="75">
        <v>0</v>
      </c>
    </row>
    <row r="59" spans="1:17" s="88" customFormat="1" ht="17.149999999999999" customHeight="1" x14ac:dyDescent="0.4">
      <c r="A59" s="86"/>
      <c r="B59" s="186"/>
      <c r="C59" s="120" t="s">
        <v>101</v>
      </c>
      <c r="D59" s="121"/>
      <c r="E59" s="122">
        <v>0</v>
      </c>
      <c r="F59" s="123">
        <f>IF(E59=0,0,G59/E59)</f>
        <v>0</v>
      </c>
      <c r="G59" s="127">
        <v>0</v>
      </c>
      <c r="H59" s="122">
        <v>0</v>
      </c>
      <c r="I59" s="123">
        <f t="shared" si="5"/>
        <v>0</v>
      </c>
      <c r="J59" s="124">
        <v>0</v>
      </c>
    </row>
    <row r="60" spans="1:17" s="88" customFormat="1" ht="17.149999999999999" customHeight="1" x14ac:dyDescent="0.4">
      <c r="A60" s="86"/>
      <c r="B60" s="186"/>
      <c r="C60" s="120" t="s">
        <v>114</v>
      </c>
      <c r="D60" s="121"/>
      <c r="E60" s="122"/>
      <c r="F60" s="146"/>
      <c r="G60" s="127"/>
      <c r="H60" s="122">
        <v>0</v>
      </c>
      <c r="I60" s="123">
        <f t="shared" si="5"/>
        <v>0</v>
      </c>
      <c r="J60" s="124">
        <v>0</v>
      </c>
    </row>
    <row r="61" spans="1:17" ht="17.149999999999999" customHeight="1" x14ac:dyDescent="0.4">
      <c r="B61" s="186"/>
      <c r="C61" s="105" t="s">
        <v>87</v>
      </c>
      <c r="D61" s="22"/>
      <c r="E61" s="128">
        <f>SUM(E40:E60)</f>
        <v>6600</v>
      </c>
      <c r="F61" s="80">
        <f>IF(E61=0,0,G61/E61)</f>
        <v>157887.44393939394</v>
      </c>
      <c r="G61" s="129">
        <f>SUM(G40:G60)</f>
        <v>1042057130</v>
      </c>
      <c r="H61" s="128">
        <f>SUM(H40:H60)</f>
        <v>7600</v>
      </c>
      <c r="I61" s="80">
        <f t="shared" si="5"/>
        <v>159647.99457105264</v>
      </c>
      <c r="J61" s="130">
        <f>SUM(J40:J60)</f>
        <v>1213324758.74</v>
      </c>
      <c r="K61" s="34"/>
      <c r="M61" s="83"/>
      <c r="Q61" s="65"/>
    </row>
    <row r="62" spans="1:17" ht="17.149999999999999" customHeight="1" x14ac:dyDescent="0.4">
      <c r="B62" s="186"/>
      <c r="C62" s="11" t="s">
        <v>78</v>
      </c>
      <c r="D62" s="22"/>
      <c r="E62" s="73"/>
      <c r="F62" s="74"/>
      <c r="G62" s="75"/>
      <c r="H62" s="73"/>
      <c r="I62" s="74"/>
      <c r="J62" s="75"/>
    </row>
    <row r="63" spans="1:17" ht="17.149999999999999" customHeight="1" x14ac:dyDescent="0.4">
      <c r="A63" s="71" t="s">
        <v>78</v>
      </c>
      <c r="B63" s="186"/>
      <c r="C63" s="7" t="s">
        <v>54</v>
      </c>
      <c r="D63" s="22" t="s">
        <v>3</v>
      </c>
      <c r="E63" s="73">
        <v>0</v>
      </c>
      <c r="F63" s="74">
        <f t="shared" ref="F63:F85" si="6">IF(E63=0,0,G63/E63)</f>
        <v>0</v>
      </c>
      <c r="G63" s="75">
        <v>0</v>
      </c>
      <c r="H63" s="73">
        <v>0</v>
      </c>
      <c r="I63" s="74">
        <f t="shared" ref="I63:I85" si="7">IF(H63=0,0,J63/H63)</f>
        <v>0</v>
      </c>
      <c r="J63" s="75">
        <v>0</v>
      </c>
      <c r="K63" s="34"/>
    </row>
    <row r="64" spans="1:17" ht="17.149999999999999" customHeight="1" x14ac:dyDescent="0.4">
      <c r="A64" s="71" t="s">
        <v>78</v>
      </c>
      <c r="B64" s="186"/>
      <c r="C64" s="7" t="s">
        <v>55</v>
      </c>
      <c r="D64" s="22" t="s">
        <v>3</v>
      </c>
      <c r="E64" s="73">
        <v>0</v>
      </c>
      <c r="F64" s="74">
        <f t="shared" si="6"/>
        <v>0</v>
      </c>
      <c r="G64" s="75">
        <v>0</v>
      </c>
      <c r="H64" s="73">
        <v>400</v>
      </c>
      <c r="I64" s="74">
        <f t="shared" si="7"/>
        <v>116137.8</v>
      </c>
      <c r="J64" s="75">
        <v>46455120</v>
      </c>
      <c r="K64" s="69"/>
    </row>
    <row r="65" spans="1:13" ht="17.149999999999999" customHeight="1" x14ac:dyDescent="0.4">
      <c r="A65" s="71" t="s">
        <v>78</v>
      </c>
      <c r="B65" s="186"/>
      <c r="C65" s="7" t="s">
        <v>11</v>
      </c>
      <c r="D65" s="22" t="s">
        <v>3</v>
      </c>
      <c r="E65" s="73">
        <v>0</v>
      </c>
      <c r="F65" s="74">
        <f t="shared" si="6"/>
        <v>0</v>
      </c>
      <c r="G65" s="75">
        <v>0</v>
      </c>
      <c r="H65" s="73">
        <v>0</v>
      </c>
      <c r="I65" s="74">
        <f t="shared" si="7"/>
        <v>0</v>
      </c>
      <c r="J65" s="75">
        <v>0</v>
      </c>
    </row>
    <row r="66" spans="1:13" ht="17.149999999999999" customHeight="1" x14ac:dyDescent="0.4">
      <c r="A66" s="71" t="s">
        <v>78</v>
      </c>
      <c r="B66" s="186"/>
      <c r="C66" s="7" t="s">
        <v>12</v>
      </c>
      <c r="D66" s="22" t="s">
        <v>3</v>
      </c>
      <c r="E66" s="73">
        <v>0</v>
      </c>
      <c r="F66" s="74">
        <f t="shared" si="6"/>
        <v>0</v>
      </c>
      <c r="G66" s="75">
        <v>0</v>
      </c>
      <c r="H66" s="73">
        <v>0</v>
      </c>
      <c r="I66" s="74">
        <f t="shared" si="7"/>
        <v>0</v>
      </c>
      <c r="J66" s="75">
        <v>0</v>
      </c>
    </row>
    <row r="67" spans="1:13" ht="17.149999999999999" customHeight="1" x14ac:dyDescent="0.4">
      <c r="A67" s="71" t="s">
        <v>78</v>
      </c>
      <c r="B67" s="186"/>
      <c r="C67" s="7" t="s">
        <v>13</v>
      </c>
      <c r="D67" s="22" t="s">
        <v>3</v>
      </c>
      <c r="E67" s="73">
        <v>0</v>
      </c>
      <c r="F67" s="74">
        <f t="shared" si="6"/>
        <v>0</v>
      </c>
      <c r="G67" s="75">
        <v>0</v>
      </c>
      <c r="H67" s="73">
        <v>0</v>
      </c>
      <c r="I67" s="74">
        <f t="shared" si="7"/>
        <v>0</v>
      </c>
      <c r="J67" s="75">
        <v>0</v>
      </c>
    </row>
    <row r="68" spans="1:13" ht="17.149999999999999" customHeight="1" x14ac:dyDescent="0.4">
      <c r="A68" s="71" t="s">
        <v>78</v>
      </c>
      <c r="B68" s="186"/>
      <c r="C68" s="7" t="s">
        <v>68</v>
      </c>
      <c r="D68" s="22" t="s">
        <v>3</v>
      </c>
      <c r="E68" s="73">
        <v>0</v>
      </c>
      <c r="F68" s="74">
        <f t="shared" si="6"/>
        <v>0</v>
      </c>
      <c r="G68" s="75">
        <v>0</v>
      </c>
      <c r="H68" s="73">
        <v>0</v>
      </c>
      <c r="I68" s="74">
        <f t="shared" si="7"/>
        <v>0</v>
      </c>
      <c r="J68" s="75">
        <v>0</v>
      </c>
      <c r="M68" s="34"/>
    </row>
    <row r="69" spans="1:13" ht="17.149999999999999" customHeight="1" x14ac:dyDescent="0.4">
      <c r="A69" s="71" t="s">
        <v>78</v>
      </c>
      <c r="B69" s="186"/>
      <c r="C69" s="7" t="s">
        <v>69</v>
      </c>
      <c r="D69" s="22" t="s">
        <v>3</v>
      </c>
      <c r="E69" s="73">
        <v>0</v>
      </c>
      <c r="F69" s="74">
        <f t="shared" si="6"/>
        <v>0</v>
      </c>
      <c r="G69" s="75">
        <v>0</v>
      </c>
      <c r="H69" s="73">
        <v>0</v>
      </c>
      <c r="I69" s="74">
        <f t="shared" si="7"/>
        <v>0</v>
      </c>
      <c r="J69" s="75">
        <v>0</v>
      </c>
    </row>
    <row r="70" spans="1:13" ht="17.149999999999999" customHeight="1" x14ac:dyDescent="0.4">
      <c r="A70" s="71" t="s">
        <v>78</v>
      </c>
      <c r="B70" s="186"/>
      <c r="C70" s="7" t="s">
        <v>14</v>
      </c>
      <c r="D70" s="22" t="s">
        <v>3</v>
      </c>
      <c r="E70" s="73">
        <v>0</v>
      </c>
      <c r="F70" s="74">
        <f t="shared" si="6"/>
        <v>0</v>
      </c>
      <c r="G70" s="75">
        <v>0</v>
      </c>
      <c r="H70" s="73">
        <v>0</v>
      </c>
      <c r="I70" s="74">
        <f t="shared" si="7"/>
        <v>0</v>
      </c>
      <c r="J70" s="75">
        <v>0</v>
      </c>
    </row>
    <row r="71" spans="1:13" ht="17.149999999999999" customHeight="1" x14ac:dyDescent="0.4">
      <c r="A71" s="71" t="s">
        <v>78</v>
      </c>
      <c r="B71" s="186"/>
      <c r="C71" s="7" t="s">
        <v>60</v>
      </c>
      <c r="D71" s="22" t="s">
        <v>3</v>
      </c>
      <c r="E71" s="73">
        <v>0</v>
      </c>
      <c r="F71" s="74">
        <f t="shared" si="6"/>
        <v>0</v>
      </c>
      <c r="G71" s="75">
        <v>0</v>
      </c>
      <c r="H71" s="73">
        <v>0</v>
      </c>
      <c r="I71" s="74">
        <f t="shared" si="7"/>
        <v>0</v>
      </c>
      <c r="J71" s="75">
        <v>0</v>
      </c>
    </row>
    <row r="72" spans="1:13" ht="17.149999999999999" customHeight="1" x14ac:dyDescent="0.4">
      <c r="A72" s="71" t="s">
        <v>78</v>
      </c>
      <c r="B72" s="186"/>
      <c r="C72" s="7" t="s">
        <v>50</v>
      </c>
      <c r="D72" s="22" t="s">
        <v>3</v>
      </c>
      <c r="E72" s="73">
        <v>0</v>
      </c>
      <c r="F72" s="74">
        <f t="shared" si="6"/>
        <v>0</v>
      </c>
      <c r="G72" s="75">
        <v>0</v>
      </c>
      <c r="H72" s="73">
        <v>0</v>
      </c>
      <c r="I72" s="74">
        <f t="shared" ref="I72:I78" si="8">IF(H72=0,0,J72/H72)</f>
        <v>0</v>
      </c>
      <c r="J72" s="75">
        <v>0</v>
      </c>
    </row>
    <row r="73" spans="1:13" ht="17.149999999999999" customHeight="1" x14ac:dyDescent="0.4">
      <c r="A73" s="71" t="s">
        <v>78</v>
      </c>
      <c r="B73" s="186"/>
      <c r="C73" s="7" t="s">
        <v>72</v>
      </c>
      <c r="D73" s="22" t="s">
        <v>3</v>
      </c>
      <c r="E73" s="73">
        <v>4360</v>
      </c>
      <c r="F73" s="74">
        <f t="shared" si="6"/>
        <v>121036.60247706423</v>
      </c>
      <c r="G73" s="75">
        <v>527719586.80000001</v>
      </c>
      <c r="H73" s="73">
        <v>4360</v>
      </c>
      <c r="I73" s="74">
        <f t="shared" si="8"/>
        <v>121036.60247706423</v>
      </c>
      <c r="J73" s="75">
        <v>527719586.80000001</v>
      </c>
    </row>
    <row r="74" spans="1:13" ht="17.149999999999999" customHeight="1" x14ac:dyDescent="0.4">
      <c r="A74" s="71" t="s">
        <v>78</v>
      </c>
      <c r="B74" s="186"/>
      <c r="C74" s="7" t="s">
        <v>73</v>
      </c>
      <c r="D74" s="22" t="s">
        <v>3</v>
      </c>
      <c r="E74" s="73">
        <v>0</v>
      </c>
      <c r="F74" s="74">
        <f t="shared" si="6"/>
        <v>0</v>
      </c>
      <c r="G74" s="75">
        <v>0</v>
      </c>
      <c r="H74" s="73">
        <v>0</v>
      </c>
      <c r="I74" s="74">
        <f t="shared" si="8"/>
        <v>0</v>
      </c>
      <c r="J74" s="75">
        <v>0</v>
      </c>
    </row>
    <row r="75" spans="1:13" ht="17.149999999999999" customHeight="1" x14ac:dyDescent="0.4">
      <c r="B75" s="186"/>
      <c r="C75" s="7" t="s">
        <v>119</v>
      </c>
      <c r="D75" s="22"/>
      <c r="E75" s="73">
        <v>0</v>
      </c>
      <c r="F75" s="74">
        <f t="shared" si="6"/>
        <v>0</v>
      </c>
      <c r="G75" s="75">
        <v>0</v>
      </c>
      <c r="H75" s="73">
        <v>0</v>
      </c>
      <c r="I75" s="74">
        <f t="shared" si="8"/>
        <v>0</v>
      </c>
      <c r="J75" s="75">
        <v>0</v>
      </c>
    </row>
    <row r="76" spans="1:13" ht="17.149999999999999" customHeight="1" x14ac:dyDescent="0.4">
      <c r="A76" s="71" t="s">
        <v>78</v>
      </c>
      <c r="B76" s="186"/>
      <c r="C76" s="7" t="s">
        <v>81</v>
      </c>
      <c r="D76" s="22" t="s">
        <v>3</v>
      </c>
      <c r="E76" s="73">
        <v>0</v>
      </c>
      <c r="F76" s="74">
        <f t="shared" si="6"/>
        <v>0</v>
      </c>
      <c r="G76" s="75">
        <v>0</v>
      </c>
      <c r="H76" s="73">
        <v>0</v>
      </c>
      <c r="I76" s="74">
        <f t="shared" si="8"/>
        <v>0</v>
      </c>
      <c r="J76" s="75">
        <v>0</v>
      </c>
    </row>
    <row r="77" spans="1:13" ht="17.149999999999999" customHeight="1" x14ac:dyDescent="0.4">
      <c r="A77" s="71" t="s">
        <v>78</v>
      </c>
      <c r="B77" s="186"/>
      <c r="C77" s="7" t="s">
        <v>82</v>
      </c>
      <c r="D77" s="22" t="s">
        <v>3</v>
      </c>
      <c r="E77" s="73">
        <v>0</v>
      </c>
      <c r="F77" s="74">
        <f t="shared" si="6"/>
        <v>0</v>
      </c>
      <c r="G77" s="75">
        <v>0</v>
      </c>
      <c r="H77" s="73">
        <v>0</v>
      </c>
      <c r="I77" s="74">
        <f t="shared" si="8"/>
        <v>0</v>
      </c>
      <c r="J77" s="75">
        <v>0</v>
      </c>
    </row>
    <row r="78" spans="1:13" s="88" customFormat="1" ht="17.149999999999999" customHeight="1" x14ac:dyDescent="0.4">
      <c r="A78" s="86" t="s">
        <v>78</v>
      </c>
      <c r="B78" s="186"/>
      <c r="C78" s="120" t="s">
        <v>83</v>
      </c>
      <c r="D78" s="121" t="s">
        <v>3</v>
      </c>
      <c r="E78" s="122">
        <v>0</v>
      </c>
      <c r="F78" s="123">
        <f t="shared" si="6"/>
        <v>0</v>
      </c>
      <c r="G78" s="124">
        <v>0</v>
      </c>
      <c r="H78" s="122">
        <v>0</v>
      </c>
      <c r="I78" s="123">
        <f t="shared" si="8"/>
        <v>0</v>
      </c>
      <c r="J78" s="124">
        <v>0</v>
      </c>
    </row>
    <row r="79" spans="1:13" s="88" customFormat="1" ht="17.149999999999999" customHeight="1" x14ac:dyDescent="0.4">
      <c r="A79" s="86" t="s">
        <v>78</v>
      </c>
      <c r="B79" s="186"/>
      <c r="C79" s="120" t="s">
        <v>84</v>
      </c>
      <c r="D79" s="121" t="s">
        <v>3</v>
      </c>
      <c r="E79" s="122">
        <v>0</v>
      </c>
      <c r="F79" s="123">
        <f t="shared" si="6"/>
        <v>0</v>
      </c>
      <c r="G79" s="124">
        <v>0</v>
      </c>
      <c r="H79" s="122">
        <v>0</v>
      </c>
      <c r="I79" s="123">
        <f t="shared" si="7"/>
        <v>0</v>
      </c>
      <c r="J79" s="124">
        <v>0</v>
      </c>
    </row>
    <row r="80" spans="1:13" s="88" customFormat="1" ht="17.149999999999999" customHeight="1" x14ac:dyDescent="0.4">
      <c r="A80" s="86" t="s">
        <v>78</v>
      </c>
      <c r="B80" s="186"/>
      <c r="C80" s="120" t="s">
        <v>85</v>
      </c>
      <c r="D80" s="121" t="s">
        <v>3</v>
      </c>
      <c r="E80" s="122">
        <v>0</v>
      </c>
      <c r="F80" s="123">
        <f>IF(E80=0,0,G80/E80)</f>
        <v>0</v>
      </c>
      <c r="G80" s="124">
        <v>0</v>
      </c>
      <c r="H80" s="122">
        <v>0</v>
      </c>
      <c r="I80" s="123">
        <f>IF(H80=0,0,J80/H80)</f>
        <v>0</v>
      </c>
      <c r="J80" s="124">
        <v>0</v>
      </c>
    </row>
    <row r="81" spans="1:11" ht="17.149999999999999" customHeight="1" x14ac:dyDescent="0.4">
      <c r="B81" s="186"/>
      <c r="C81" s="72" t="s">
        <v>58</v>
      </c>
      <c r="D81" s="22"/>
      <c r="E81" s="73">
        <v>0</v>
      </c>
      <c r="F81" s="74">
        <f t="shared" si="6"/>
        <v>0</v>
      </c>
      <c r="G81" s="75">
        <v>0</v>
      </c>
      <c r="H81" s="73">
        <v>0</v>
      </c>
      <c r="I81" s="74">
        <f t="shared" ref="I81:I84" si="9">IF(H81=0,0,J81/H81)</f>
        <v>0</v>
      </c>
      <c r="J81" s="75">
        <v>0</v>
      </c>
    </row>
    <row r="82" spans="1:11" ht="17.149999999999999" customHeight="1" x14ac:dyDescent="0.4">
      <c r="B82" s="186"/>
      <c r="C82" s="72" t="s">
        <v>97</v>
      </c>
      <c r="D82" s="22"/>
      <c r="E82" s="73">
        <v>0</v>
      </c>
      <c r="F82" s="74">
        <f t="shared" si="6"/>
        <v>0</v>
      </c>
      <c r="G82" s="81">
        <v>0</v>
      </c>
      <c r="H82" s="73">
        <v>0</v>
      </c>
      <c r="I82" s="74">
        <f t="shared" si="9"/>
        <v>0</v>
      </c>
      <c r="J82" s="75">
        <v>0</v>
      </c>
    </row>
    <row r="83" spans="1:11" ht="17.149999999999999" customHeight="1" x14ac:dyDescent="0.4">
      <c r="B83" s="186"/>
      <c r="C83" s="120" t="s">
        <v>101</v>
      </c>
      <c r="D83" s="121"/>
      <c r="E83" s="122">
        <v>0</v>
      </c>
      <c r="F83" s="123">
        <f t="shared" si="6"/>
        <v>0</v>
      </c>
      <c r="G83" s="127">
        <v>0</v>
      </c>
      <c r="H83" s="122">
        <v>0</v>
      </c>
      <c r="I83" s="123">
        <f t="shared" si="9"/>
        <v>0</v>
      </c>
      <c r="J83" s="124">
        <v>0</v>
      </c>
    </row>
    <row r="84" spans="1:11" ht="17.149999999999999" customHeight="1" x14ac:dyDescent="0.4">
      <c r="B84" s="186"/>
      <c r="C84" s="72" t="s">
        <v>108</v>
      </c>
      <c r="D84" s="22"/>
      <c r="E84" s="73">
        <v>2497.06</v>
      </c>
      <c r="F84" s="74">
        <f t="shared" si="6"/>
        <v>118699.87999887869</v>
      </c>
      <c r="G84" s="81">
        <v>296400722.35000002</v>
      </c>
      <c r="H84" s="73">
        <v>2497.06</v>
      </c>
      <c r="I84" s="74">
        <f t="shared" si="9"/>
        <v>118699.87999887869</v>
      </c>
      <c r="J84" s="75">
        <v>296400722.35000002</v>
      </c>
    </row>
    <row r="85" spans="1:11" ht="17.149999999999999" customHeight="1" x14ac:dyDescent="0.4">
      <c r="B85" s="186"/>
      <c r="C85" s="12" t="s">
        <v>79</v>
      </c>
      <c r="D85" s="22"/>
      <c r="E85" s="131">
        <f>SUM(E63:E84)</f>
        <v>6857.0599999999995</v>
      </c>
      <c r="F85" s="80">
        <f t="shared" si="6"/>
        <v>120185.66399448163</v>
      </c>
      <c r="G85" s="131">
        <f>SUM(G63:G84)</f>
        <v>824120309.1500001</v>
      </c>
      <c r="H85" s="131">
        <f>SUM(H63:H84)</f>
        <v>7257.0599999999995</v>
      </c>
      <c r="I85" s="80">
        <f t="shared" si="7"/>
        <v>119962.55083325756</v>
      </c>
      <c r="J85" s="130">
        <f>SUM(J63:J84)</f>
        <v>870575429.14999998</v>
      </c>
    </row>
    <row r="86" spans="1:11" ht="17.149999999999999" customHeight="1" x14ac:dyDescent="0.4">
      <c r="B86" s="186"/>
      <c r="C86" s="11" t="s">
        <v>15</v>
      </c>
      <c r="D86" s="22"/>
      <c r="E86" s="78"/>
      <c r="F86" s="74"/>
      <c r="G86" s="79"/>
      <c r="H86" s="142"/>
      <c r="I86" s="143"/>
      <c r="J86" s="144"/>
    </row>
    <row r="87" spans="1:11" ht="17.149999999999999" customHeight="1" x14ac:dyDescent="0.4">
      <c r="A87" s="71" t="s">
        <v>15</v>
      </c>
      <c r="B87" s="186"/>
      <c r="C87" s="7" t="s">
        <v>56</v>
      </c>
      <c r="D87" s="22" t="s">
        <v>3</v>
      </c>
      <c r="E87" s="73">
        <v>0</v>
      </c>
      <c r="F87" s="74">
        <f t="shared" ref="F87:F109" si="10">IF(E87=0,0,G87/E87)</f>
        <v>0</v>
      </c>
      <c r="G87" s="75">
        <v>0</v>
      </c>
      <c r="H87" s="73">
        <v>0</v>
      </c>
      <c r="I87" s="81">
        <f t="shared" ref="I87:I109" si="11">IF(H87=0,0,J87/H87)</f>
        <v>0</v>
      </c>
      <c r="J87" s="75">
        <v>0</v>
      </c>
    </row>
    <row r="88" spans="1:11" ht="17.149999999999999" customHeight="1" x14ac:dyDescent="0.4">
      <c r="A88" s="71" t="s">
        <v>15</v>
      </c>
      <c r="B88" s="186"/>
      <c r="C88" s="7" t="s">
        <v>57</v>
      </c>
      <c r="D88" s="22" t="s">
        <v>3</v>
      </c>
      <c r="E88" s="73">
        <v>0</v>
      </c>
      <c r="F88" s="74">
        <f t="shared" si="10"/>
        <v>0</v>
      </c>
      <c r="G88" s="75">
        <v>0</v>
      </c>
      <c r="H88" s="73">
        <v>0</v>
      </c>
      <c r="I88" s="81">
        <f t="shared" si="11"/>
        <v>0</v>
      </c>
      <c r="J88" s="75">
        <v>0</v>
      </c>
    </row>
    <row r="89" spans="1:11" ht="17.149999999999999" customHeight="1" x14ac:dyDescent="0.4">
      <c r="A89" s="71" t="s">
        <v>15</v>
      </c>
      <c r="B89" s="186"/>
      <c r="C89" s="10" t="s">
        <v>11</v>
      </c>
      <c r="D89" s="22" t="s">
        <v>3</v>
      </c>
      <c r="E89" s="73">
        <v>0</v>
      </c>
      <c r="F89" s="74">
        <f t="shared" si="10"/>
        <v>0</v>
      </c>
      <c r="G89" s="75">
        <v>0</v>
      </c>
      <c r="H89" s="73">
        <v>0</v>
      </c>
      <c r="I89" s="81">
        <f t="shared" si="11"/>
        <v>0</v>
      </c>
      <c r="J89" s="75">
        <v>0</v>
      </c>
    </row>
    <row r="90" spans="1:11" ht="17.149999999999999" customHeight="1" x14ac:dyDescent="0.4">
      <c r="A90" s="71" t="s">
        <v>15</v>
      </c>
      <c r="B90" s="186"/>
      <c r="C90" s="10" t="s">
        <v>12</v>
      </c>
      <c r="D90" s="22" t="s">
        <v>3</v>
      </c>
      <c r="E90" s="73">
        <v>0</v>
      </c>
      <c r="F90" s="74">
        <f t="shared" si="10"/>
        <v>0</v>
      </c>
      <c r="G90" s="75">
        <v>0</v>
      </c>
      <c r="H90" s="73">
        <v>0</v>
      </c>
      <c r="I90" s="81">
        <f t="shared" si="11"/>
        <v>0</v>
      </c>
      <c r="J90" s="75">
        <v>0</v>
      </c>
    </row>
    <row r="91" spans="1:11" ht="17.149999999999999" customHeight="1" x14ac:dyDescent="0.4">
      <c r="A91" s="71" t="s">
        <v>15</v>
      </c>
      <c r="B91" s="186"/>
      <c r="C91" s="10" t="s">
        <v>13</v>
      </c>
      <c r="D91" s="22" t="s">
        <v>3</v>
      </c>
      <c r="E91" s="73">
        <v>0</v>
      </c>
      <c r="F91" s="74">
        <f t="shared" si="10"/>
        <v>0</v>
      </c>
      <c r="G91" s="75">
        <v>0</v>
      </c>
      <c r="H91" s="73">
        <v>0</v>
      </c>
      <c r="I91" s="81">
        <f t="shared" si="11"/>
        <v>0</v>
      </c>
      <c r="J91" s="75">
        <v>0</v>
      </c>
    </row>
    <row r="92" spans="1:11" ht="17.149999999999999" customHeight="1" x14ac:dyDescent="0.4">
      <c r="A92" s="71" t="s">
        <v>15</v>
      </c>
      <c r="B92" s="186"/>
      <c r="C92" s="10" t="s">
        <v>71</v>
      </c>
      <c r="D92" s="22" t="s">
        <v>3</v>
      </c>
      <c r="E92" s="73">
        <v>0</v>
      </c>
      <c r="F92" s="74">
        <f t="shared" si="10"/>
        <v>0</v>
      </c>
      <c r="G92" s="75">
        <v>0</v>
      </c>
      <c r="H92" s="73">
        <v>0</v>
      </c>
      <c r="I92" s="81">
        <f t="shared" si="11"/>
        <v>0</v>
      </c>
      <c r="J92" s="75">
        <v>0</v>
      </c>
    </row>
    <row r="93" spans="1:11" ht="17.149999999999999" customHeight="1" x14ac:dyDescent="0.4">
      <c r="A93" s="71" t="s">
        <v>15</v>
      </c>
      <c r="B93" s="186"/>
      <c r="C93" s="10" t="s">
        <v>69</v>
      </c>
      <c r="D93" s="22" t="s">
        <v>3</v>
      </c>
      <c r="E93" s="73">
        <v>0</v>
      </c>
      <c r="F93" s="74">
        <f t="shared" si="10"/>
        <v>0</v>
      </c>
      <c r="G93" s="75">
        <v>0</v>
      </c>
      <c r="H93" s="73">
        <v>0</v>
      </c>
      <c r="I93" s="81">
        <f t="shared" si="11"/>
        <v>0</v>
      </c>
      <c r="J93" s="75">
        <v>0</v>
      </c>
    </row>
    <row r="94" spans="1:11" ht="17.149999999999999" customHeight="1" x14ac:dyDescent="0.4">
      <c r="A94" s="71" t="s">
        <v>15</v>
      </c>
      <c r="B94" s="186"/>
      <c r="C94" s="10" t="s">
        <v>14</v>
      </c>
      <c r="D94" s="22" t="s">
        <v>3</v>
      </c>
      <c r="E94" s="73">
        <v>0</v>
      </c>
      <c r="F94" s="74">
        <f t="shared" si="10"/>
        <v>0</v>
      </c>
      <c r="G94" s="75">
        <v>0</v>
      </c>
      <c r="H94" s="73">
        <v>0</v>
      </c>
      <c r="I94" s="81">
        <f t="shared" si="11"/>
        <v>0</v>
      </c>
      <c r="J94" s="75">
        <v>0</v>
      </c>
    </row>
    <row r="95" spans="1:11" ht="17.149999999999999" customHeight="1" x14ac:dyDescent="0.4">
      <c r="A95" s="71" t="s">
        <v>15</v>
      </c>
      <c r="B95" s="186"/>
      <c r="C95" s="10" t="s">
        <v>60</v>
      </c>
      <c r="D95" s="22" t="s">
        <v>3</v>
      </c>
      <c r="E95" s="73">
        <v>0</v>
      </c>
      <c r="F95" s="74">
        <f t="shared" si="10"/>
        <v>0</v>
      </c>
      <c r="G95" s="75">
        <v>0</v>
      </c>
      <c r="H95" s="73">
        <v>0</v>
      </c>
      <c r="I95" s="81">
        <f t="shared" si="11"/>
        <v>0</v>
      </c>
      <c r="J95" s="75">
        <v>0</v>
      </c>
    </row>
    <row r="96" spans="1:11" ht="17.149999999999999" customHeight="1" x14ac:dyDescent="0.4">
      <c r="A96" s="71" t="s">
        <v>15</v>
      </c>
      <c r="B96" s="186"/>
      <c r="C96" s="10" t="s">
        <v>50</v>
      </c>
      <c r="D96" s="22" t="s">
        <v>3</v>
      </c>
      <c r="E96" s="73">
        <v>0</v>
      </c>
      <c r="F96" s="74">
        <f t="shared" si="10"/>
        <v>0</v>
      </c>
      <c r="G96" s="75">
        <v>0</v>
      </c>
      <c r="H96" s="73">
        <v>0</v>
      </c>
      <c r="I96" s="81">
        <f t="shared" si="11"/>
        <v>0</v>
      </c>
      <c r="J96" s="75">
        <v>0</v>
      </c>
      <c r="K96" s="34"/>
    </row>
    <row r="97" spans="1:10" ht="17.149999999999999" customHeight="1" x14ac:dyDescent="0.4">
      <c r="A97" s="71" t="s">
        <v>15</v>
      </c>
      <c r="B97" s="186"/>
      <c r="C97" s="10" t="s">
        <v>72</v>
      </c>
      <c r="D97" s="22" t="s">
        <v>3</v>
      </c>
      <c r="E97" s="73">
        <v>0</v>
      </c>
      <c r="F97" s="74">
        <f t="shared" si="10"/>
        <v>0</v>
      </c>
      <c r="G97" s="75">
        <v>0</v>
      </c>
      <c r="H97" s="73">
        <v>0</v>
      </c>
      <c r="I97" s="81">
        <f t="shared" si="11"/>
        <v>0</v>
      </c>
      <c r="J97" s="75">
        <v>0</v>
      </c>
    </row>
    <row r="98" spans="1:10" ht="17.149999999999999" customHeight="1" x14ac:dyDescent="0.4">
      <c r="A98" s="71" t="s">
        <v>15</v>
      </c>
      <c r="B98" s="186"/>
      <c r="C98" s="10" t="s">
        <v>73</v>
      </c>
      <c r="D98" s="22" t="s">
        <v>3</v>
      </c>
      <c r="E98" s="73">
        <v>0</v>
      </c>
      <c r="F98" s="74">
        <f t="shared" si="10"/>
        <v>0</v>
      </c>
      <c r="G98" s="75">
        <v>0</v>
      </c>
      <c r="H98" s="73">
        <v>0</v>
      </c>
      <c r="I98" s="81">
        <f t="shared" si="11"/>
        <v>0</v>
      </c>
      <c r="J98" s="75">
        <v>0</v>
      </c>
    </row>
    <row r="99" spans="1:10" ht="17.149999999999999" customHeight="1" x14ac:dyDescent="0.4">
      <c r="A99" s="71" t="s">
        <v>15</v>
      </c>
      <c r="B99" s="186"/>
      <c r="C99" s="7" t="s">
        <v>80</v>
      </c>
      <c r="D99" s="22" t="s">
        <v>3</v>
      </c>
      <c r="E99" s="73">
        <v>0</v>
      </c>
      <c r="F99" s="74">
        <f t="shared" si="10"/>
        <v>0</v>
      </c>
      <c r="G99" s="75">
        <v>0</v>
      </c>
      <c r="H99" s="73">
        <v>0</v>
      </c>
      <c r="I99" s="81">
        <f t="shared" si="11"/>
        <v>0</v>
      </c>
      <c r="J99" s="75">
        <v>0</v>
      </c>
    </row>
    <row r="100" spans="1:10" ht="17.149999999999999" customHeight="1" x14ac:dyDescent="0.4">
      <c r="B100" s="186"/>
      <c r="C100" s="7" t="s">
        <v>82</v>
      </c>
      <c r="D100" s="22" t="s">
        <v>3</v>
      </c>
      <c r="E100" s="73">
        <v>0</v>
      </c>
      <c r="F100" s="74">
        <f t="shared" si="10"/>
        <v>0</v>
      </c>
      <c r="G100" s="75">
        <v>0</v>
      </c>
      <c r="H100" s="73">
        <v>0</v>
      </c>
      <c r="I100" s="81">
        <f t="shared" si="11"/>
        <v>0</v>
      </c>
      <c r="J100" s="75">
        <v>0</v>
      </c>
    </row>
    <row r="101" spans="1:10" s="88" customFormat="1" ht="17.149999999999999" customHeight="1" x14ac:dyDescent="0.4">
      <c r="A101" s="86" t="s">
        <v>15</v>
      </c>
      <c r="B101" s="186"/>
      <c r="C101" s="120" t="s">
        <v>83</v>
      </c>
      <c r="D101" s="121" t="s">
        <v>3</v>
      </c>
      <c r="E101" s="122">
        <v>0</v>
      </c>
      <c r="F101" s="123">
        <f t="shared" si="10"/>
        <v>0</v>
      </c>
      <c r="G101" s="124">
        <v>0</v>
      </c>
      <c r="H101" s="122">
        <v>0</v>
      </c>
      <c r="I101" s="127">
        <f t="shared" si="11"/>
        <v>0</v>
      </c>
      <c r="J101" s="124">
        <v>0</v>
      </c>
    </row>
    <row r="102" spans="1:10" s="88" customFormat="1" ht="17.149999999999999" customHeight="1" x14ac:dyDescent="0.4">
      <c r="A102" s="86" t="s">
        <v>15</v>
      </c>
      <c r="B102" s="186"/>
      <c r="C102" s="120" t="s">
        <v>84</v>
      </c>
      <c r="D102" s="121" t="s">
        <v>3</v>
      </c>
      <c r="E102" s="122">
        <v>0</v>
      </c>
      <c r="F102" s="123">
        <f t="shared" si="10"/>
        <v>0</v>
      </c>
      <c r="G102" s="124">
        <v>0</v>
      </c>
      <c r="H102" s="122">
        <v>0</v>
      </c>
      <c r="I102" s="127">
        <f t="shared" si="11"/>
        <v>0</v>
      </c>
      <c r="J102" s="124">
        <v>0</v>
      </c>
    </row>
    <row r="103" spans="1:10" s="88" customFormat="1" ht="17.149999999999999" customHeight="1" x14ac:dyDescent="0.4">
      <c r="A103" s="86" t="s">
        <v>15</v>
      </c>
      <c r="B103" s="186"/>
      <c r="C103" s="120" t="s">
        <v>85</v>
      </c>
      <c r="D103" s="121" t="s">
        <v>3</v>
      </c>
      <c r="E103" s="122">
        <v>0</v>
      </c>
      <c r="F103" s="123">
        <f>IF(E103=0,0,G103/E103)</f>
        <v>0</v>
      </c>
      <c r="G103" s="124">
        <v>0</v>
      </c>
      <c r="H103" s="122">
        <v>0</v>
      </c>
      <c r="I103" s="127">
        <f>IF(H103=0,0,J103/H103)</f>
        <v>0</v>
      </c>
      <c r="J103" s="124">
        <v>0</v>
      </c>
    </row>
    <row r="104" spans="1:10" ht="17.149999999999999" customHeight="1" x14ac:dyDescent="0.4">
      <c r="B104" s="186"/>
      <c r="C104" s="72" t="s">
        <v>58</v>
      </c>
      <c r="D104" s="22" t="s">
        <v>3</v>
      </c>
      <c r="E104" s="73">
        <v>0</v>
      </c>
      <c r="F104" s="74">
        <f t="shared" si="10"/>
        <v>0</v>
      </c>
      <c r="G104" s="75">
        <v>0</v>
      </c>
      <c r="H104" s="73">
        <v>0</v>
      </c>
      <c r="I104" s="81">
        <f t="shared" si="11"/>
        <v>0</v>
      </c>
      <c r="J104" s="75">
        <v>0</v>
      </c>
    </row>
    <row r="105" spans="1:10" ht="17.149999999999999" customHeight="1" x14ac:dyDescent="0.4">
      <c r="B105" s="186"/>
      <c r="C105" s="72" t="s">
        <v>97</v>
      </c>
      <c r="D105" s="22"/>
      <c r="E105" s="73">
        <v>0</v>
      </c>
      <c r="F105" s="74">
        <f t="shared" si="10"/>
        <v>0</v>
      </c>
      <c r="G105" s="75">
        <v>0</v>
      </c>
      <c r="H105" s="73">
        <v>0</v>
      </c>
      <c r="I105" s="81">
        <f t="shared" si="11"/>
        <v>0</v>
      </c>
      <c r="J105" s="75">
        <v>0</v>
      </c>
    </row>
    <row r="106" spans="1:10" ht="17.149999999999999" customHeight="1" x14ac:dyDescent="0.4">
      <c r="B106" s="186"/>
      <c r="C106" s="72" t="s">
        <v>125</v>
      </c>
      <c r="D106" s="22"/>
      <c r="E106" s="73">
        <v>714.22</v>
      </c>
      <c r="F106" s="74">
        <f t="shared" si="10"/>
        <v>126211.84483772506</v>
      </c>
      <c r="G106" s="75">
        <v>90143023.819999993</v>
      </c>
      <c r="H106" s="73">
        <v>714.22</v>
      </c>
      <c r="I106" s="81">
        <f t="shared" ref="I106:I107" si="12">IF(H106=0,0,J106/H106)</f>
        <v>126211.84483772506</v>
      </c>
      <c r="J106" s="75">
        <v>90143023.819999993</v>
      </c>
    </row>
    <row r="107" spans="1:10" ht="17.149999999999999" customHeight="1" x14ac:dyDescent="0.4">
      <c r="B107" s="186"/>
      <c r="C107" s="120" t="s">
        <v>101</v>
      </c>
      <c r="D107" s="121"/>
      <c r="E107" s="122">
        <v>0</v>
      </c>
      <c r="F107" s="123">
        <f t="shared" si="10"/>
        <v>0</v>
      </c>
      <c r="G107" s="124">
        <v>0</v>
      </c>
      <c r="H107" s="122">
        <v>0</v>
      </c>
      <c r="I107" s="127">
        <f t="shared" si="12"/>
        <v>0</v>
      </c>
      <c r="J107" s="124">
        <v>0</v>
      </c>
    </row>
    <row r="108" spans="1:10" ht="17.149999999999999" customHeight="1" x14ac:dyDescent="0.4">
      <c r="B108" s="186"/>
      <c r="C108" s="120" t="s">
        <v>114</v>
      </c>
      <c r="D108" s="121"/>
      <c r="E108" s="122">
        <v>6839</v>
      </c>
      <c r="F108" s="123">
        <f t="shared" si="10"/>
        <v>116972.62012867378</v>
      </c>
      <c r="G108" s="124">
        <v>799975749.05999994</v>
      </c>
      <c r="H108" s="122">
        <v>6839</v>
      </c>
      <c r="I108" s="127">
        <f t="shared" si="11"/>
        <v>116972.62012867378</v>
      </c>
      <c r="J108" s="124">
        <v>799975749.05999994</v>
      </c>
    </row>
    <row r="109" spans="1:10" ht="17.149999999999999" customHeight="1" x14ac:dyDescent="0.4">
      <c r="B109" s="186"/>
      <c r="C109" s="12" t="s">
        <v>47</v>
      </c>
      <c r="D109" s="22"/>
      <c r="E109" s="131">
        <f>SUM(E87:E108)</f>
        <v>7553.22</v>
      </c>
      <c r="F109" s="80">
        <f t="shared" si="10"/>
        <v>117846.26594750317</v>
      </c>
      <c r="G109" s="128">
        <f>SUM(G87:G108)</f>
        <v>890118772.87999988</v>
      </c>
      <c r="H109" s="131">
        <f>SUM(H87:H108)</f>
        <v>7553.22</v>
      </c>
      <c r="I109" s="80">
        <f t="shared" si="11"/>
        <v>117846.26594750317</v>
      </c>
      <c r="J109" s="130">
        <f>SUM(J87:J108)</f>
        <v>890118772.87999988</v>
      </c>
    </row>
    <row r="110" spans="1:10" ht="17.149999999999999" customHeight="1" x14ac:dyDescent="0.4">
      <c r="B110" s="186"/>
      <c r="C110" s="11" t="s">
        <v>16</v>
      </c>
      <c r="D110" s="22"/>
      <c r="E110" s="78"/>
      <c r="F110" s="74"/>
      <c r="G110" s="79"/>
      <c r="H110" s="78"/>
      <c r="I110" s="74"/>
      <c r="J110" s="79"/>
    </row>
    <row r="111" spans="1:10" ht="17.149999999999999" customHeight="1" x14ac:dyDescent="0.4">
      <c r="B111" s="186"/>
      <c r="C111" s="7" t="s">
        <v>56</v>
      </c>
      <c r="D111" s="22" t="s">
        <v>3</v>
      </c>
      <c r="E111" s="73">
        <v>0</v>
      </c>
      <c r="F111" s="74">
        <f t="shared" ref="F111:F131" si="13">IF(E111=0,0,G111/E111)</f>
        <v>0</v>
      </c>
      <c r="G111" s="75">
        <v>0</v>
      </c>
      <c r="H111" s="73">
        <v>0</v>
      </c>
      <c r="I111" s="74">
        <f t="shared" ref="I111:I127" si="14">IF(H111=0,0,J111/H111)</f>
        <v>0</v>
      </c>
      <c r="J111" s="75">
        <v>0</v>
      </c>
    </row>
    <row r="112" spans="1:10" ht="17.149999999999999" customHeight="1" x14ac:dyDescent="0.4">
      <c r="B112" s="186"/>
      <c r="C112" s="7" t="s">
        <v>57</v>
      </c>
      <c r="D112" s="22" t="s">
        <v>3</v>
      </c>
      <c r="E112" s="73">
        <v>0</v>
      </c>
      <c r="F112" s="74">
        <f t="shared" si="13"/>
        <v>0</v>
      </c>
      <c r="G112" s="75">
        <v>0</v>
      </c>
      <c r="H112" s="73">
        <v>0</v>
      </c>
      <c r="I112" s="74">
        <f t="shared" si="14"/>
        <v>0</v>
      </c>
      <c r="J112" s="75">
        <v>0</v>
      </c>
    </row>
    <row r="113" spans="1:13" ht="17.149999999999999" customHeight="1" x14ac:dyDescent="0.4">
      <c r="B113" s="186"/>
      <c r="C113" s="7" t="s">
        <v>11</v>
      </c>
      <c r="D113" s="22" t="s">
        <v>3</v>
      </c>
      <c r="E113" s="73">
        <v>0</v>
      </c>
      <c r="F113" s="74">
        <f t="shared" si="13"/>
        <v>0</v>
      </c>
      <c r="G113" s="75">
        <v>0</v>
      </c>
      <c r="H113" s="73">
        <v>7940</v>
      </c>
      <c r="I113" s="74">
        <f t="shared" si="14"/>
        <v>66208.070098236771</v>
      </c>
      <c r="J113" s="75">
        <v>525692076.57999998</v>
      </c>
      <c r="M113" s="83"/>
    </row>
    <row r="114" spans="1:13" ht="17.149999999999999" customHeight="1" x14ac:dyDescent="0.4">
      <c r="B114" s="186"/>
      <c r="C114" s="7" t="s">
        <v>12</v>
      </c>
      <c r="D114" s="22" t="s">
        <v>3</v>
      </c>
      <c r="E114" s="73">
        <v>0</v>
      </c>
      <c r="F114" s="74">
        <f t="shared" si="13"/>
        <v>0</v>
      </c>
      <c r="G114" s="75">
        <v>0</v>
      </c>
      <c r="H114" s="73">
        <v>580</v>
      </c>
      <c r="I114" s="74">
        <f t="shared" si="14"/>
        <v>69640.600000000006</v>
      </c>
      <c r="J114" s="75">
        <v>40391548</v>
      </c>
    </row>
    <row r="115" spans="1:13" ht="17.149999999999999" customHeight="1" x14ac:dyDescent="0.4">
      <c r="B115" s="186"/>
      <c r="C115" s="7" t="s">
        <v>13</v>
      </c>
      <c r="D115" s="22" t="s">
        <v>3</v>
      </c>
      <c r="E115" s="73">
        <v>0</v>
      </c>
      <c r="F115" s="74">
        <f t="shared" si="13"/>
        <v>0</v>
      </c>
      <c r="G115" s="75">
        <v>0</v>
      </c>
      <c r="H115" s="73">
        <v>0</v>
      </c>
      <c r="I115" s="74">
        <f t="shared" si="14"/>
        <v>0</v>
      </c>
      <c r="J115" s="75">
        <v>0</v>
      </c>
    </row>
    <row r="116" spans="1:13" ht="17.149999999999999" customHeight="1" x14ac:dyDescent="0.4">
      <c r="B116" s="186"/>
      <c r="C116" s="7" t="s">
        <v>71</v>
      </c>
      <c r="D116" s="22" t="s">
        <v>3</v>
      </c>
      <c r="E116" s="73">
        <v>52299</v>
      </c>
      <c r="F116" s="74">
        <f t="shared" si="13"/>
        <v>78590.21518671485</v>
      </c>
      <c r="G116" s="75">
        <v>4110189664.0500002</v>
      </c>
      <c r="H116" s="73">
        <v>78699</v>
      </c>
      <c r="I116" s="74">
        <f t="shared" si="14"/>
        <v>75343.772840315636</v>
      </c>
      <c r="J116" s="75">
        <v>5929479578.7600002</v>
      </c>
      <c r="M116" s="83"/>
    </row>
    <row r="117" spans="1:13" ht="17.149999999999999" customHeight="1" x14ac:dyDescent="0.4">
      <c r="B117" s="186"/>
      <c r="C117" s="7" t="s">
        <v>69</v>
      </c>
      <c r="D117" s="22" t="s">
        <v>3</v>
      </c>
      <c r="E117" s="73">
        <v>5000</v>
      </c>
      <c r="F117" s="74">
        <f t="shared" si="13"/>
        <v>91751.735140000004</v>
      </c>
      <c r="G117" s="75">
        <v>458758675.70000005</v>
      </c>
      <c r="H117" s="73">
        <v>10000</v>
      </c>
      <c r="I117" s="74">
        <f t="shared" si="14"/>
        <v>85824.425870000006</v>
      </c>
      <c r="J117" s="75">
        <v>858244258.70000005</v>
      </c>
    </row>
    <row r="118" spans="1:13" ht="17.149999999999999" customHeight="1" x14ac:dyDescent="0.4">
      <c r="B118" s="186"/>
      <c r="C118" s="7" t="s">
        <v>14</v>
      </c>
      <c r="D118" s="22" t="s">
        <v>3</v>
      </c>
      <c r="E118" s="73">
        <v>0</v>
      </c>
      <c r="F118" s="74">
        <f t="shared" si="13"/>
        <v>0</v>
      </c>
      <c r="G118" s="75">
        <v>0</v>
      </c>
      <c r="H118" s="73">
        <v>0</v>
      </c>
      <c r="I118" s="74">
        <f t="shared" si="14"/>
        <v>0</v>
      </c>
      <c r="J118" s="75">
        <v>0</v>
      </c>
    </row>
    <row r="119" spans="1:13" ht="17.149999999999999" customHeight="1" x14ac:dyDescent="0.4">
      <c r="B119" s="186"/>
      <c r="C119" s="7" t="s">
        <v>17</v>
      </c>
      <c r="D119" s="22" t="s">
        <v>3</v>
      </c>
      <c r="E119" s="73">
        <v>0</v>
      </c>
      <c r="F119" s="74">
        <f t="shared" si="13"/>
        <v>0</v>
      </c>
      <c r="G119" s="75">
        <v>0</v>
      </c>
      <c r="H119" s="73">
        <v>0</v>
      </c>
      <c r="I119" s="74">
        <f t="shared" si="14"/>
        <v>0</v>
      </c>
      <c r="J119" s="75">
        <v>0</v>
      </c>
    </row>
    <row r="120" spans="1:13" ht="17.149999999999999" customHeight="1" x14ac:dyDescent="0.4">
      <c r="B120" s="186"/>
      <c r="C120" s="10" t="s">
        <v>60</v>
      </c>
      <c r="D120" s="22" t="s">
        <v>3</v>
      </c>
      <c r="E120" s="73">
        <v>0</v>
      </c>
      <c r="F120" s="74">
        <f t="shared" si="13"/>
        <v>0</v>
      </c>
      <c r="G120" s="75">
        <v>0</v>
      </c>
      <c r="H120" s="73">
        <v>0</v>
      </c>
      <c r="I120" s="74">
        <f t="shared" si="14"/>
        <v>0</v>
      </c>
      <c r="J120" s="75">
        <v>0</v>
      </c>
    </row>
    <row r="121" spans="1:13" ht="17.149999999999999" customHeight="1" x14ac:dyDescent="0.4">
      <c r="B121" s="186"/>
      <c r="C121" s="10" t="s">
        <v>50</v>
      </c>
      <c r="D121" s="22" t="s">
        <v>3</v>
      </c>
      <c r="E121" s="73">
        <v>0</v>
      </c>
      <c r="F121" s="74">
        <f t="shared" si="13"/>
        <v>0</v>
      </c>
      <c r="G121" s="75">
        <v>0</v>
      </c>
      <c r="H121" s="73">
        <v>0</v>
      </c>
      <c r="I121" s="74">
        <f t="shared" si="14"/>
        <v>0</v>
      </c>
      <c r="J121" s="75">
        <v>0</v>
      </c>
    </row>
    <row r="122" spans="1:13" ht="17.149999999999999" customHeight="1" x14ac:dyDescent="0.4">
      <c r="B122" s="186"/>
      <c r="C122" s="10" t="s">
        <v>72</v>
      </c>
      <c r="D122" s="22" t="s">
        <v>3</v>
      </c>
      <c r="E122" s="73">
        <v>0</v>
      </c>
      <c r="F122" s="74">
        <f t="shared" si="13"/>
        <v>0</v>
      </c>
      <c r="G122" s="75">
        <v>0</v>
      </c>
      <c r="H122" s="73">
        <v>0</v>
      </c>
      <c r="I122" s="74">
        <f t="shared" si="14"/>
        <v>0</v>
      </c>
      <c r="J122" s="75">
        <v>0</v>
      </c>
    </row>
    <row r="123" spans="1:13" ht="17.149999999999999" customHeight="1" x14ac:dyDescent="0.4">
      <c r="B123" s="186"/>
      <c r="C123" s="10" t="s">
        <v>73</v>
      </c>
      <c r="D123" s="22" t="s">
        <v>3</v>
      </c>
      <c r="E123" s="73">
        <v>0</v>
      </c>
      <c r="F123" s="74">
        <f t="shared" si="13"/>
        <v>0</v>
      </c>
      <c r="G123" s="75">
        <v>0</v>
      </c>
      <c r="H123" s="73">
        <v>0</v>
      </c>
      <c r="I123" s="74">
        <f t="shared" si="14"/>
        <v>0</v>
      </c>
      <c r="J123" s="75">
        <v>0</v>
      </c>
    </row>
    <row r="124" spans="1:13" ht="17.149999999999999" customHeight="1" x14ac:dyDescent="0.4">
      <c r="B124" s="186"/>
      <c r="C124" s="7" t="s">
        <v>80</v>
      </c>
      <c r="D124" s="22" t="s">
        <v>3</v>
      </c>
      <c r="E124" s="73">
        <v>0</v>
      </c>
      <c r="F124" s="74">
        <f t="shared" si="13"/>
        <v>0</v>
      </c>
      <c r="G124" s="75">
        <v>0</v>
      </c>
      <c r="H124" s="73">
        <v>0</v>
      </c>
      <c r="I124" s="74">
        <f t="shared" si="14"/>
        <v>0</v>
      </c>
      <c r="J124" s="75">
        <v>0</v>
      </c>
    </row>
    <row r="125" spans="1:13" ht="17.149999999999999" customHeight="1" x14ac:dyDescent="0.4">
      <c r="B125" s="186"/>
      <c r="C125" s="7" t="s">
        <v>82</v>
      </c>
      <c r="D125" s="22"/>
      <c r="E125" s="73">
        <v>0</v>
      </c>
      <c r="F125" s="74"/>
      <c r="G125" s="75">
        <v>0</v>
      </c>
      <c r="H125" s="73">
        <v>0</v>
      </c>
      <c r="I125" s="74"/>
      <c r="J125" s="75">
        <v>0</v>
      </c>
    </row>
    <row r="126" spans="1:13" s="88" customFormat="1" ht="17.149999999999999" customHeight="1" x14ac:dyDescent="0.4">
      <c r="A126" s="86"/>
      <c r="B126" s="186"/>
      <c r="C126" s="125" t="s">
        <v>83</v>
      </c>
      <c r="D126" s="121" t="s">
        <v>3</v>
      </c>
      <c r="E126" s="122">
        <v>0</v>
      </c>
      <c r="F126" s="123">
        <f t="shared" si="13"/>
        <v>0</v>
      </c>
      <c r="G126" s="124">
        <v>0</v>
      </c>
      <c r="H126" s="122">
        <v>0</v>
      </c>
      <c r="I126" s="123">
        <f t="shared" si="14"/>
        <v>0</v>
      </c>
      <c r="J126" s="124">
        <v>0</v>
      </c>
    </row>
    <row r="127" spans="1:13" s="88" customFormat="1" ht="17.149999999999999" customHeight="1" x14ac:dyDescent="0.4">
      <c r="A127" s="86"/>
      <c r="B127" s="186"/>
      <c r="C127" s="125" t="s">
        <v>84</v>
      </c>
      <c r="D127" s="121" t="s">
        <v>3</v>
      </c>
      <c r="E127" s="122">
        <v>0</v>
      </c>
      <c r="F127" s="123">
        <f t="shared" si="13"/>
        <v>0</v>
      </c>
      <c r="G127" s="124">
        <v>0</v>
      </c>
      <c r="H127" s="122">
        <v>0</v>
      </c>
      <c r="I127" s="123">
        <f t="shared" si="14"/>
        <v>0</v>
      </c>
      <c r="J127" s="124">
        <v>0</v>
      </c>
    </row>
    <row r="128" spans="1:13" s="88" customFormat="1" ht="17.149999999999999" customHeight="1" x14ac:dyDescent="0.4">
      <c r="A128" s="86"/>
      <c r="B128" s="186"/>
      <c r="C128" s="125" t="s">
        <v>85</v>
      </c>
      <c r="D128" s="121" t="s">
        <v>3</v>
      </c>
      <c r="E128" s="122">
        <v>0</v>
      </c>
      <c r="F128" s="123">
        <f>IF(E128=0,0,G128/E128)</f>
        <v>0</v>
      </c>
      <c r="G128" s="124">
        <v>0</v>
      </c>
      <c r="H128" s="122">
        <v>0</v>
      </c>
      <c r="I128" s="123">
        <f>IF(H128=0,0,J128/H128)</f>
        <v>0</v>
      </c>
      <c r="J128" s="124">
        <v>0</v>
      </c>
    </row>
    <row r="129" spans="2:17" ht="17.149999999999999" customHeight="1" x14ac:dyDescent="0.4">
      <c r="B129" s="186"/>
      <c r="C129" s="72" t="s">
        <v>58</v>
      </c>
      <c r="D129" s="22"/>
      <c r="E129" s="73">
        <v>0</v>
      </c>
      <c r="F129" s="74"/>
      <c r="G129" s="75">
        <v>0</v>
      </c>
      <c r="H129" s="73">
        <v>0</v>
      </c>
      <c r="I129" s="74"/>
      <c r="J129" s="75">
        <v>0</v>
      </c>
    </row>
    <row r="130" spans="2:17" ht="17.149999999999999" customHeight="1" x14ac:dyDescent="0.4">
      <c r="B130" s="186"/>
      <c r="C130" s="72" t="s">
        <v>97</v>
      </c>
      <c r="D130" s="22"/>
      <c r="E130" s="73">
        <v>0</v>
      </c>
      <c r="F130" s="74"/>
      <c r="G130" s="75">
        <v>0</v>
      </c>
      <c r="H130" s="73">
        <v>0</v>
      </c>
      <c r="I130" s="74"/>
      <c r="J130" s="75">
        <v>0</v>
      </c>
      <c r="M130" s="113"/>
    </row>
    <row r="131" spans="2:17" ht="17.149999999999999" customHeight="1" x14ac:dyDescent="0.4">
      <c r="B131" s="186"/>
      <c r="C131" s="12" t="s">
        <v>36</v>
      </c>
      <c r="D131" s="22"/>
      <c r="E131" s="131">
        <f>SUM(E111:E130)</f>
        <v>57299</v>
      </c>
      <c r="F131" s="80">
        <f t="shared" si="13"/>
        <v>79738.709920766501</v>
      </c>
      <c r="G131" s="132">
        <f>SUM(G111:G130)</f>
        <v>4568948339.75</v>
      </c>
      <c r="H131" s="131">
        <f>SUM(H111:H130)</f>
        <v>97219</v>
      </c>
      <c r="I131" s="80">
        <f>IF(H131=0,0,J131/H131)</f>
        <v>75641.66944774169</v>
      </c>
      <c r="J131" s="132">
        <f>SUM(J111:J130)</f>
        <v>7353807462.04</v>
      </c>
      <c r="K131" s="83"/>
      <c r="M131" s="113"/>
      <c r="O131" s="83"/>
      <c r="P131" s="62"/>
      <c r="Q131" s="83"/>
    </row>
    <row r="132" spans="2:17" ht="17.149999999999999" customHeight="1" x14ac:dyDescent="0.4">
      <c r="B132" s="186"/>
      <c r="C132" s="11" t="s">
        <v>18</v>
      </c>
      <c r="D132" s="22"/>
      <c r="E132" s="78"/>
      <c r="F132" s="74"/>
      <c r="G132" s="79"/>
      <c r="H132" s="78"/>
      <c r="I132" s="74"/>
      <c r="J132" s="79"/>
    </row>
    <row r="133" spans="2:17" ht="17.149999999999999" customHeight="1" x14ac:dyDescent="0.4">
      <c r="B133" s="186"/>
      <c r="C133" s="7" t="s">
        <v>56</v>
      </c>
      <c r="D133" s="22" t="str">
        <f>+D119</f>
        <v>QQ</v>
      </c>
      <c r="E133" s="73">
        <v>0</v>
      </c>
      <c r="F133" s="74">
        <f t="shared" ref="F133:F148" si="15">IF(E133=0,0,G133/E133)</f>
        <v>0</v>
      </c>
      <c r="G133" s="75">
        <v>0</v>
      </c>
      <c r="H133" s="73">
        <v>0</v>
      </c>
      <c r="I133" s="74">
        <f t="shared" ref="I133:I148" si="16">IF(H133=0,0,J133/H133)</f>
        <v>0</v>
      </c>
      <c r="J133" s="75">
        <v>0</v>
      </c>
    </row>
    <row r="134" spans="2:17" ht="17.149999999999999" customHeight="1" x14ac:dyDescent="0.4">
      <c r="B134" s="186"/>
      <c r="C134" s="7" t="s">
        <v>57</v>
      </c>
      <c r="D134" s="22" t="str">
        <f t="shared" ref="D134:D139" si="17">+D133</f>
        <v>QQ</v>
      </c>
      <c r="E134" s="73">
        <v>0</v>
      </c>
      <c r="F134" s="74">
        <f t="shared" si="15"/>
        <v>0</v>
      </c>
      <c r="G134" s="75">
        <v>0</v>
      </c>
      <c r="H134" s="73">
        <v>0</v>
      </c>
      <c r="I134" s="74">
        <f t="shared" si="16"/>
        <v>0</v>
      </c>
      <c r="J134" s="75">
        <v>0</v>
      </c>
    </row>
    <row r="135" spans="2:17" ht="17.149999999999999" customHeight="1" x14ac:dyDescent="0.4">
      <c r="B135" s="186"/>
      <c r="C135" s="7" t="s">
        <v>11</v>
      </c>
      <c r="D135" s="22" t="str">
        <f t="shared" si="17"/>
        <v>QQ</v>
      </c>
      <c r="E135" s="73">
        <v>0</v>
      </c>
      <c r="F135" s="74">
        <f t="shared" si="15"/>
        <v>0</v>
      </c>
      <c r="G135" s="75">
        <v>0</v>
      </c>
      <c r="H135" s="73">
        <v>0</v>
      </c>
      <c r="I135" s="74">
        <f t="shared" si="16"/>
        <v>0</v>
      </c>
      <c r="J135" s="75">
        <v>0</v>
      </c>
    </row>
    <row r="136" spans="2:17" ht="17.149999999999999" customHeight="1" x14ac:dyDescent="0.4">
      <c r="B136" s="186"/>
      <c r="C136" s="7" t="s">
        <v>12</v>
      </c>
      <c r="D136" s="22" t="str">
        <f t="shared" si="17"/>
        <v>QQ</v>
      </c>
      <c r="E136" s="73">
        <v>0</v>
      </c>
      <c r="F136" s="74">
        <f t="shared" si="15"/>
        <v>0</v>
      </c>
      <c r="G136" s="75">
        <v>0</v>
      </c>
      <c r="H136" s="73">
        <v>0</v>
      </c>
      <c r="I136" s="74">
        <f t="shared" si="16"/>
        <v>0</v>
      </c>
      <c r="J136" s="75">
        <v>0</v>
      </c>
    </row>
    <row r="137" spans="2:17" ht="17.149999999999999" customHeight="1" x14ac:dyDescent="0.4">
      <c r="B137" s="186"/>
      <c r="C137" s="7" t="s">
        <v>13</v>
      </c>
      <c r="D137" s="22" t="str">
        <f t="shared" si="17"/>
        <v>QQ</v>
      </c>
      <c r="E137" s="73">
        <v>0</v>
      </c>
      <c r="F137" s="74">
        <f t="shared" si="15"/>
        <v>0</v>
      </c>
      <c r="G137" s="75">
        <v>0</v>
      </c>
      <c r="H137" s="73">
        <v>0</v>
      </c>
      <c r="I137" s="74">
        <f t="shared" si="16"/>
        <v>0</v>
      </c>
      <c r="J137" s="75">
        <v>0</v>
      </c>
    </row>
    <row r="138" spans="2:17" ht="17.149999999999999" customHeight="1" x14ac:dyDescent="0.4">
      <c r="B138" s="186"/>
      <c r="C138" s="7" t="s">
        <v>68</v>
      </c>
      <c r="D138" s="22" t="str">
        <f t="shared" si="17"/>
        <v>QQ</v>
      </c>
      <c r="E138" s="73">
        <v>0</v>
      </c>
      <c r="F138" s="74">
        <f t="shared" si="15"/>
        <v>0</v>
      </c>
      <c r="G138" s="75">
        <v>0</v>
      </c>
      <c r="H138" s="73">
        <v>0</v>
      </c>
      <c r="I138" s="74">
        <f t="shared" si="16"/>
        <v>0</v>
      </c>
      <c r="J138" s="75">
        <v>0</v>
      </c>
    </row>
    <row r="139" spans="2:17" ht="17.149999999999999" customHeight="1" x14ac:dyDescent="0.4">
      <c r="B139" s="186"/>
      <c r="C139" s="7" t="s">
        <v>69</v>
      </c>
      <c r="D139" s="22" t="str">
        <f t="shared" si="17"/>
        <v>QQ</v>
      </c>
      <c r="E139" s="73">
        <v>1000</v>
      </c>
      <c r="F139" s="74">
        <f t="shared" si="15"/>
        <v>82351.092599999989</v>
      </c>
      <c r="G139" s="75">
        <v>82351092.599999994</v>
      </c>
      <c r="H139" s="73">
        <v>25500</v>
      </c>
      <c r="I139" s="74">
        <f t="shared" si="16"/>
        <v>68182.003163921574</v>
      </c>
      <c r="J139" s="75">
        <v>1738641080.6800001</v>
      </c>
    </row>
    <row r="140" spans="2:17" ht="17.149999999999999" customHeight="1" x14ac:dyDescent="0.4">
      <c r="B140" s="186"/>
      <c r="C140" s="7" t="s">
        <v>14</v>
      </c>
      <c r="D140" s="22" t="str">
        <f>+D138</f>
        <v>QQ</v>
      </c>
      <c r="E140" s="73">
        <v>0</v>
      </c>
      <c r="F140" s="74">
        <f t="shared" si="15"/>
        <v>0</v>
      </c>
      <c r="G140" s="75">
        <v>0</v>
      </c>
      <c r="H140" s="73">
        <v>0</v>
      </c>
      <c r="I140" s="74">
        <f t="shared" si="16"/>
        <v>0</v>
      </c>
      <c r="J140" s="75">
        <v>0</v>
      </c>
    </row>
    <row r="141" spans="2:17" ht="17.149999999999999" customHeight="1" x14ac:dyDescent="0.4">
      <c r="B141" s="186"/>
      <c r="C141" s="10" t="s">
        <v>60</v>
      </c>
      <c r="D141" s="22" t="s">
        <v>3</v>
      </c>
      <c r="E141" s="73">
        <v>0</v>
      </c>
      <c r="F141" s="74">
        <f t="shared" si="15"/>
        <v>0</v>
      </c>
      <c r="G141" s="75">
        <v>0</v>
      </c>
      <c r="H141" s="73">
        <v>0</v>
      </c>
      <c r="I141" s="74">
        <f t="shared" si="16"/>
        <v>0</v>
      </c>
      <c r="J141" s="75">
        <v>0</v>
      </c>
    </row>
    <row r="142" spans="2:17" ht="17.149999999999999" customHeight="1" x14ac:dyDescent="0.4">
      <c r="B142" s="186"/>
      <c r="C142" s="10" t="s">
        <v>50</v>
      </c>
      <c r="D142" s="22" t="s">
        <v>3</v>
      </c>
      <c r="E142" s="73">
        <v>0</v>
      </c>
      <c r="F142" s="74">
        <f t="shared" si="15"/>
        <v>0</v>
      </c>
      <c r="G142" s="75">
        <v>0</v>
      </c>
      <c r="H142" s="73">
        <v>0</v>
      </c>
      <c r="I142" s="74">
        <f t="shared" si="16"/>
        <v>0</v>
      </c>
      <c r="J142" s="75">
        <v>0</v>
      </c>
    </row>
    <row r="143" spans="2:17" ht="17.149999999999999" customHeight="1" x14ac:dyDescent="0.4">
      <c r="B143" s="186"/>
      <c r="C143" s="10" t="s">
        <v>72</v>
      </c>
      <c r="D143" s="22" t="s">
        <v>3</v>
      </c>
      <c r="E143" s="73">
        <v>0</v>
      </c>
      <c r="F143" s="74">
        <f t="shared" si="15"/>
        <v>0</v>
      </c>
      <c r="G143" s="75">
        <v>0</v>
      </c>
      <c r="H143" s="73">
        <v>0</v>
      </c>
      <c r="I143" s="74">
        <f t="shared" si="16"/>
        <v>0</v>
      </c>
      <c r="J143" s="75">
        <v>0</v>
      </c>
    </row>
    <row r="144" spans="2:17" ht="17.149999999999999" customHeight="1" x14ac:dyDescent="0.4">
      <c r="B144" s="186"/>
      <c r="C144" s="10" t="s">
        <v>73</v>
      </c>
      <c r="D144" s="22" t="s">
        <v>3</v>
      </c>
      <c r="E144" s="73">
        <v>0</v>
      </c>
      <c r="F144" s="74">
        <f t="shared" si="15"/>
        <v>0</v>
      </c>
      <c r="G144" s="75">
        <v>0</v>
      </c>
      <c r="H144" s="73">
        <v>0</v>
      </c>
      <c r="I144" s="74">
        <f t="shared" si="16"/>
        <v>0</v>
      </c>
      <c r="J144" s="75">
        <v>0</v>
      </c>
    </row>
    <row r="145" spans="1:10" ht="17.149999999999999" customHeight="1" x14ac:dyDescent="0.4">
      <c r="B145" s="186"/>
      <c r="C145" s="7" t="s">
        <v>80</v>
      </c>
      <c r="D145" s="22" t="s">
        <v>3</v>
      </c>
      <c r="E145" s="73">
        <v>0</v>
      </c>
      <c r="F145" s="74">
        <f t="shared" si="15"/>
        <v>0</v>
      </c>
      <c r="G145" s="75">
        <v>0</v>
      </c>
      <c r="H145" s="73">
        <v>0</v>
      </c>
      <c r="I145" s="74">
        <f t="shared" si="16"/>
        <v>0</v>
      </c>
      <c r="J145" s="75">
        <v>0</v>
      </c>
    </row>
    <row r="146" spans="1:10" ht="17.149999999999999" customHeight="1" x14ac:dyDescent="0.4">
      <c r="B146" s="186"/>
      <c r="C146" s="7" t="s">
        <v>82</v>
      </c>
      <c r="D146" s="22"/>
      <c r="E146" s="73">
        <v>0</v>
      </c>
      <c r="F146" s="74"/>
      <c r="G146" s="75">
        <v>0</v>
      </c>
      <c r="H146" s="73">
        <v>0</v>
      </c>
      <c r="I146" s="74"/>
      <c r="J146" s="75">
        <v>0</v>
      </c>
    </row>
    <row r="147" spans="1:10" s="88" customFormat="1" ht="17.149999999999999" customHeight="1" x14ac:dyDescent="0.4">
      <c r="A147" s="86"/>
      <c r="B147" s="186"/>
      <c r="C147" s="120" t="s">
        <v>83</v>
      </c>
      <c r="D147" s="121" t="s">
        <v>3</v>
      </c>
      <c r="E147" s="122">
        <v>0</v>
      </c>
      <c r="F147" s="123">
        <f t="shared" si="15"/>
        <v>0</v>
      </c>
      <c r="G147" s="124">
        <v>0</v>
      </c>
      <c r="H147" s="122">
        <v>0</v>
      </c>
      <c r="I147" s="123">
        <f t="shared" si="16"/>
        <v>0</v>
      </c>
      <c r="J147" s="124">
        <v>0</v>
      </c>
    </row>
    <row r="148" spans="1:10" s="88" customFormat="1" ht="17.149999999999999" customHeight="1" x14ac:dyDescent="0.4">
      <c r="A148" s="86"/>
      <c r="B148" s="186"/>
      <c r="C148" s="120" t="s">
        <v>84</v>
      </c>
      <c r="D148" s="121" t="s">
        <v>3</v>
      </c>
      <c r="E148" s="122">
        <v>0</v>
      </c>
      <c r="F148" s="123">
        <f t="shared" si="15"/>
        <v>0</v>
      </c>
      <c r="G148" s="124">
        <v>0</v>
      </c>
      <c r="H148" s="122">
        <v>0</v>
      </c>
      <c r="I148" s="123">
        <f t="shared" si="16"/>
        <v>0</v>
      </c>
      <c r="J148" s="124">
        <v>0</v>
      </c>
    </row>
    <row r="149" spans="1:10" s="88" customFormat="1" ht="17.149999999999999" customHeight="1" x14ac:dyDescent="0.4">
      <c r="A149" s="86"/>
      <c r="B149" s="186"/>
      <c r="C149" s="120" t="s">
        <v>85</v>
      </c>
      <c r="D149" s="121" t="s">
        <v>3</v>
      </c>
      <c r="E149" s="122">
        <v>0</v>
      </c>
      <c r="F149" s="123">
        <f>IF(E149=0,0,G149/E149)</f>
        <v>0</v>
      </c>
      <c r="G149" s="124">
        <v>0</v>
      </c>
      <c r="H149" s="122">
        <v>0</v>
      </c>
      <c r="I149" s="123">
        <f>IF(H149=0,0,J149/H149)</f>
        <v>0</v>
      </c>
      <c r="J149" s="124">
        <v>0</v>
      </c>
    </row>
    <row r="150" spans="1:10" ht="17.149999999999999" customHeight="1" x14ac:dyDescent="0.4">
      <c r="B150" s="186"/>
      <c r="C150" s="72" t="s">
        <v>58</v>
      </c>
      <c r="D150" s="22"/>
      <c r="E150" s="73">
        <v>0</v>
      </c>
      <c r="F150" s="74"/>
      <c r="G150" s="75">
        <v>0</v>
      </c>
      <c r="H150" s="73">
        <v>0</v>
      </c>
      <c r="I150" s="74"/>
      <c r="J150" s="75">
        <v>0</v>
      </c>
    </row>
    <row r="151" spans="1:10" ht="17.149999999999999" customHeight="1" x14ac:dyDescent="0.4">
      <c r="B151" s="186"/>
      <c r="C151" s="72" t="s">
        <v>97</v>
      </c>
      <c r="D151" s="22"/>
      <c r="E151" s="73">
        <v>0</v>
      </c>
      <c r="F151" s="74"/>
      <c r="G151" s="75">
        <v>0</v>
      </c>
      <c r="H151" s="73">
        <v>0</v>
      </c>
      <c r="I151" s="74"/>
      <c r="J151" s="75">
        <v>0</v>
      </c>
    </row>
    <row r="152" spans="1:10" ht="17.149999999999999" customHeight="1" x14ac:dyDescent="0.4">
      <c r="B152" s="186"/>
      <c r="C152" s="160" t="s">
        <v>37</v>
      </c>
      <c r="D152" s="22"/>
      <c r="E152" s="131">
        <f>SUM(E133:E151)</f>
        <v>1000</v>
      </c>
      <c r="F152" s="80">
        <f>IF(E152=0,0,G152/E152)</f>
        <v>82351.092599999989</v>
      </c>
      <c r="G152" s="132">
        <f>SUM(G133:G151)</f>
        <v>82351092.599999994</v>
      </c>
      <c r="H152" s="131">
        <f>SUM(H133:H151)</f>
        <v>25500</v>
      </c>
      <c r="I152" s="80">
        <f>IF(H152=0,0,J152/H152)</f>
        <v>68182.003163921574</v>
      </c>
      <c r="J152" s="132">
        <f>SUM(J133:J151)</f>
        <v>1738641080.6800001</v>
      </c>
    </row>
    <row r="153" spans="1:10" ht="17.149999999999999" customHeight="1" x14ac:dyDescent="0.4">
      <c r="B153" s="186"/>
      <c r="C153" s="161" t="s">
        <v>19</v>
      </c>
      <c r="D153" s="162"/>
      <c r="E153" s="148"/>
      <c r="F153" s="143"/>
      <c r="G153" s="147"/>
      <c r="H153" s="148"/>
      <c r="I153" s="143"/>
      <c r="J153" s="149"/>
    </row>
    <row r="154" spans="1:10" ht="17.149999999999999" customHeight="1" x14ac:dyDescent="0.4">
      <c r="A154" s="71" t="s">
        <v>19</v>
      </c>
      <c r="B154" s="186"/>
      <c r="C154" s="163" t="s">
        <v>56</v>
      </c>
      <c r="D154" s="164" t="s">
        <v>3</v>
      </c>
      <c r="E154" s="150">
        <v>0</v>
      </c>
      <c r="F154" s="81">
        <f t="shared" ref="F154:F170" si="18">IF(E154=0,0,G154/E154)</f>
        <v>0</v>
      </c>
      <c r="G154" s="81">
        <v>0</v>
      </c>
      <c r="H154" s="150">
        <v>0</v>
      </c>
      <c r="I154" s="81">
        <f t="shared" ref="I154:I170" si="19">IF(H154=0,0,J154/H154)</f>
        <v>0</v>
      </c>
      <c r="J154" s="151">
        <v>0</v>
      </c>
    </row>
    <row r="155" spans="1:10" ht="17.149999999999999" customHeight="1" x14ac:dyDescent="0.4">
      <c r="A155" s="71" t="s">
        <v>19</v>
      </c>
      <c r="B155" s="186"/>
      <c r="C155" s="163" t="s">
        <v>57</v>
      </c>
      <c r="D155" s="164" t="s">
        <v>3</v>
      </c>
      <c r="E155" s="150">
        <v>0</v>
      </c>
      <c r="F155" s="81">
        <f t="shared" si="18"/>
        <v>0</v>
      </c>
      <c r="G155" s="81">
        <v>0</v>
      </c>
      <c r="H155" s="150">
        <v>0</v>
      </c>
      <c r="I155" s="81">
        <f t="shared" si="19"/>
        <v>0</v>
      </c>
      <c r="J155" s="151">
        <v>0</v>
      </c>
    </row>
    <row r="156" spans="1:10" ht="17.149999999999999" customHeight="1" x14ac:dyDescent="0.4">
      <c r="A156" s="71" t="s">
        <v>19</v>
      </c>
      <c r="B156" s="186"/>
      <c r="C156" s="163" t="s">
        <v>11</v>
      </c>
      <c r="D156" s="164" t="s">
        <v>3</v>
      </c>
      <c r="E156" s="150">
        <v>0</v>
      </c>
      <c r="F156" s="81">
        <f t="shared" si="18"/>
        <v>0</v>
      </c>
      <c r="G156" s="81">
        <v>0</v>
      </c>
      <c r="H156" s="150">
        <v>0</v>
      </c>
      <c r="I156" s="81">
        <f t="shared" si="19"/>
        <v>0</v>
      </c>
      <c r="J156" s="151">
        <v>0</v>
      </c>
    </row>
    <row r="157" spans="1:10" ht="17.149999999999999" customHeight="1" x14ac:dyDescent="0.4">
      <c r="A157" s="71" t="s">
        <v>19</v>
      </c>
      <c r="B157" s="186"/>
      <c r="C157" s="163" t="s">
        <v>12</v>
      </c>
      <c r="D157" s="164" t="s">
        <v>3</v>
      </c>
      <c r="E157" s="150">
        <v>0</v>
      </c>
      <c r="F157" s="81">
        <f t="shared" si="18"/>
        <v>0</v>
      </c>
      <c r="G157" s="81">
        <v>0</v>
      </c>
      <c r="H157" s="150">
        <v>0</v>
      </c>
      <c r="I157" s="81">
        <f t="shared" si="19"/>
        <v>0</v>
      </c>
      <c r="J157" s="151">
        <v>0</v>
      </c>
    </row>
    <row r="158" spans="1:10" ht="17.149999999999999" customHeight="1" x14ac:dyDescent="0.4">
      <c r="A158" s="71" t="s">
        <v>19</v>
      </c>
      <c r="B158" s="186"/>
      <c r="C158" s="163" t="s">
        <v>13</v>
      </c>
      <c r="D158" s="164" t="s">
        <v>3</v>
      </c>
      <c r="E158" s="150">
        <v>0</v>
      </c>
      <c r="F158" s="81">
        <f t="shared" si="18"/>
        <v>0</v>
      </c>
      <c r="G158" s="81">
        <v>0</v>
      </c>
      <c r="H158" s="150"/>
      <c r="I158" s="81">
        <f t="shared" si="19"/>
        <v>0</v>
      </c>
      <c r="J158" s="151"/>
    </row>
    <row r="159" spans="1:10" ht="17.149999999999999" customHeight="1" x14ac:dyDescent="0.4">
      <c r="A159" s="71" t="s">
        <v>19</v>
      </c>
      <c r="B159" s="186"/>
      <c r="C159" s="163" t="s">
        <v>68</v>
      </c>
      <c r="D159" s="164" t="s">
        <v>3</v>
      </c>
      <c r="E159" s="150">
        <v>0</v>
      </c>
      <c r="F159" s="81">
        <f t="shared" si="18"/>
        <v>0</v>
      </c>
      <c r="G159" s="81">
        <v>0</v>
      </c>
      <c r="H159" s="150">
        <v>0</v>
      </c>
      <c r="I159" s="81">
        <f t="shared" si="19"/>
        <v>0</v>
      </c>
      <c r="J159" s="151">
        <v>0</v>
      </c>
    </row>
    <row r="160" spans="1:10" ht="17.149999999999999" customHeight="1" x14ac:dyDescent="0.4">
      <c r="A160" s="71" t="s">
        <v>19</v>
      </c>
      <c r="B160" s="186"/>
      <c r="C160" s="163" t="s">
        <v>69</v>
      </c>
      <c r="D160" s="164" t="s">
        <v>3</v>
      </c>
      <c r="E160" s="150">
        <v>0</v>
      </c>
      <c r="F160" s="81">
        <f t="shared" si="18"/>
        <v>0</v>
      </c>
      <c r="G160" s="81">
        <v>0</v>
      </c>
      <c r="H160" s="150">
        <v>0</v>
      </c>
      <c r="I160" s="81">
        <f t="shared" si="19"/>
        <v>0</v>
      </c>
      <c r="J160" s="151">
        <v>0</v>
      </c>
    </row>
    <row r="161" spans="1:16" ht="17.149999999999999" customHeight="1" x14ac:dyDescent="0.4">
      <c r="A161" s="71" t="s">
        <v>19</v>
      </c>
      <c r="B161" s="186"/>
      <c r="C161" s="163" t="s">
        <v>14</v>
      </c>
      <c r="D161" s="164" t="s">
        <v>3</v>
      </c>
      <c r="E161" s="150">
        <v>0</v>
      </c>
      <c r="F161" s="81">
        <f t="shared" si="18"/>
        <v>0</v>
      </c>
      <c r="G161" s="81">
        <v>0</v>
      </c>
      <c r="H161" s="150">
        <v>0</v>
      </c>
      <c r="I161" s="81">
        <f t="shared" si="19"/>
        <v>0</v>
      </c>
      <c r="J161" s="151">
        <v>0</v>
      </c>
    </row>
    <row r="162" spans="1:16" ht="17.149999999999999" customHeight="1" x14ac:dyDescent="0.4">
      <c r="A162" s="71" t="s">
        <v>19</v>
      </c>
      <c r="B162" s="186"/>
      <c r="C162" s="165" t="s">
        <v>60</v>
      </c>
      <c r="D162" s="164" t="s">
        <v>3</v>
      </c>
      <c r="E162" s="150">
        <v>0</v>
      </c>
      <c r="F162" s="81">
        <f t="shared" si="18"/>
        <v>0</v>
      </c>
      <c r="G162" s="81">
        <v>0</v>
      </c>
      <c r="H162" s="150">
        <v>0</v>
      </c>
      <c r="I162" s="81">
        <f t="shared" si="19"/>
        <v>0</v>
      </c>
      <c r="J162" s="151">
        <v>0</v>
      </c>
    </row>
    <row r="163" spans="1:16" ht="17.149999999999999" customHeight="1" x14ac:dyDescent="0.4">
      <c r="A163" s="71" t="s">
        <v>19</v>
      </c>
      <c r="B163" s="186"/>
      <c r="C163" s="165" t="s">
        <v>50</v>
      </c>
      <c r="D163" s="164" t="s">
        <v>3</v>
      </c>
      <c r="E163" s="150">
        <v>0</v>
      </c>
      <c r="F163" s="81">
        <f t="shared" si="18"/>
        <v>0</v>
      </c>
      <c r="G163" s="81">
        <v>0</v>
      </c>
      <c r="H163" s="150">
        <v>0</v>
      </c>
      <c r="I163" s="81">
        <f t="shared" si="19"/>
        <v>0</v>
      </c>
      <c r="J163" s="151">
        <v>0</v>
      </c>
    </row>
    <row r="164" spans="1:16" ht="17.149999999999999" customHeight="1" x14ac:dyDescent="0.4">
      <c r="A164" s="71" t="s">
        <v>19</v>
      </c>
      <c r="B164" s="186"/>
      <c r="C164" s="165" t="s">
        <v>72</v>
      </c>
      <c r="D164" s="164" t="s">
        <v>3</v>
      </c>
      <c r="E164" s="150">
        <v>0</v>
      </c>
      <c r="F164" s="81">
        <f t="shared" si="18"/>
        <v>0</v>
      </c>
      <c r="G164" s="81">
        <v>0</v>
      </c>
      <c r="H164" s="150">
        <v>0</v>
      </c>
      <c r="I164" s="81">
        <f t="shared" si="19"/>
        <v>0</v>
      </c>
      <c r="J164" s="151">
        <v>0</v>
      </c>
    </row>
    <row r="165" spans="1:16" ht="17.149999999999999" customHeight="1" x14ac:dyDescent="0.4">
      <c r="B165" s="186"/>
      <c r="C165" s="165" t="s">
        <v>73</v>
      </c>
      <c r="D165" s="164"/>
      <c r="E165" s="150">
        <v>0</v>
      </c>
      <c r="F165" s="81">
        <f t="shared" si="18"/>
        <v>0</v>
      </c>
      <c r="G165" s="81">
        <v>0</v>
      </c>
      <c r="H165" s="150">
        <v>798.32</v>
      </c>
      <c r="I165" s="81">
        <f t="shared" si="19"/>
        <v>68692.672499749475</v>
      </c>
      <c r="J165" s="177">
        <v>54838734.310000002</v>
      </c>
    </row>
    <row r="166" spans="1:16" ht="17.149999999999999" customHeight="1" x14ac:dyDescent="0.4">
      <c r="A166" s="71" t="s">
        <v>19</v>
      </c>
      <c r="B166" s="186"/>
      <c r="C166" s="163" t="s">
        <v>81</v>
      </c>
      <c r="D166" s="164" t="s">
        <v>3</v>
      </c>
      <c r="E166" s="150">
        <v>0</v>
      </c>
      <c r="F166" s="81">
        <f t="shared" si="18"/>
        <v>0</v>
      </c>
      <c r="G166" s="81">
        <v>0</v>
      </c>
      <c r="H166" s="150">
        <v>0</v>
      </c>
      <c r="I166" s="81">
        <f t="shared" si="19"/>
        <v>0</v>
      </c>
      <c r="J166" s="151">
        <v>0</v>
      </c>
    </row>
    <row r="167" spans="1:16" s="88" customFormat="1" ht="17.149999999999999" customHeight="1" x14ac:dyDescent="0.4">
      <c r="A167" s="86" t="s">
        <v>19</v>
      </c>
      <c r="B167" s="186"/>
      <c r="C167" s="166" t="s">
        <v>82</v>
      </c>
      <c r="D167" s="167" t="s">
        <v>3</v>
      </c>
      <c r="E167" s="150">
        <v>0</v>
      </c>
      <c r="F167" s="81">
        <f t="shared" si="18"/>
        <v>0</v>
      </c>
      <c r="G167" s="81">
        <v>0</v>
      </c>
      <c r="H167" s="150">
        <v>0</v>
      </c>
      <c r="I167" s="81">
        <f t="shared" si="19"/>
        <v>0</v>
      </c>
      <c r="J167" s="151">
        <v>0</v>
      </c>
      <c r="M167" s="89"/>
    </row>
    <row r="168" spans="1:16" s="88" customFormat="1" ht="17.149999999999999" customHeight="1" x14ac:dyDescent="0.4">
      <c r="A168" s="86" t="s">
        <v>19</v>
      </c>
      <c r="B168" s="186"/>
      <c r="C168" s="168" t="s">
        <v>83</v>
      </c>
      <c r="D168" s="169" t="s">
        <v>3</v>
      </c>
      <c r="E168" s="152">
        <v>30000</v>
      </c>
      <c r="F168" s="127">
        <f t="shared" si="18"/>
        <v>105117.07568533333</v>
      </c>
      <c r="G168" s="127">
        <v>3153512270.5599999</v>
      </c>
      <c r="H168" s="152">
        <v>30000</v>
      </c>
      <c r="I168" s="127">
        <f t="shared" si="19"/>
        <v>105117.07568533333</v>
      </c>
      <c r="J168" s="153">
        <v>3153512270.5599999</v>
      </c>
    </row>
    <row r="169" spans="1:16" s="88" customFormat="1" ht="15.75" customHeight="1" x14ac:dyDescent="0.4">
      <c r="A169" s="86" t="s">
        <v>19</v>
      </c>
      <c r="B169" s="186"/>
      <c r="C169" s="168" t="s">
        <v>84</v>
      </c>
      <c r="D169" s="169" t="s">
        <v>3</v>
      </c>
      <c r="E169" s="152">
        <v>0</v>
      </c>
      <c r="F169" s="127">
        <f t="shared" si="18"/>
        <v>0</v>
      </c>
      <c r="G169" s="127">
        <v>0</v>
      </c>
      <c r="H169" s="152">
        <v>0</v>
      </c>
      <c r="I169" s="127">
        <f t="shared" si="19"/>
        <v>0</v>
      </c>
      <c r="J169" s="153">
        <v>0</v>
      </c>
    </row>
    <row r="170" spans="1:16" s="88" customFormat="1" ht="15.75" customHeight="1" x14ac:dyDescent="0.4">
      <c r="A170" s="86"/>
      <c r="B170" s="186"/>
      <c r="C170" s="168" t="s">
        <v>85</v>
      </c>
      <c r="D170" s="169" t="s">
        <v>3</v>
      </c>
      <c r="E170" s="152">
        <v>800</v>
      </c>
      <c r="F170" s="127">
        <f t="shared" si="18"/>
        <v>104765.41499999999</v>
      </c>
      <c r="G170" s="127">
        <v>83812332</v>
      </c>
      <c r="H170" s="152">
        <v>800</v>
      </c>
      <c r="I170" s="127">
        <f t="shared" si="19"/>
        <v>104765.41499999999</v>
      </c>
      <c r="J170" s="153">
        <v>83812332</v>
      </c>
    </row>
    <row r="171" spans="1:16" ht="15.75" customHeight="1" x14ac:dyDescent="0.4">
      <c r="A171" s="71" t="s">
        <v>19</v>
      </c>
      <c r="B171" s="186"/>
      <c r="C171" s="170" t="s">
        <v>58</v>
      </c>
      <c r="D171" s="164" t="s">
        <v>3</v>
      </c>
      <c r="E171" s="150">
        <v>0</v>
      </c>
      <c r="F171" s="81">
        <f>IF(E171=0,0,G171/E171)</f>
        <v>0</v>
      </c>
      <c r="G171" s="81">
        <v>0</v>
      </c>
      <c r="H171" s="150">
        <v>0</v>
      </c>
      <c r="I171" s="81">
        <f t="shared" ref="I171:I174" si="20">IF(H171=0,0,J171/H171)</f>
        <v>0</v>
      </c>
      <c r="J171" s="151">
        <v>0</v>
      </c>
    </row>
    <row r="172" spans="1:16" s="88" customFormat="1" ht="15.75" customHeight="1" x14ac:dyDescent="0.4">
      <c r="A172" s="86"/>
      <c r="B172" s="186"/>
      <c r="C172" s="168" t="s">
        <v>101</v>
      </c>
      <c r="D172" s="169"/>
      <c r="E172" s="152">
        <v>0</v>
      </c>
      <c r="F172" s="127">
        <f t="shared" ref="F172:F174" si="21">IF(E172=0,0,G172/E172)</f>
        <v>0</v>
      </c>
      <c r="G172" s="127">
        <v>0</v>
      </c>
      <c r="H172" s="152">
        <v>0</v>
      </c>
      <c r="I172" s="127">
        <f t="shared" si="20"/>
        <v>0</v>
      </c>
      <c r="J172" s="153">
        <v>0</v>
      </c>
    </row>
    <row r="173" spans="1:16" s="88" customFormat="1" ht="15.75" customHeight="1" x14ac:dyDescent="0.4">
      <c r="A173" s="86"/>
      <c r="B173" s="186"/>
      <c r="C173" s="171" t="s">
        <v>108</v>
      </c>
      <c r="D173" s="167"/>
      <c r="E173" s="150">
        <v>1995.8</v>
      </c>
      <c r="F173" s="81">
        <f t="shared" si="21"/>
        <v>72853.432999298529</v>
      </c>
      <c r="G173" s="81">
        <v>145400881.58000001</v>
      </c>
      <c r="H173" s="150">
        <v>1995.8</v>
      </c>
      <c r="I173" s="81">
        <f t="shared" si="20"/>
        <v>72853.432999298529</v>
      </c>
      <c r="J173" s="151">
        <v>145400881.58000001</v>
      </c>
    </row>
    <row r="174" spans="1:16" ht="15.75" customHeight="1" x14ac:dyDescent="0.4">
      <c r="B174" s="186"/>
      <c r="C174" s="172" t="s">
        <v>126</v>
      </c>
      <c r="D174" s="173"/>
      <c r="E174" s="155">
        <v>430</v>
      </c>
      <c r="F174" s="154">
        <f t="shared" si="21"/>
        <v>108789.19500000001</v>
      </c>
      <c r="G174" s="154">
        <v>46779353.850000001</v>
      </c>
      <c r="H174" s="155">
        <v>430</v>
      </c>
      <c r="I174" s="154">
        <f t="shared" si="20"/>
        <v>108789.19500000001</v>
      </c>
      <c r="J174" s="156">
        <v>46779353.850000001</v>
      </c>
    </row>
    <row r="175" spans="1:16" ht="17.149999999999999" customHeight="1" x14ac:dyDescent="0.4">
      <c r="A175" s="71" t="s">
        <v>19</v>
      </c>
      <c r="B175" s="186"/>
      <c r="C175" s="174" t="s">
        <v>35</v>
      </c>
      <c r="D175" s="175"/>
      <c r="E175" s="131">
        <f>SUM(E154:E174)</f>
        <v>33225.800000000003</v>
      </c>
      <c r="F175" s="80">
        <f>IF(E175=0,0,G175/E175)</f>
        <v>103218.12681681101</v>
      </c>
      <c r="G175" s="131">
        <f>SUM(G154:G174)</f>
        <v>3429504837.9899998</v>
      </c>
      <c r="H175" s="178">
        <f>SUM(H154:H174)</f>
        <v>34024.120000000003</v>
      </c>
      <c r="I175" s="80">
        <f>IF(H175=0,0,J175/H175)</f>
        <v>102408.04383184633</v>
      </c>
      <c r="J175" s="176">
        <f>SUM(J154:J174)</f>
        <v>3484343572.2999997</v>
      </c>
      <c r="K175" s="83"/>
      <c r="M175" s="133"/>
      <c r="O175" s="133"/>
      <c r="P175" s="90"/>
    </row>
    <row r="176" spans="1:16" ht="17.149999999999999" customHeight="1" x14ac:dyDescent="0.4">
      <c r="B176" s="186"/>
      <c r="C176" s="8"/>
      <c r="D176" s="22"/>
      <c r="E176" s="44"/>
      <c r="F176" s="30"/>
      <c r="G176" s="45"/>
      <c r="H176" s="44"/>
      <c r="I176" s="30"/>
      <c r="J176" s="45"/>
    </row>
    <row r="177" spans="1:15" ht="22.5" customHeight="1" x14ac:dyDescent="0.4">
      <c r="A177" s="71" t="s">
        <v>8</v>
      </c>
      <c r="B177" s="186"/>
      <c r="C177" s="20" t="s">
        <v>65</v>
      </c>
      <c r="D177" s="22" t="s">
        <v>3</v>
      </c>
      <c r="E177" s="16">
        <v>0</v>
      </c>
      <c r="F177" s="18">
        <f t="shared" ref="F177:F183" si="22">IF(E177=0,0,G177/E177)</f>
        <v>0</v>
      </c>
      <c r="G177" s="17">
        <v>0</v>
      </c>
      <c r="H177" s="16">
        <v>0</v>
      </c>
      <c r="I177" s="18">
        <f t="shared" ref="I177:I183" si="23">IF(H177=0,0,J177/H177)</f>
        <v>0</v>
      </c>
      <c r="J177" s="17">
        <v>0</v>
      </c>
    </row>
    <row r="178" spans="1:15" ht="22.5" customHeight="1" x14ac:dyDescent="0.4">
      <c r="A178" s="71" t="s">
        <v>8</v>
      </c>
      <c r="B178" s="186"/>
      <c r="C178" s="20" t="s">
        <v>64</v>
      </c>
      <c r="D178" s="22" t="s">
        <v>3</v>
      </c>
      <c r="E178" s="16">
        <v>0</v>
      </c>
      <c r="F178" s="18">
        <f t="shared" si="22"/>
        <v>0</v>
      </c>
      <c r="G178" s="17">
        <v>0</v>
      </c>
      <c r="H178" s="16">
        <v>0</v>
      </c>
      <c r="I178" s="18">
        <f t="shared" si="23"/>
        <v>0</v>
      </c>
      <c r="J178" s="17">
        <v>0</v>
      </c>
    </row>
    <row r="179" spans="1:15" ht="22.5" customHeight="1" x14ac:dyDescent="0.4">
      <c r="A179" s="71" t="s">
        <v>8</v>
      </c>
      <c r="B179" s="186"/>
      <c r="C179" s="20" t="s">
        <v>76</v>
      </c>
      <c r="D179" s="22" t="s">
        <v>3</v>
      </c>
      <c r="E179" s="16">
        <v>0</v>
      </c>
      <c r="F179" s="18">
        <f t="shared" si="22"/>
        <v>0</v>
      </c>
      <c r="G179" s="17">
        <v>0</v>
      </c>
      <c r="H179" s="16">
        <v>0</v>
      </c>
      <c r="I179" s="18">
        <f t="shared" si="23"/>
        <v>0</v>
      </c>
      <c r="J179" s="17">
        <v>0</v>
      </c>
      <c r="K179" s="70"/>
    </row>
    <row r="180" spans="1:15" ht="22.5" customHeight="1" x14ac:dyDescent="0.4">
      <c r="A180" s="71" t="s">
        <v>8</v>
      </c>
      <c r="B180" s="186"/>
      <c r="C180" s="20" t="s">
        <v>38</v>
      </c>
      <c r="D180" s="22" t="s">
        <v>3</v>
      </c>
      <c r="E180" s="16">
        <v>0</v>
      </c>
      <c r="F180" s="18">
        <f t="shared" si="22"/>
        <v>0</v>
      </c>
      <c r="G180" s="17">
        <v>0</v>
      </c>
      <c r="H180" s="16">
        <v>0</v>
      </c>
      <c r="I180" s="18">
        <f t="shared" si="23"/>
        <v>0</v>
      </c>
      <c r="J180" s="17">
        <v>0</v>
      </c>
    </row>
    <row r="181" spans="1:15" ht="22.5" customHeight="1" x14ac:dyDescent="0.4">
      <c r="A181" s="71" t="s">
        <v>8</v>
      </c>
      <c r="B181" s="186"/>
      <c r="C181" s="20" t="s">
        <v>74</v>
      </c>
      <c r="D181" s="28" t="s">
        <v>3</v>
      </c>
      <c r="E181" s="157">
        <v>1607.36</v>
      </c>
      <c r="F181" s="18">
        <f t="shared" si="22"/>
        <v>146042.46715110494</v>
      </c>
      <c r="G181" s="43">
        <v>234742820</v>
      </c>
      <c r="H181" s="16">
        <v>3660.69</v>
      </c>
      <c r="I181" s="18">
        <f t="shared" si="23"/>
        <v>115228.3913688403</v>
      </c>
      <c r="J181" s="17">
        <v>421815420</v>
      </c>
      <c r="K181" s="34"/>
    </row>
    <row r="182" spans="1:15" ht="13.5" customHeight="1" x14ac:dyDescent="0.4">
      <c r="B182" s="186"/>
      <c r="C182" s="7"/>
      <c r="D182" s="28"/>
      <c r="E182" s="42"/>
      <c r="F182" s="18"/>
      <c r="G182" s="43"/>
      <c r="H182" s="16"/>
      <c r="I182" s="18"/>
      <c r="J182" s="17"/>
    </row>
    <row r="183" spans="1:15" ht="20.25" customHeight="1" x14ac:dyDescent="0.4">
      <c r="B183" s="186"/>
      <c r="C183" s="11" t="s">
        <v>67</v>
      </c>
      <c r="D183" s="28" t="s">
        <v>3</v>
      </c>
      <c r="E183" s="42">
        <v>0</v>
      </c>
      <c r="F183" s="18">
        <f t="shared" si="22"/>
        <v>0</v>
      </c>
      <c r="G183" s="17">
        <v>0</v>
      </c>
      <c r="H183" s="16">
        <v>0</v>
      </c>
      <c r="I183" s="18">
        <f t="shared" si="23"/>
        <v>0</v>
      </c>
      <c r="J183" s="17">
        <v>0</v>
      </c>
      <c r="K183" s="65"/>
    </row>
    <row r="184" spans="1:15" ht="13.5" customHeight="1" x14ac:dyDescent="0.4">
      <c r="B184" s="186"/>
      <c r="C184" s="11"/>
      <c r="D184" s="28"/>
      <c r="E184" s="42"/>
      <c r="F184" s="18"/>
      <c r="G184" s="43"/>
      <c r="H184" s="18"/>
      <c r="I184" s="18"/>
      <c r="J184" s="17"/>
      <c r="K184" s="65"/>
    </row>
    <row r="185" spans="1:15" ht="13.5" customHeight="1" x14ac:dyDescent="0.4">
      <c r="B185" s="186"/>
      <c r="C185" s="11"/>
      <c r="D185" s="28"/>
      <c r="E185" s="42"/>
      <c r="F185" s="18"/>
      <c r="G185" s="43"/>
      <c r="H185" s="18"/>
      <c r="I185" s="18"/>
      <c r="J185" s="17"/>
    </row>
    <row r="186" spans="1:15" ht="18" customHeight="1" x14ac:dyDescent="0.4">
      <c r="B186" s="186"/>
      <c r="C186" s="11" t="s">
        <v>51</v>
      </c>
      <c r="D186" s="28"/>
      <c r="E186" s="67"/>
      <c r="G186" s="47"/>
      <c r="J186" s="47"/>
    </row>
    <row r="187" spans="1:15" ht="13.5" customHeight="1" x14ac:dyDescent="0.4">
      <c r="B187" s="186"/>
      <c r="C187" s="11"/>
      <c r="D187" s="28"/>
      <c r="E187" s="67"/>
      <c r="G187" s="47"/>
      <c r="J187" s="47"/>
    </row>
    <row r="188" spans="1:15" ht="18.75" customHeight="1" x14ac:dyDescent="0.4">
      <c r="A188" s="71" t="s">
        <v>51</v>
      </c>
      <c r="B188" s="186"/>
      <c r="C188" s="7" t="s">
        <v>52</v>
      </c>
      <c r="D188" s="28" t="s">
        <v>3</v>
      </c>
      <c r="E188" s="116">
        <v>55310</v>
      </c>
      <c r="F188" s="30">
        <f>IF(E188=0,0,G188/E188)</f>
        <v>86637.260838907969</v>
      </c>
      <c r="G188" s="45">
        <v>4791906897</v>
      </c>
      <c r="H188" s="48">
        <v>82325</v>
      </c>
      <c r="I188" s="30">
        <f>IF(H188=0,0,J188/H188)</f>
        <v>86924.953622836314</v>
      </c>
      <c r="J188" s="45">
        <v>7156096807</v>
      </c>
      <c r="M188" s="83"/>
    </row>
    <row r="189" spans="1:15" ht="13.5" customHeight="1" x14ac:dyDescent="0.4">
      <c r="B189" s="186"/>
      <c r="C189" s="7"/>
      <c r="D189" s="29"/>
      <c r="E189" s="44"/>
      <c r="F189" s="30"/>
      <c r="G189" s="48"/>
      <c r="H189" s="32"/>
      <c r="I189" s="30"/>
      <c r="J189" s="31"/>
    </row>
    <row r="190" spans="1:15" ht="13.5" customHeight="1" thickBot="1" x14ac:dyDescent="0.45">
      <c r="B190" s="186"/>
      <c r="C190" s="7"/>
      <c r="D190" s="22"/>
      <c r="E190" s="44"/>
      <c r="F190" s="30"/>
      <c r="G190" s="48"/>
      <c r="H190" s="32"/>
      <c r="I190" s="30"/>
      <c r="J190" s="31"/>
    </row>
    <row r="191" spans="1:15" ht="17.149999999999999" customHeight="1" thickBot="1" x14ac:dyDescent="0.45">
      <c r="B191" s="186"/>
      <c r="C191" s="19" t="s">
        <v>39</v>
      </c>
      <c r="D191" s="22"/>
      <c r="E191" s="40">
        <f>+E38+E109+E175+E131+E152+E177+E180+E181+E188+E183+E178+E179+E85+E61</f>
        <v>169452.44</v>
      </c>
      <c r="F191" s="33">
        <f>IF(E191=0,0,G191/E191)</f>
        <v>93617.714795785767</v>
      </c>
      <c r="G191" s="40">
        <f>+G38+G109+G175+G131+G152+G177+G180+G181+G188+G183+G178+G179+G85+G61</f>
        <v>15863750199.369999</v>
      </c>
      <c r="H191" s="40">
        <f>+H38+H109+H175+H131+H152+H177+H180+H181+H188+H183+H178+H179+H85+H61</f>
        <v>265139.08999999997</v>
      </c>
      <c r="I191" s="33">
        <f>IF(H191=0,0,J191/H191)</f>
        <v>87232.415645652276</v>
      </c>
      <c r="J191" s="40">
        <f>+J38+J109+J175+J131+J152+J177+J180+J181+J188+J183+J178+J179+J85+J61</f>
        <v>23128723302.790005</v>
      </c>
      <c r="K191" s="34"/>
      <c r="M191" s="34"/>
      <c r="O191" s="13"/>
    </row>
    <row r="192" spans="1:15" ht="14.25" customHeight="1" thickBot="1" x14ac:dyDescent="0.45">
      <c r="B192" s="186"/>
      <c r="C192" s="10"/>
      <c r="D192" s="22"/>
      <c r="E192" s="44"/>
      <c r="F192" s="30"/>
      <c r="G192" s="45"/>
      <c r="H192" s="32"/>
      <c r="I192" s="30"/>
      <c r="J192" s="31"/>
    </row>
    <row r="193" spans="1:22" ht="17.149999999999999" customHeight="1" thickBot="1" x14ac:dyDescent="0.45">
      <c r="B193" s="186"/>
      <c r="C193" s="14" t="s">
        <v>40</v>
      </c>
      <c r="D193" s="22" t="s">
        <v>3</v>
      </c>
      <c r="E193" s="40">
        <f>+E27+E191</f>
        <v>239506.52000000002</v>
      </c>
      <c r="F193" s="33">
        <f>IF(E193=0,0,G193/E193)</f>
        <v>92573.584574524313</v>
      </c>
      <c r="G193" s="40">
        <f>+G27+G191</f>
        <v>22171977085.369999</v>
      </c>
      <c r="H193" s="41">
        <f>+H27+H191</f>
        <v>389784.56999999995</v>
      </c>
      <c r="I193" s="33">
        <f>IF(H193=0,0,J193/H193)</f>
        <v>88225.545943981342</v>
      </c>
      <c r="J193" s="41">
        <f>+J27+J191</f>
        <v>34388956488.790009</v>
      </c>
    </row>
    <row r="194" spans="1:22" ht="17.25" customHeight="1" x14ac:dyDescent="0.4">
      <c r="B194" s="186"/>
      <c r="C194" s="10"/>
      <c r="D194" s="22"/>
      <c r="E194" s="42"/>
      <c r="F194" s="18"/>
      <c r="G194" s="43"/>
      <c r="H194" s="42"/>
      <c r="I194" s="18"/>
      <c r="J194" s="43"/>
    </row>
    <row r="195" spans="1:22" ht="24.75" customHeight="1" x14ac:dyDescent="0.4">
      <c r="B195" s="186"/>
      <c r="C195" s="20" t="s">
        <v>41</v>
      </c>
      <c r="D195" s="22"/>
      <c r="E195" s="42"/>
      <c r="F195" s="18"/>
      <c r="G195" s="21">
        <v>162383431</v>
      </c>
      <c r="H195" s="42"/>
      <c r="I195" s="18"/>
      <c r="J195" s="21">
        <v>351507676</v>
      </c>
    </row>
    <row r="196" spans="1:22" ht="24.75" customHeight="1" x14ac:dyDescent="0.4">
      <c r="B196" s="186"/>
      <c r="C196" s="20" t="s">
        <v>22</v>
      </c>
      <c r="D196" s="22"/>
      <c r="E196" s="42"/>
      <c r="F196" s="18"/>
      <c r="G196" s="21">
        <v>0</v>
      </c>
      <c r="H196" s="42"/>
      <c r="I196" s="18"/>
      <c r="J196" s="21">
        <v>-642839442</v>
      </c>
    </row>
    <row r="197" spans="1:22" ht="24.75" customHeight="1" thickBot="1" x14ac:dyDescent="0.45">
      <c r="A197" s="71" t="s">
        <v>20</v>
      </c>
      <c r="B197" s="186"/>
      <c r="C197" s="20" t="s">
        <v>21</v>
      </c>
      <c r="D197" s="22"/>
      <c r="E197" s="42">
        <v>0</v>
      </c>
      <c r="F197" s="18">
        <f t="shared" ref="F197:F201" si="24">IF(E197=0,0,G197/E197)</f>
        <v>0</v>
      </c>
      <c r="G197" s="21">
        <v>0</v>
      </c>
      <c r="H197" s="42">
        <v>0</v>
      </c>
      <c r="I197" s="18">
        <f t="shared" ref="I197:I200" si="25">IF(H197=0,0,J197/H197)</f>
        <v>0</v>
      </c>
      <c r="J197" s="21">
        <v>0</v>
      </c>
      <c r="M197" s="34"/>
      <c r="N197" s="34"/>
      <c r="O197" s="34"/>
      <c r="P197" s="34"/>
      <c r="Q197" s="34"/>
      <c r="R197" s="34"/>
      <c r="S197" s="34"/>
      <c r="T197" s="34"/>
      <c r="U197" s="34"/>
      <c r="V197" s="34"/>
    </row>
    <row r="198" spans="1:22" ht="17.149999999999999" customHeight="1" thickBot="1" x14ac:dyDescent="0.45">
      <c r="B198" s="187"/>
      <c r="C198" s="15" t="s">
        <v>42</v>
      </c>
      <c r="D198" s="22" t="s">
        <v>3</v>
      </c>
      <c r="E198" s="49">
        <f>SUM(E193:E197)</f>
        <v>239506.52000000002</v>
      </c>
      <c r="F198" s="50">
        <f>IF(E198=0,0,G198/E198)</f>
        <v>93251.576267610581</v>
      </c>
      <c r="G198" s="49">
        <f>SUM(G193:G197)</f>
        <v>22334360516.369999</v>
      </c>
      <c r="H198" s="49">
        <f>SUM(H193:H197)</f>
        <v>389784.56999999995</v>
      </c>
      <c r="I198" s="50">
        <f>IF(H198=0,0,J198/H198)</f>
        <v>87478.128553908668</v>
      </c>
      <c r="J198" s="49">
        <f>SUM(J193:J197)</f>
        <v>34097624722.790009</v>
      </c>
    </row>
    <row r="199" spans="1:22" ht="28.5" customHeight="1" x14ac:dyDescent="0.35">
      <c r="A199" s="71" t="s">
        <v>53</v>
      </c>
      <c r="B199" s="188" t="s">
        <v>43</v>
      </c>
      <c r="C199" s="20" t="s">
        <v>107</v>
      </c>
      <c r="D199" s="22" t="s">
        <v>44</v>
      </c>
      <c r="E199" s="60">
        <v>0</v>
      </c>
      <c r="F199" s="52">
        <f>IF(E199=0,0,G199/E199)</f>
        <v>0</v>
      </c>
      <c r="G199" s="93">
        <v>0</v>
      </c>
      <c r="H199" s="51">
        <v>0</v>
      </c>
      <c r="I199" s="52">
        <f t="shared" si="25"/>
        <v>0</v>
      </c>
      <c r="J199" s="53">
        <v>0</v>
      </c>
    </row>
    <row r="200" spans="1:22" ht="28.5" customHeight="1" x14ac:dyDescent="0.35">
      <c r="A200" s="71" t="s">
        <v>28</v>
      </c>
      <c r="B200" s="189"/>
      <c r="C200" s="20" t="s">
        <v>28</v>
      </c>
      <c r="D200" s="22" t="s">
        <v>44</v>
      </c>
      <c r="E200" s="51">
        <v>2852.98</v>
      </c>
      <c r="F200" s="52">
        <f t="shared" si="24"/>
        <v>570336.24490883213</v>
      </c>
      <c r="G200" s="93">
        <v>1627157900</v>
      </c>
      <c r="H200" s="51">
        <v>4556.0600000000004</v>
      </c>
      <c r="I200" s="55">
        <f t="shared" si="25"/>
        <v>553758.5325917569</v>
      </c>
      <c r="J200" s="54">
        <v>2522957100</v>
      </c>
      <c r="M200" s="62"/>
    </row>
    <row r="201" spans="1:22" ht="28.5" customHeight="1" thickBot="1" x14ac:dyDescent="0.4">
      <c r="A201" s="71" t="s">
        <v>86</v>
      </c>
      <c r="B201" s="189"/>
      <c r="C201" s="20" t="s">
        <v>106</v>
      </c>
      <c r="D201" s="22" t="s">
        <v>44</v>
      </c>
      <c r="E201" s="51">
        <v>103.18</v>
      </c>
      <c r="F201" s="52">
        <f t="shared" si="24"/>
        <v>600000</v>
      </c>
      <c r="G201" s="54">
        <v>61908000</v>
      </c>
      <c r="H201" s="51">
        <v>1286.68</v>
      </c>
      <c r="I201" s="55">
        <f>IF(H201=0,0,J201/H201)</f>
        <v>642628.78104890103</v>
      </c>
      <c r="J201" s="54">
        <v>826857600</v>
      </c>
      <c r="M201" s="62"/>
    </row>
    <row r="202" spans="1:22" ht="24.75" customHeight="1" thickBot="1" x14ac:dyDescent="0.45">
      <c r="B202" s="189"/>
      <c r="C202" s="136" t="s">
        <v>118</v>
      </c>
      <c r="D202" s="22" t="s">
        <v>44</v>
      </c>
      <c r="E202" s="137">
        <f>+E200+E201+E199</f>
        <v>2956.16</v>
      </c>
      <c r="F202" s="138">
        <f>IF(E202=0,0,G202/E202)</f>
        <v>571371.6104676337</v>
      </c>
      <c r="G202" s="137">
        <f>+G200+G201+G199</f>
        <v>1689065900</v>
      </c>
      <c r="H202" s="137">
        <f>+H200+H201+H199</f>
        <v>5842.7400000000007</v>
      </c>
      <c r="I202" s="138">
        <f>IF(H202=0,0,J202/H202)</f>
        <v>573329.41393935028</v>
      </c>
      <c r="J202" s="139">
        <f>+J200+J201+J199</f>
        <v>3349814700</v>
      </c>
      <c r="M202" s="34"/>
    </row>
    <row r="203" spans="1:22" ht="24.75" customHeight="1" x14ac:dyDescent="0.4">
      <c r="A203" s="71" t="s">
        <v>23</v>
      </c>
      <c r="B203" s="190" t="s">
        <v>20</v>
      </c>
      <c r="C203" s="140" t="s">
        <v>45</v>
      </c>
      <c r="D203" s="28"/>
      <c r="E203" s="51">
        <v>0</v>
      </c>
      <c r="F203" s="46"/>
      <c r="G203" s="54">
        <v>62865000</v>
      </c>
      <c r="H203" s="42"/>
      <c r="I203" s="46"/>
      <c r="J203" s="53">
        <v>115807973</v>
      </c>
      <c r="K203" s="65"/>
      <c r="M203" s="34"/>
    </row>
    <row r="204" spans="1:22" ht="24.75" customHeight="1" x14ac:dyDescent="0.4">
      <c r="A204" s="71" t="s">
        <v>23</v>
      </c>
      <c r="B204" s="191"/>
      <c r="C204" s="94" t="s">
        <v>24</v>
      </c>
      <c r="D204" s="28"/>
      <c r="E204" s="32">
        <v>0</v>
      </c>
      <c r="F204" s="55">
        <f t="shared" ref="F204:F209" si="26">IF(E204=0,0,G204/E204)</f>
        <v>0</v>
      </c>
      <c r="G204" s="56">
        <v>19182626</v>
      </c>
      <c r="H204" s="61">
        <v>0</v>
      </c>
      <c r="I204" s="55">
        <f t="shared" ref="I204:I209" si="27">IF(H204=0,0,J204/H204)</f>
        <v>0</v>
      </c>
      <c r="J204" s="56">
        <v>101830815</v>
      </c>
    </row>
    <row r="205" spans="1:22" s="64" customFormat="1" ht="24.75" customHeight="1" x14ac:dyDescent="0.35">
      <c r="A205" s="71" t="s">
        <v>23</v>
      </c>
      <c r="B205" s="191"/>
      <c r="C205" s="141" t="s">
        <v>25</v>
      </c>
      <c r="D205" s="63" t="s">
        <v>61</v>
      </c>
      <c r="E205" s="68">
        <v>112026</v>
      </c>
      <c r="F205" s="55">
        <f t="shared" si="26"/>
        <v>207</v>
      </c>
      <c r="G205" s="56">
        <v>23189382</v>
      </c>
      <c r="H205" s="61">
        <v>233796</v>
      </c>
      <c r="I205" s="55">
        <f t="shared" si="27"/>
        <v>203.87496792075143</v>
      </c>
      <c r="J205" s="56">
        <v>47665152</v>
      </c>
    </row>
    <row r="206" spans="1:22" s="64" customFormat="1" ht="24.75" customHeight="1" x14ac:dyDescent="0.35">
      <c r="A206" s="71" t="s">
        <v>23</v>
      </c>
      <c r="B206" s="191"/>
      <c r="C206" s="141" t="s">
        <v>70</v>
      </c>
      <c r="D206" s="63" t="s">
        <v>61</v>
      </c>
      <c r="E206" s="68">
        <v>1</v>
      </c>
      <c r="F206" s="55"/>
      <c r="G206" s="56">
        <v>192447</v>
      </c>
      <c r="H206" s="61">
        <v>2</v>
      </c>
      <c r="I206" s="55"/>
      <c r="J206" s="56">
        <v>468562</v>
      </c>
    </row>
    <row r="207" spans="1:22" s="64" customFormat="1" ht="24.75" customHeight="1" x14ac:dyDescent="0.35">
      <c r="A207" s="71" t="s">
        <v>23</v>
      </c>
      <c r="B207" s="191"/>
      <c r="C207" s="141" t="s">
        <v>26</v>
      </c>
      <c r="D207" s="63" t="s">
        <v>44</v>
      </c>
      <c r="E207" s="68">
        <v>2968.27</v>
      </c>
      <c r="F207" s="55">
        <f t="shared" si="26"/>
        <v>59510.800567333834</v>
      </c>
      <c r="G207" s="56">
        <v>176644124</v>
      </c>
      <c r="H207" s="61">
        <v>4028.64</v>
      </c>
      <c r="I207" s="55">
        <f t="shared" si="27"/>
        <v>59893.820495253982</v>
      </c>
      <c r="J207" s="56">
        <v>241290641</v>
      </c>
    </row>
    <row r="208" spans="1:22" s="64" customFormat="1" ht="24.75" customHeight="1" x14ac:dyDescent="0.35">
      <c r="A208" s="71" t="s">
        <v>23</v>
      </c>
      <c r="B208" s="191"/>
      <c r="C208" s="141" t="s">
        <v>59</v>
      </c>
      <c r="D208" s="63" t="s">
        <v>44</v>
      </c>
      <c r="E208" s="68">
        <v>0</v>
      </c>
      <c r="F208" s="55">
        <f t="shared" si="26"/>
        <v>0</v>
      </c>
      <c r="G208" s="56">
        <v>0</v>
      </c>
      <c r="H208" s="61">
        <v>0</v>
      </c>
      <c r="I208" s="55">
        <f t="shared" si="27"/>
        <v>0</v>
      </c>
      <c r="J208" s="56">
        <v>0</v>
      </c>
    </row>
    <row r="209" spans="1:15" ht="24.75" customHeight="1" x14ac:dyDescent="0.4">
      <c r="A209" s="71" t="s">
        <v>23</v>
      </c>
      <c r="B209" s="191"/>
      <c r="C209" s="94" t="s">
        <v>27</v>
      </c>
      <c r="D209" s="28"/>
      <c r="E209" s="68">
        <v>0</v>
      </c>
      <c r="F209" s="46">
        <f t="shared" si="26"/>
        <v>0</v>
      </c>
      <c r="G209" s="56">
        <v>150637289</v>
      </c>
      <c r="H209" s="44">
        <v>0</v>
      </c>
      <c r="I209" s="48">
        <f t="shared" si="27"/>
        <v>0</v>
      </c>
      <c r="J209" s="56">
        <v>245760317</v>
      </c>
    </row>
    <row r="210" spans="1:15" ht="24.75" customHeight="1" thickBot="1" x14ac:dyDescent="0.4">
      <c r="B210" s="135"/>
      <c r="C210" s="94" t="s">
        <v>88</v>
      </c>
      <c r="D210" s="28"/>
      <c r="E210"/>
      <c r="F210"/>
      <c r="G210" s="56">
        <v>-10834996</v>
      </c>
      <c r="H210" s="82"/>
      <c r="I210" s="82"/>
      <c r="J210" s="56">
        <v>-12713315</v>
      </c>
    </row>
    <row r="211" spans="1:15" ht="24.75" customHeight="1" thickBot="1" x14ac:dyDescent="0.45">
      <c r="B211" s="3"/>
      <c r="C211" s="91" t="s">
        <v>46</v>
      </c>
      <c r="D211" s="25"/>
      <c r="E211" s="57"/>
      <c r="F211" s="58"/>
      <c r="G211" s="59">
        <f>+G198+G202+G203+G204+G205+G207+G208+G209+G206+G210</f>
        <v>24445302288.369999</v>
      </c>
      <c r="H211" s="57"/>
      <c r="I211" s="58"/>
      <c r="J211" s="59">
        <f>+J198+J202+J203+J204+J205+J207+J208+J209+J206+J210</f>
        <v>38187549567.790009</v>
      </c>
    </row>
    <row r="212" spans="1:15" x14ac:dyDescent="0.35">
      <c r="B212"/>
      <c r="C212"/>
      <c r="D212"/>
      <c r="E212"/>
      <c r="F212"/>
      <c r="G212" s="66"/>
      <c r="H212"/>
      <c r="I212"/>
      <c r="J212" s="66"/>
      <c r="K212"/>
      <c r="L212"/>
      <c r="M212"/>
      <c r="N212"/>
      <c r="O212"/>
    </row>
    <row r="213" spans="1:15" x14ac:dyDescent="0.35">
      <c r="B213"/>
      <c r="C213" s="1" t="s">
        <v>89</v>
      </c>
      <c r="D213" s="1"/>
      <c r="E213" s="1"/>
      <c r="F213" s="1"/>
      <c r="G213" s="1"/>
      <c r="H213" s="1"/>
      <c r="I213" s="1"/>
      <c r="J213" s="1"/>
      <c r="K213"/>
      <c r="L213"/>
      <c r="M213"/>
      <c r="N213"/>
      <c r="O213"/>
    </row>
    <row r="214" spans="1:15" x14ac:dyDescent="0.35">
      <c r="B214"/>
      <c r="C214"/>
      <c r="D214"/>
      <c r="E214"/>
      <c r="F214"/>
      <c r="G214" s="84"/>
      <c r="H214"/>
      <c r="I214"/>
      <c r="J214" s="84"/>
      <c r="K214"/>
      <c r="L214"/>
      <c r="M214"/>
      <c r="N214"/>
      <c r="O214"/>
    </row>
    <row r="215" spans="1:15" ht="18" x14ac:dyDescent="0.4">
      <c r="B215"/>
      <c r="C215" s="3"/>
      <c r="D215" s="3"/>
      <c r="E215" s="96" t="s">
        <v>90</v>
      </c>
      <c r="F215" s="96" t="s">
        <v>3</v>
      </c>
      <c r="G215" s="96" t="s">
        <v>91</v>
      </c>
      <c r="H215" s="97" t="s">
        <v>90</v>
      </c>
      <c r="I215" s="96" t="s">
        <v>3</v>
      </c>
      <c r="J215" s="96" t="s">
        <v>91</v>
      </c>
      <c r="K215"/>
      <c r="L215"/>
      <c r="M215"/>
      <c r="N215"/>
      <c r="O215"/>
    </row>
    <row r="216" spans="1:15" ht="18" x14ac:dyDescent="0.4">
      <c r="B216"/>
      <c r="C216" s="4" t="s">
        <v>1</v>
      </c>
      <c r="D216" s="1"/>
      <c r="E216" s="83">
        <f>+G27</f>
        <v>6308226886</v>
      </c>
      <c r="F216" s="83">
        <f>+E27</f>
        <v>70054.080000000002</v>
      </c>
      <c r="G216" s="83">
        <f t="shared" ref="G216:G220" si="28">+E216/F216</f>
        <v>90047.958462947485</v>
      </c>
      <c r="H216" s="83">
        <f>+J27</f>
        <v>11260233186</v>
      </c>
      <c r="I216" s="83">
        <f>+H27</f>
        <v>124645.48</v>
      </c>
      <c r="J216" s="98">
        <f>+H216/I216</f>
        <v>90338.078733380462</v>
      </c>
      <c r="K216" s="159">
        <f>+F216/$F$221</f>
        <v>0.29249341521057548</v>
      </c>
      <c r="L216"/>
      <c r="M216"/>
      <c r="N216"/>
      <c r="O216"/>
    </row>
    <row r="217" spans="1:15" ht="18" x14ac:dyDescent="0.4">
      <c r="B217"/>
      <c r="C217" s="4" t="s">
        <v>92</v>
      </c>
      <c r="D217" s="1"/>
      <c r="E217" s="99">
        <f>G191-G188-G181-G174-G172-G170-G169-G168-G149-G148-G147-G128-G127-G126-G108-G107-G103-G102-G101-G83-G80-G79-G78-G60-G59-G56-G55-G54</f>
        <v>5710963646.8999996</v>
      </c>
      <c r="F217" s="99">
        <f>E191-E188-E181-E174-E172-E170-E169-E168-E149-E148-E147-E128-E127-E126-E108-E107-E103-E102-E101-E83-E80-E79-E78-E60-E59-E56-E55-E54</f>
        <v>67866.080000000002</v>
      </c>
      <c r="G217" s="83">
        <f t="shared" si="28"/>
        <v>84150.486471297583</v>
      </c>
      <c r="H217" s="99">
        <f>J191-J188-J181-J174-J172-J170-J169-J168-J149-J148-J147-J128-J127-J126-J108-J107-J103-J102-J101-J83-J80-J79-J78-J60-J59-J56-J55-J54</f>
        <v>10253406611.580006</v>
      </c>
      <c r="I217" s="99">
        <f>H191-H188-H181-H174-H172-H170-H169-H168-H149-H148-H147-H128-H127-H126-H108-H107-H103-H102-H101-H83-H80-H79-H78-H60-H59-H56-H55-H54</f>
        <v>133484.39999999997</v>
      </c>
      <c r="J217" s="98">
        <f>+H217/I217</f>
        <v>76813.519868838674</v>
      </c>
      <c r="K217" s="159">
        <f t="shared" ref="K217:K220" si="29">+F217/$F$221</f>
        <v>0.28335796453474421</v>
      </c>
      <c r="L217"/>
      <c r="M217"/>
      <c r="N217"/>
      <c r="O217"/>
    </row>
    <row r="218" spans="1:15" ht="18" x14ac:dyDescent="0.4">
      <c r="B218"/>
      <c r="C218" s="145" t="s">
        <v>93</v>
      </c>
      <c r="D218" s="1"/>
      <c r="E218" s="83">
        <f>G174+G172+G170+G169+G168+G149+G148+G147+G128+G127+G126+G108+G107+G103+G102+G101+G83+G80+G79+G78+G60+G59+G56+G55+G54</f>
        <v>5126136835.4699993</v>
      </c>
      <c r="F218" s="83">
        <f>E174+E172+E170+E169+E168+E149+E148+E147+E128+E127+E126+E108+E107+E103+E102+E101+E83+E80+E79+E78+E60+E59+E56+E55+E54</f>
        <v>44669</v>
      </c>
      <c r="G218" s="83">
        <f t="shared" si="28"/>
        <v>114758.26267590497</v>
      </c>
      <c r="H218" s="83">
        <f>J174+J172+J170+J169+J168+J149+J148+J147+J128+J127+J126+J108+J107+J103+J102+J101+J83+J80+J79+J78+J60+J59+J56+J55+J54</f>
        <v>5297404464.2099991</v>
      </c>
      <c r="I218" s="83">
        <f>H174+H172+H170+H169+H168+H149+H148+H147+H128+H127+H126+H108+H107+H103+H102+H101+H83+H80+H79+H78+H60+H59+H56+H55+H54</f>
        <v>45669</v>
      </c>
      <c r="J218" s="98">
        <f>+H218/I218</f>
        <v>115995.63082638111</v>
      </c>
      <c r="K218" s="159">
        <f t="shared" si="29"/>
        <v>0.18650431729374214</v>
      </c>
      <c r="L218"/>
      <c r="M218"/>
      <c r="N218"/>
      <c r="O218"/>
    </row>
    <row r="219" spans="1:15" ht="18" x14ac:dyDescent="0.4">
      <c r="B219"/>
      <c r="C219" s="4" t="s">
        <v>94</v>
      </c>
      <c r="D219" s="1"/>
      <c r="E219" s="83">
        <f>+G188</f>
        <v>4791906897</v>
      </c>
      <c r="F219" s="83">
        <f>+E188</f>
        <v>55310</v>
      </c>
      <c r="G219" s="83">
        <f t="shared" si="28"/>
        <v>86637.260838907969</v>
      </c>
      <c r="H219" s="83">
        <f>+J188</f>
        <v>7156096807</v>
      </c>
      <c r="I219" s="83">
        <f>+H188</f>
        <v>82325</v>
      </c>
      <c r="J219" s="98">
        <f t="shared" ref="J219:J220" si="30">+H219/I219</f>
        <v>86924.953622836314</v>
      </c>
      <c r="K219" s="159">
        <f t="shared" si="29"/>
        <v>0.23093317042057979</v>
      </c>
      <c r="L219"/>
      <c r="M219"/>
      <c r="N219"/>
      <c r="O219"/>
    </row>
    <row r="220" spans="1:15" ht="18" x14ac:dyDescent="0.4">
      <c r="B220" s="82"/>
      <c r="C220" s="4" t="s">
        <v>113</v>
      </c>
      <c r="D220" s="1"/>
      <c r="E220" s="83">
        <f>+G181</f>
        <v>234742820</v>
      </c>
      <c r="F220" s="83">
        <f>+E181</f>
        <v>1607.36</v>
      </c>
      <c r="G220" s="83">
        <f t="shared" si="28"/>
        <v>146042.46715110494</v>
      </c>
      <c r="H220" s="83">
        <f>+J181</f>
        <v>421815420</v>
      </c>
      <c r="I220" s="83">
        <f>+H181</f>
        <v>3660.69</v>
      </c>
      <c r="J220" s="98">
        <f t="shared" si="30"/>
        <v>115228.3913688403</v>
      </c>
      <c r="K220" s="159">
        <f t="shared" si="29"/>
        <v>6.7111325403584002E-3</v>
      </c>
      <c r="L220" s="82"/>
      <c r="M220" s="82"/>
      <c r="N220" s="82"/>
      <c r="O220" s="82"/>
    </row>
    <row r="221" spans="1:15" ht="18" x14ac:dyDescent="0.4">
      <c r="B221"/>
      <c r="C221" s="96" t="s">
        <v>95</v>
      </c>
      <c r="D221" s="100"/>
      <c r="E221" s="101">
        <f>SUM(E216:E220)</f>
        <v>22171977085.369999</v>
      </c>
      <c r="F221" s="101">
        <f>SUM(F216:F220)</f>
        <v>239506.52</v>
      </c>
      <c r="G221" s="101">
        <f>+E221/F221</f>
        <v>92573.584574524313</v>
      </c>
      <c r="H221" s="101">
        <f>SUM(H216:H220)</f>
        <v>34388956488.790009</v>
      </c>
      <c r="I221" s="101">
        <f>SUM(I216:I220)</f>
        <v>389784.56999999995</v>
      </c>
      <c r="J221" s="101">
        <f>+H221/I221</f>
        <v>88225.545943981342</v>
      </c>
      <c r="K221"/>
      <c r="L221"/>
      <c r="M221"/>
      <c r="N221"/>
      <c r="O221"/>
    </row>
    <row r="222" spans="1:15" x14ac:dyDescent="0.35"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35">
      <c r="B223" s="82"/>
      <c r="C223" s="82"/>
      <c r="D223" s="82"/>
      <c r="E223" s="84"/>
      <c r="F223" s="84"/>
      <c r="G223" s="82"/>
      <c r="H223" s="84"/>
      <c r="I223" s="84"/>
      <c r="J223" s="82"/>
      <c r="K223" s="82"/>
      <c r="L223" s="82"/>
      <c r="M223" s="82"/>
      <c r="N223" s="82"/>
      <c r="O223" s="82"/>
    </row>
    <row r="224" spans="1:15" x14ac:dyDescent="0.35">
      <c r="B224" s="82"/>
      <c r="C224" s="82"/>
      <c r="D224" s="82"/>
      <c r="E224" s="179"/>
      <c r="F224" s="84"/>
      <c r="G224" s="82"/>
      <c r="H224" s="84"/>
      <c r="I224" s="84"/>
      <c r="J224" s="82"/>
      <c r="K224" s="82"/>
      <c r="L224" s="82"/>
      <c r="M224" s="82"/>
      <c r="N224" s="82"/>
      <c r="O224" s="82"/>
    </row>
    <row r="225" spans="1:15" x14ac:dyDescent="0.35">
      <c r="B225" s="82"/>
      <c r="C225" s="82"/>
      <c r="D225" s="82"/>
      <c r="E225" s="85"/>
      <c r="F225" s="159"/>
      <c r="G225" s="82"/>
      <c r="H225" s="85"/>
      <c r="I225" s="82"/>
      <c r="J225" s="82"/>
      <c r="K225" s="82"/>
      <c r="L225" s="82"/>
      <c r="M225" s="82"/>
      <c r="N225" s="82"/>
      <c r="O225" s="82"/>
    </row>
    <row r="226" spans="1:15" x14ac:dyDescent="0.35">
      <c r="B226" s="82"/>
      <c r="C226" s="82"/>
      <c r="D226" s="82"/>
      <c r="E226" s="84"/>
      <c r="F226" s="84"/>
      <c r="G226" s="85"/>
      <c r="H226" s="84"/>
      <c r="I226" s="84"/>
      <c r="J226" s="82"/>
      <c r="K226" s="82"/>
      <c r="L226" s="82"/>
      <c r="M226" s="82"/>
      <c r="N226" s="82"/>
      <c r="O226" s="82"/>
    </row>
    <row r="227" spans="1:15" x14ac:dyDescent="0.35">
      <c r="B227" s="82"/>
      <c r="C227" s="82"/>
      <c r="D227" s="82"/>
      <c r="E227" s="82"/>
      <c r="F227" s="84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35">
      <c r="B228" s="82"/>
      <c r="C228" s="82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35">
      <c r="B229" s="82"/>
      <c r="C229" s="82"/>
      <c r="D229" s="82"/>
      <c r="E229" s="84"/>
      <c r="F229" s="84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35">
      <c r="B230" s="82"/>
      <c r="C230" s="82"/>
      <c r="D230" s="82"/>
      <c r="E230" s="82"/>
      <c r="F230" s="82"/>
      <c r="G230" s="118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35">
      <c r="B231" s="82"/>
      <c r="C231" s="134" t="s">
        <v>111</v>
      </c>
      <c r="D231" s="82"/>
      <c r="E231" s="95"/>
      <c r="F231" s="95"/>
      <c r="G231" s="95"/>
      <c r="H231" s="95"/>
      <c r="I231" s="82"/>
      <c r="J231" s="82"/>
      <c r="K231" s="82"/>
      <c r="L231" s="82"/>
      <c r="M231" s="82"/>
      <c r="N231" s="82"/>
      <c r="O231" s="82"/>
    </row>
    <row r="232" spans="1:15" s="108" customFormat="1" ht="11.5" x14ac:dyDescent="0.25">
      <c r="A232" s="107"/>
      <c r="C232" s="108" t="s">
        <v>110</v>
      </c>
      <c r="E232" s="112">
        <f>+E191-E188-E181</f>
        <v>112535.08</v>
      </c>
      <c r="F232" s="109">
        <f>+G191-G188-G181</f>
        <v>10837100482.369999</v>
      </c>
      <c r="G232" s="112"/>
      <c r="H232" s="109">
        <f>+H191-H188-H181</f>
        <v>179153.39999999997</v>
      </c>
      <c r="I232" s="114">
        <f>J191-J188-J181</f>
        <v>15550811075.790005</v>
      </c>
    </row>
    <row r="233" spans="1:15" s="108" customFormat="1" ht="12.5" x14ac:dyDescent="0.25">
      <c r="A233" s="107"/>
      <c r="C233" s="108" t="s">
        <v>109</v>
      </c>
      <c r="E233" s="109">
        <v>117535</v>
      </c>
      <c r="F233" s="109"/>
      <c r="G233" s="109"/>
      <c r="H233" s="109">
        <v>179153</v>
      </c>
      <c r="I233" s="82"/>
    </row>
    <row r="234" spans="1:15" s="108" customFormat="1" ht="11.5" x14ac:dyDescent="0.25">
      <c r="A234" s="107"/>
      <c r="C234" s="108" t="s">
        <v>98</v>
      </c>
      <c r="E234" s="109"/>
      <c r="F234" s="109"/>
      <c r="G234" s="109"/>
      <c r="H234" s="109"/>
      <c r="I234" s="109"/>
    </row>
    <row r="235" spans="1:15" x14ac:dyDescent="0.35">
      <c r="C235" s="108" t="s">
        <v>116</v>
      </c>
      <c r="E235" s="109">
        <f>E232-E233</f>
        <v>-4999.9199999999983</v>
      </c>
      <c r="F235" s="110" t="s">
        <v>128</v>
      </c>
      <c r="G235" s="109"/>
      <c r="H235" s="109">
        <f>H232-H234</f>
        <v>179153.39999999997</v>
      </c>
      <c r="I235" s="109"/>
    </row>
    <row r="236" spans="1:15" x14ac:dyDescent="0.35">
      <c r="C236" s="108" t="s">
        <v>120</v>
      </c>
      <c r="E236" s="109">
        <f>E232-E233</f>
        <v>-4999.9199999999983</v>
      </c>
      <c r="F236" s="110" t="s">
        <v>128</v>
      </c>
      <c r="G236" s="109"/>
      <c r="H236" s="109">
        <f>H232-H233</f>
        <v>0.3999999999650754</v>
      </c>
      <c r="I236" s="95"/>
      <c r="J236" s="83"/>
    </row>
    <row r="237" spans="1:15" s="108" customFormat="1" ht="12.5" x14ac:dyDescent="0.25">
      <c r="A237" s="107"/>
      <c r="C237" s="134" t="s">
        <v>112</v>
      </c>
      <c r="E237" s="109"/>
      <c r="F237" s="109"/>
      <c r="G237" s="109"/>
      <c r="H237" s="109"/>
      <c r="I237" s="114"/>
    </row>
    <row r="238" spans="1:15" x14ac:dyDescent="0.35">
      <c r="C238" s="108" t="s">
        <v>110</v>
      </c>
      <c r="E238" s="112">
        <f>+F216</f>
        <v>70054.080000000002</v>
      </c>
      <c r="H238" s="109">
        <f>+I216</f>
        <v>124645.48</v>
      </c>
    </row>
    <row r="239" spans="1:15" s="108" customFormat="1" ht="11.5" x14ac:dyDescent="0.25">
      <c r="A239" s="107"/>
      <c r="C239" s="108" t="s">
        <v>109</v>
      </c>
      <c r="E239" s="112">
        <v>70053.8</v>
      </c>
      <c r="H239" s="109">
        <v>124645.48</v>
      </c>
    </row>
    <row r="240" spans="1:15" x14ac:dyDescent="0.35">
      <c r="B240"/>
      <c r="C240" s="108" t="s">
        <v>115</v>
      </c>
      <c r="D240"/>
      <c r="E240" s="112">
        <f>E239-E238</f>
        <v>-0.27999999999883585</v>
      </c>
      <c r="F240" s="95"/>
      <c r="G240" s="95"/>
      <c r="H240" s="112">
        <f>H238-H239</f>
        <v>0</v>
      </c>
      <c r="I240" s="95"/>
      <c r="J240"/>
      <c r="K240"/>
      <c r="L240"/>
      <c r="M240"/>
      <c r="N240"/>
      <c r="O240"/>
    </row>
    <row r="241" spans="1:22" x14ac:dyDescent="0.35">
      <c r="B241"/>
      <c r="C241"/>
      <c r="D241"/>
      <c r="E241" s="95"/>
      <c r="F241" s="95"/>
      <c r="G241"/>
      <c r="H241" s="118"/>
      <c r="I241" s="95"/>
      <c r="J241"/>
      <c r="K241"/>
      <c r="L241"/>
      <c r="M241"/>
      <c r="N241"/>
      <c r="O241"/>
    </row>
    <row r="242" spans="1:22" x14ac:dyDescent="0.35">
      <c r="B242"/>
      <c r="C242"/>
      <c r="D242"/>
      <c r="E242" s="109"/>
      <c r="F242" s="109"/>
      <c r="G242" s="109"/>
      <c r="H242" s="109"/>
      <c r="I242" s="95"/>
      <c r="J242"/>
      <c r="K242"/>
      <c r="L242"/>
      <c r="M242"/>
      <c r="N242"/>
      <c r="O242"/>
    </row>
    <row r="243" spans="1:22" x14ac:dyDescent="0.35">
      <c r="B243"/>
      <c r="C243" s="134" t="s">
        <v>117</v>
      </c>
      <c r="D243"/>
      <c r="E243" s="118"/>
      <c r="F243"/>
      <c r="G243" s="118"/>
      <c r="H243" s="85"/>
      <c r="I243"/>
      <c r="J243"/>
      <c r="K243"/>
      <c r="L243"/>
      <c r="M243"/>
      <c r="N243"/>
      <c r="O243"/>
    </row>
    <row r="244" spans="1:22" x14ac:dyDescent="0.35">
      <c r="B244"/>
      <c r="C244" s="108" t="s">
        <v>110</v>
      </c>
      <c r="D244"/>
      <c r="E244" s="106">
        <f>F219</f>
        <v>55310</v>
      </c>
      <c r="F244"/>
      <c r="G244" s="118"/>
      <c r="H244" s="106">
        <f>I219</f>
        <v>82325</v>
      </c>
      <c r="I244"/>
      <c r="J244"/>
      <c r="K244"/>
      <c r="L244"/>
      <c r="M244"/>
      <c r="N244"/>
      <c r="O244"/>
    </row>
    <row r="245" spans="1:22" x14ac:dyDescent="0.35">
      <c r="B245"/>
      <c r="C245" s="108" t="s">
        <v>109</v>
      </c>
      <c r="D245"/>
      <c r="E245" s="95">
        <v>55311</v>
      </c>
      <c r="F245"/>
      <c r="G245" s="95"/>
      <c r="H245" s="106">
        <v>82326</v>
      </c>
      <c r="I245"/>
      <c r="J245"/>
      <c r="K245"/>
      <c r="L245"/>
      <c r="M245"/>
      <c r="N245"/>
      <c r="O245"/>
    </row>
    <row r="246" spans="1:22" x14ac:dyDescent="0.35">
      <c r="B246"/>
      <c r="C246" s="108" t="s">
        <v>115</v>
      </c>
      <c r="D246"/>
      <c r="E246" s="109">
        <f>E244-E245</f>
        <v>-1</v>
      </c>
      <c r="F246" t="s">
        <v>127</v>
      </c>
      <c r="G246" s="118"/>
      <c r="H246" s="118">
        <f>H245-H244</f>
        <v>1</v>
      </c>
      <c r="I246"/>
      <c r="J246"/>
      <c r="K246"/>
      <c r="L246"/>
      <c r="M246"/>
      <c r="N246"/>
      <c r="O246"/>
    </row>
    <row r="247" spans="1:22" s="34" customFormat="1" x14ac:dyDescent="0.35">
      <c r="A247" s="71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 s="1"/>
      <c r="Q247" s="1"/>
      <c r="R247" s="1"/>
      <c r="S247" s="1"/>
      <c r="T247" s="1"/>
      <c r="U247" s="1"/>
      <c r="V247" s="1"/>
    </row>
    <row r="248" spans="1:22" s="34" customFormat="1" x14ac:dyDescent="0.35">
      <c r="A248" s="71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 s="1"/>
      <c r="Q248" s="1"/>
      <c r="R248" s="1"/>
      <c r="S248" s="1"/>
      <c r="T248" s="1"/>
      <c r="U248" s="1"/>
      <c r="V248" s="1"/>
    </row>
    <row r="249" spans="1:22" s="34" customFormat="1" x14ac:dyDescent="0.35">
      <c r="A249" s="71"/>
      <c r="B249"/>
      <c r="C249"/>
      <c r="D249"/>
      <c r="E249" s="84"/>
      <c r="F249"/>
      <c r="G249"/>
      <c r="H249"/>
      <c r="I249"/>
      <c r="J249"/>
      <c r="K249"/>
      <c r="L249"/>
      <c r="M249"/>
      <c r="N249"/>
      <c r="O249"/>
      <c r="P249" s="1"/>
      <c r="Q249" s="1"/>
      <c r="R249" s="1"/>
      <c r="S249" s="1"/>
      <c r="T249" s="1"/>
      <c r="U249" s="1"/>
      <c r="V249" s="1"/>
    </row>
    <row r="250" spans="1:22" x14ac:dyDescent="0.35">
      <c r="B250"/>
      <c r="C250"/>
      <c r="D250"/>
      <c r="E250" s="84"/>
      <c r="F250"/>
      <c r="G250"/>
      <c r="H250"/>
      <c r="I250"/>
      <c r="J250"/>
      <c r="K250"/>
      <c r="L250"/>
      <c r="M250"/>
      <c r="N250"/>
      <c r="O250"/>
    </row>
    <row r="251" spans="1:22" s="34" customFormat="1" x14ac:dyDescent="0.35">
      <c r="A251" s="71"/>
      <c r="B251" s="1"/>
      <c r="C251" s="1"/>
      <c r="D251" s="27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5" spans="1:22" x14ac:dyDescent="0.35">
      <c r="F255" s="83"/>
    </row>
    <row r="262" spans="1:15" s="2" customFormat="1" x14ac:dyDescent="0.35">
      <c r="A262" s="71"/>
      <c r="B262" s="1"/>
      <c r="C262" s="1"/>
      <c r="D262" s="26"/>
      <c r="E262" s="34"/>
      <c r="F262" s="34"/>
      <c r="G262" s="34"/>
      <c r="H262" s="34"/>
      <c r="I262" s="34"/>
      <c r="J262" s="34"/>
      <c r="K262" s="1"/>
      <c r="L262" s="1"/>
      <c r="M262" s="1"/>
      <c r="N262" s="1"/>
      <c r="O262" s="1"/>
    </row>
    <row r="263" spans="1:15" s="2" customFormat="1" x14ac:dyDescent="0.35">
      <c r="A263" s="71"/>
      <c r="B263" s="1"/>
      <c r="C263" s="1"/>
      <c r="D263" s="26"/>
      <c r="E263" s="34"/>
      <c r="F263" s="34"/>
      <c r="G263" s="34"/>
      <c r="H263" s="34"/>
      <c r="I263" s="34"/>
      <c r="J263" s="34"/>
      <c r="K263" s="1"/>
      <c r="L263" s="1"/>
      <c r="M263" s="1"/>
      <c r="N263" s="1"/>
      <c r="O263" s="1"/>
    </row>
    <row r="264" spans="1:15" s="2" customFormat="1" x14ac:dyDescent="0.35">
      <c r="A264" s="71"/>
      <c r="B264" s="1"/>
      <c r="C264" s="1"/>
      <c r="D264" s="26"/>
      <c r="E264" s="34"/>
      <c r="F264" s="34"/>
      <c r="G264" s="34"/>
      <c r="H264" s="34"/>
      <c r="I264" s="34"/>
      <c r="J264" s="34"/>
      <c r="K264" s="1"/>
      <c r="L264" s="1"/>
      <c r="M264" s="1"/>
      <c r="N264" s="1"/>
      <c r="O264" s="1"/>
    </row>
    <row r="269" spans="1:15" s="2" customFormat="1" x14ac:dyDescent="0.35">
      <c r="A269" s="71"/>
      <c r="B269" s="1"/>
      <c r="C269" s="1"/>
      <c r="D269" s="27"/>
      <c r="E269" s="34"/>
      <c r="F269" s="34"/>
      <c r="G269" s="34"/>
      <c r="H269" s="34"/>
      <c r="I269" s="34"/>
      <c r="J269" s="34"/>
      <c r="K269" s="1"/>
      <c r="L269" s="1"/>
      <c r="M269" s="1"/>
      <c r="N269" s="1"/>
      <c r="O269" s="1"/>
    </row>
    <row r="270" spans="1:15" s="2" customFormat="1" x14ac:dyDescent="0.35">
      <c r="A270" s="71"/>
      <c r="B270" s="1"/>
      <c r="C270" s="1"/>
      <c r="D270" s="26"/>
      <c r="E270" s="34"/>
      <c r="F270" s="34"/>
      <c r="G270" s="34"/>
      <c r="H270" s="34"/>
      <c r="I270" s="34"/>
      <c r="J270" s="34"/>
      <c r="K270" s="1"/>
      <c r="L270" s="1"/>
      <c r="M270" s="1"/>
      <c r="N270" s="1"/>
      <c r="O270" s="1"/>
    </row>
    <row r="271" spans="1:15" s="2" customFormat="1" x14ac:dyDescent="0.35">
      <c r="A271" s="71"/>
      <c r="B271" s="1"/>
      <c r="C271" s="1"/>
      <c r="D271" s="26"/>
      <c r="E271" s="34"/>
      <c r="F271" s="34"/>
      <c r="G271" s="34"/>
      <c r="H271" s="34"/>
      <c r="I271" s="34"/>
      <c r="J271" s="34"/>
      <c r="K271" s="1"/>
      <c r="L271" s="1"/>
      <c r="M271" s="1"/>
      <c r="N271" s="1"/>
      <c r="O271" s="1"/>
    </row>
    <row r="277" spans="1:15" s="2" customFormat="1" x14ac:dyDescent="0.35">
      <c r="A277" s="71"/>
      <c r="B277" s="1"/>
      <c r="C277" s="1"/>
      <c r="D277" s="26"/>
      <c r="E277" s="34"/>
      <c r="F277" s="34"/>
      <c r="G277" s="34"/>
      <c r="H277" s="34"/>
      <c r="I277" s="34"/>
      <c r="J277" s="34"/>
      <c r="K277" s="1"/>
      <c r="L277" s="1"/>
      <c r="M277" s="1"/>
      <c r="N277" s="1"/>
      <c r="O277" s="1"/>
    </row>
    <row r="301" spans="1:15" s="2" customFormat="1" x14ac:dyDescent="0.35">
      <c r="A301" s="71"/>
      <c r="B301" s="1"/>
      <c r="C301" s="1"/>
      <c r="D301" s="26"/>
      <c r="E301" s="34"/>
      <c r="F301" s="34"/>
      <c r="G301" s="34"/>
      <c r="H301" s="34"/>
      <c r="I301" s="34"/>
      <c r="J301" s="34"/>
      <c r="K301" s="1"/>
      <c r="L301" s="1"/>
      <c r="M301" s="1"/>
      <c r="N301" s="1"/>
      <c r="O301" s="1"/>
    </row>
    <row r="302" spans="1:15" s="2" customFormat="1" x14ac:dyDescent="0.35">
      <c r="A302" s="71"/>
      <c r="B302" s="1"/>
      <c r="C302" s="1"/>
      <c r="D302" s="26"/>
      <c r="E302" s="34"/>
      <c r="F302" s="34"/>
      <c r="G302" s="34"/>
      <c r="H302" s="34"/>
      <c r="I302" s="34"/>
      <c r="J302" s="34"/>
      <c r="K302" s="1"/>
      <c r="L302" s="1"/>
      <c r="M302" s="1"/>
      <c r="N302" s="1"/>
      <c r="O302" s="1"/>
    </row>
    <row r="310" spans="1:15" s="2" customFormat="1" x14ac:dyDescent="0.35">
      <c r="A310" s="71"/>
      <c r="B310" s="1"/>
      <c r="C310" s="1"/>
      <c r="D310" s="26"/>
      <c r="E310" s="34"/>
      <c r="F310" s="34"/>
      <c r="G310" s="34"/>
      <c r="H310" s="34"/>
      <c r="I310" s="34"/>
      <c r="J310" s="34"/>
      <c r="K310" s="1"/>
      <c r="L310" s="1"/>
      <c r="M310" s="1"/>
      <c r="N310" s="1"/>
      <c r="O310" s="1"/>
    </row>
    <row r="311" spans="1:15" s="2" customFormat="1" x14ac:dyDescent="0.35">
      <c r="A311" s="71"/>
      <c r="B311" s="1"/>
      <c r="C311" s="1"/>
      <c r="D311" s="26"/>
      <c r="E311" s="34"/>
      <c r="F311" s="34"/>
      <c r="G311" s="34"/>
      <c r="H311" s="34"/>
      <c r="I311" s="34"/>
      <c r="J311" s="34"/>
      <c r="K311" s="1"/>
      <c r="L311" s="1"/>
      <c r="M311" s="1"/>
      <c r="N311" s="1"/>
      <c r="O311" s="1"/>
    </row>
    <row r="320" spans="1:15" s="2" customFormat="1" x14ac:dyDescent="0.35">
      <c r="A320" s="71"/>
      <c r="B320" s="1"/>
      <c r="C320" s="1"/>
      <c r="D320" s="26"/>
      <c r="E320" s="34"/>
      <c r="F320" s="34"/>
      <c r="G320" s="34"/>
      <c r="H320" s="34"/>
      <c r="I320" s="34"/>
      <c r="J320" s="34"/>
      <c r="K320" s="1"/>
      <c r="L320" s="1"/>
      <c r="M320" s="1"/>
      <c r="N320" s="1"/>
      <c r="O320" s="1"/>
    </row>
    <row r="321" spans="1:15" s="2" customFormat="1" x14ac:dyDescent="0.35">
      <c r="A321" s="71"/>
      <c r="B321" s="1"/>
      <c r="C321" s="1"/>
      <c r="D321" s="26"/>
      <c r="E321" s="34"/>
      <c r="F321" s="34"/>
      <c r="G321" s="34"/>
      <c r="H321" s="34"/>
      <c r="I321" s="34"/>
      <c r="J321" s="34"/>
      <c r="K321" s="1"/>
      <c r="L321" s="1"/>
      <c r="M321" s="1"/>
      <c r="N321" s="1"/>
      <c r="O321" s="1"/>
    </row>
    <row r="325" spans="1:15" s="2" customFormat="1" x14ac:dyDescent="0.35">
      <c r="A325" s="71"/>
      <c r="B325" s="1"/>
      <c r="C325" s="1"/>
      <c r="D325" s="26"/>
      <c r="E325" s="34"/>
      <c r="F325" s="34"/>
      <c r="G325" s="34"/>
      <c r="H325" s="34"/>
      <c r="I325" s="34"/>
      <c r="J325" s="34"/>
      <c r="K325" s="1"/>
      <c r="L325" s="1"/>
      <c r="M325" s="1"/>
      <c r="N325" s="1"/>
      <c r="O325" s="1"/>
    </row>
    <row r="326" spans="1:15" s="2" customFormat="1" x14ac:dyDescent="0.35">
      <c r="A326" s="71"/>
      <c r="B326" s="1"/>
      <c r="C326" s="1"/>
      <c r="D326" s="26"/>
      <c r="E326" s="34"/>
      <c r="F326" s="34"/>
      <c r="G326" s="34"/>
      <c r="H326" s="34"/>
      <c r="I326" s="34"/>
      <c r="J326" s="34"/>
      <c r="K326" s="1"/>
      <c r="L326" s="1"/>
      <c r="M326" s="1"/>
      <c r="N326" s="1"/>
      <c r="O326" s="1"/>
    </row>
  </sheetData>
  <mergeCells count="4">
    <mergeCell ref="H3:J3"/>
    <mergeCell ref="B5:B198"/>
    <mergeCell ref="B199:B202"/>
    <mergeCell ref="B203:B209"/>
  </mergeCells>
  <printOptions horizontalCentered="1" verticalCentered="1"/>
  <pageMargins left="0.59055118110236227" right="0.39370078740157483" top="0.59055118110236227" bottom="0.39370078740157483" header="0" footer="0"/>
  <pageSetup paperSize="9" scale="5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5D50F-A8CE-4F34-8947-1660DB94016B}">
  <dimension ref="A1:V329"/>
  <sheetViews>
    <sheetView showGridLines="0" topLeftCell="C1" zoomScale="70" zoomScaleNormal="70" workbookViewId="0">
      <selection activeCell="C24" sqref="C24"/>
    </sheetView>
  </sheetViews>
  <sheetFormatPr baseColWidth="10" defaultColWidth="11" defaultRowHeight="17.5" x14ac:dyDescent="0.35"/>
  <cols>
    <col min="1" max="1" width="4" style="71" customWidth="1"/>
    <col min="2" max="2" width="11" style="1"/>
    <col min="3" max="3" width="78.453125" style="1" customWidth="1"/>
    <col min="4" max="4" width="6.7265625" style="23" customWidth="1"/>
    <col min="5" max="5" width="25" style="83" bestFit="1" customWidth="1"/>
    <col min="6" max="6" width="26.1796875" style="83" bestFit="1" customWidth="1"/>
    <col min="7" max="7" width="30.26953125" style="83" bestFit="1" customWidth="1"/>
    <col min="8" max="8" width="22.7265625" style="83" customWidth="1"/>
    <col min="9" max="9" width="25.453125" style="83" customWidth="1"/>
    <col min="10" max="10" width="33.1796875" style="83" customWidth="1"/>
    <col min="11" max="11" width="22.7265625" style="1" bestFit="1" customWidth="1"/>
    <col min="12" max="12" width="1.81640625" style="1" customWidth="1"/>
    <col min="13" max="13" width="28.26953125" style="1" bestFit="1" customWidth="1"/>
    <col min="14" max="14" width="1.81640625" style="1" customWidth="1"/>
    <col min="15" max="15" width="22.453125" style="1" bestFit="1" customWidth="1"/>
    <col min="16" max="16" width="14.90625" style="1" bestFit="1" customWidth="1"/>
    <col min="17" max="17" width="16.6328125" style="1" bestFit="1" customWidth="1"/>
    <col min="18" max="18" width="23.26953125" style="1" bestFit="1" customWidth="1"/>
    <col min="19" max="20" width="7.7265625" style="1" bestFit="1" customWidth="1"/>
    <col min="21" max="16384" width="11" style="1"/>
  </cols>
  <sheetData>
    <row r="1" spans="1:15" x14ac:dyDescent="0.35">
      <c r="K1" s="83"/>
      <c r="M1" s="83"/>
    </row>
    <row r="2" spans="1:15" ht="18" thickBot="1" x14ac:dyDescent="0.4">
      <c r="C2" s="192"/>
      <c r="O2" s="193"/>
    </row>
    <row r="3" spans="1:15" ht="18.5" thickBot="1" x14ac:dyDescent="0.45">
      <c r="B3" s="3"/>
      <c r="C3" s="4"/>
      <c r="D3" s="22"/>
      <c r="E3" s="194"/>
      <c r="F3" s="180" t="s">
        <v>129</v>
      </c>
      <c r="G3" s="195"/>
      <c r="H3" s="182" t="s">
        <v>130</v>
      </c>
      <c r="I3" s="183"/>
      <c r="J3" s="184"/>
    </row>
    <row r="4" spans="1:15" ht="36.5" thickBot="1" x14ac:dyDescent="0.45">
      <c r="B4" s="3"/>
      <c r="C4" s="5"/>
      <c r="D4" s="22"/>
      <c r="E4" s="35" t="s">
        <v>29</v>
      </c>
      <c r="F4" s="36" t="s">
        <v>30</v>
      </c>
      <c r="G4" s="35" t="s">
        <v>31</v>
      </c>
      <c r="H4" s="35" t="s">
        <v>29</v>
      </c>
      <c r="I4" s="36" t="s">
        <v>30</v>
      </c>
      <c r="J4" s="35" t="s">
        <v>31</v>
      </c>
    </row>
    <row r="5" spans="1:15" ht="18" x14ac:dyDescent="0.4">
      <c r="B5" s="185" t="s">
        <v>0</v>
      </c>
      <c r="C5" s="6" t="s">
        <v>32</v>
      </c>
      <c r="D5" s="24"/>
      <c r="E5" s="37"/>
      <c r="F5" s="38"/>
      <c r="G5" s="39"/>
      <c r="H5" s="37"/>
      <c r="I5" s="38"/>
      <c r="J5" s="39"/>
      <c r="M5" s="83"/>
      <c r="O5" s="83"/>
    </row>
    <row r="6" spans="1:15" ht="17.149999999999999" customHeight="1" x14ac:dyDescent="0.4">
      <c r="A6" s="71" t="s">
        <v>1</v>
      </c>
      <c r="B6" s="186"/>
      <c r="C6" s="7" t="s">
        <v>2</v>
      </c>
      <c r="D6" s="22" t="s">
        <v>3</v>
      </c>
      <c r="E6" s="196">
        <v>77464</v>
      </c>
      <c r="F6" s="197">
        <f>IF(E6=0,0,G6/E6)</f>
        <v>109356.96710730146</v>
      </c>
      <c r="G6" s="198">
        <v>8471228100</v>
      </c>
      <c r="H6" s="196">
        <v>287750</v>
      </c>
      <c r="I6" s="197">
        <f>IF(H6=0,0,J6/H6)</f>
        <v>100079.8648132059</v>
      </c>
      <c r="J6" s="198">
        <v>28797981100</v>
      </c>
      <c r="K6" s="193"/>
      <c r="M6" s="115"/>
    </row>
    <row r="7" spans="1:15" ht="17.149999999999999" customHeight="1" x14ac:dyDescent="0.4">
      <c r="B7" s="186"/>
      <c r="C7" s="7" t="s">
        <v>100</v>
      </c>
      <c r="D7" s="22" t="s">
        <v>3</v>
      </c>
      <c r="E7" s="196">
        <v>0</v>
      </c>
      <c r="F7" s="197">
        <f>IF(E7=0,0,G7/E7)</f>
        <v>0</v>
      </c>
      <c r="G7" s="198">
        <v>0</v>
      </c>
      <c r="H7" s="196">
        <v>3475</v>
      </c>
      <c r="I7" s="197">
        <f>IF(H7=0,0,J7/H7)</f>
        <v>91592.80575539569</v>
      </c>
      <c r="J7" s="198">
        <v>318285000</v>
      </c>
      <c r="K7" s="193"/>
      <c r="M7" s="115"/>
    </row>
    <row r="8" spans="1:15" ht="17.149999999999999" customHeight="1" x14ac:dyDescent="0.4">
      <c r="B8" s="186"/>
      <c r="C8" s="7" t="s">
        <v>4</v>
      </c>
      <c r="D8" s="22" t="s">
        <v>3</v>
      </c>
      <c r="E8" s="196">
        <v>2434.9699999999998</v>
      </c>
      <c r="F8" s="197">
        <f>IF(ISERROR(+G8/E8),"",G8/E8)</f>
        <v>114940.37914224817</v>
      </c>
      <c r="G8" s="198">
        <v>279876375</v>
      </c>
      <c r="H8" s="196">
        <v>7977.7</v>
      </c>
      <c r="I8" s="197">
        <f>IF(H8=0,0,J8/H8)</f>
        <v>109741.59582335761</v>
      </c>
      <c r="J8" s="198">
        <v>875485529</v>
      </c>
      <c r="K8" s="193"/>
    </row>
    <row r="9" spans="1:15" ht="17.149999999999999" customHeight="1" x14ac:dyDescent="0.4">
      <c r="A9" s="71" t="s">
        <v>1</v>
      </c>
      <c r="B9" s="186"/>
      <c r="C9" s="7" t="s">
        <v>5</v>
      </c>
      <c r="D9" s="22" t="s">
        <v>3</v>
      </c>
      <c r="E9" s="196">
        <v>200</v>
      </c>
      <c r="F9" s="197">
        <f t="shared" ref="F9:F27" si="0">IF(E9=0,0,G9/E9)</f>
        <v>110000</v>
      </c>
      <c r="G9" s="198">
        <v>22000000</v>
      </c>
      <c r="H9" s="196">
        <v>875</v>
      </c>
      <c r="I9" s="197">
        <f t="shared" ref="I9:I27" si="1">IF(H9=0,0,J9/H9)</f>
        <v>96510.857142857145</v>
      </c>
      <c r="J9" s="198">
        <v>84447000</v>
      </c>
      <c r="K9" s="193"/>
    </row>
    <row r="10" spans="1:15" ht="17.149999999999999" customHeight="1" x14ac:dyDescent="0.4">
      <c r="A10" s="71" t="s">
        <v>1</v>
      </c>
      <c r="B10" s="186"/>
      <c r="C10" s="7" t="s">
        <v>102</v>
      </c>
      <c r="D10" s="22" t="s">
        <v>3</v>
      </c>
      <c r="E10" s="196">
        <v>18</v>
      </c>
      <c r="F10" s="197">
        <f t="shared" si="0"/>
        <v>173866.77777777778</v>
      </c>
      <c r="G10" s="198">
        <v>3129602</v>
      </c>
      <c r="H10" s="196">
        <v>55</v>
      </c>
      <c r="I10" s="197">
        <f t="shared" si="1"/>
        <v>173801.85454545455</v>
      </c>
      <c r="J10" s="198">
        <v>9559102</v>
      </c>
      <c r="K10" s="193"/>
    </row>
    <row r="11" spans="1:15" ht="17.149999999999999" customHeight="1" x14ac:dyDescent="0.4">
      <c r="B11" s="186"/>
      <c r="C11" s="7" t="s">
        <v>103</v>
      </c>
      <c r="D11" s="22" t="s">
        <v>3</v>
      </c>
      <c r="E11" s="196">
        <v>0</v>
      </c>
      <c r="F11" s="197">
        <f t="shared" si="0"/>
        <v>0</v>
      </c>
      <c r="G11" s="198">
        <v>0</v>
      </c>
      <c r="H11" s="196">
        <v>0</v>
      </c>
      <c r="I11" s="197">
        <f t="shared" si="1"/>
        <v>0</v>
      </c>
      <c r="J11" s="198">
        <v>0</v>
      </c>
      <c r="K11" s="193"/>
    </row>
    <row r="12" spans="1:15" ht="17.149999999999999" customHeight="1" x14ac:dyDescent="0.4">
      <c r="A12" s="71" t="s">
        <v>1</v>
      </c>
      <c r="B12" s="186"/>
      <c r="C12" s="7" t="s">
        <v>104</v>
      </c>
      <c r="D12" s="22" t="s">
        <v>3</v>
      </c>
      <c r="E12" s="196">
        <v>665</v>
      </c>
      <c r="F12" s="197">
        <f t="shared" si="0"/>
        <v>115444.96240601504</v>
      </c>
      <c r="G12" s="198">
        <v>76770900</v>
      </c>
      <c r="H12" s="196">
        <v>2305</v>
      </c>
      <c r="I12" s="197">
        <f t="shared" si="1"/>
        <v>114948.60563991324</v>
      </c>
      <c r="J12" s="198">
        <v>264956536</v>
      </c>
      <c r="K12" s="193"/>
    </row>
    <row r="13" spans="1:15" ht="17.149999999999999" customHeight="1" x14ac:dyDescent="0.4">
      <c r="B13" s="186"/>
      <c r="C13" s="7" t="s">
        <v>96</v>
      </c>
      <c r="D13" s="22" t="s">
        <v>3</v>
      </c>
      <c r="E13" s="196">
        <v>0</v>
      </c>
      <c r="F13" s="197">
        <f t="shared" si="0"/>
        <v>0</v>
      </c>
      <c r="G13" s="198">
        <v>0</v>
      </c>
      <c r="H13" s="196">
        <v>1</v>
      </c>
      <c r="I13" s="197">
        <f t="shared" si="1"/>
        <v>137000</v>
      </c>
      <c r="J13" s="198">
        <v>137000</v>
      </c>
      <c r="K13" s="193"/>
    </row>
    <row r="14" spans="1:15" ht="17.149999999999999" customHeight="1" x14ac:dyDescent="0.4">
      <c r="B14" s="186"/>
      <c r="C14" s="7" t="s">
        <v>105</v>
      </c>
      <c r="D14" s="22" t="s">
        <v>3</v>
      </c>
      <c r="E14" s="196">
        <v>0</v>
      </c>
      <c r="F14" s="197">
        <f t="shared" si="0"/>
        <v>0</v>
      </c>
      <c r="G14" s="198">
        <v>0</v>
      </c>
      <c r="H14" s="196">
        <v>0</v>
      </c>
      <c r="I14" s="197">
        <f t="shared" si="1"/>
        <v>0</v>
      </c>
      <c r="J14" s="198">
        <v>0</v>
      </c>
      <c r="K14" s="193"/>
    </row>
    <row r="15" spans="1:15" ht="17.149999999999999" customHeight="1" x14ac:dyDescent="0.4">
      <c r="B15" s="186"/>
      <c r="C15" s="7" t="s">
        <v>131</v>
      </c>
      <c r="D15" s="22" t="s">
        <v>3</v>
      </c>
      <c r="E15" s="196">
        <v>3.5</v>
      </c>
      <c r="F15" s="197">
        <f t="shared" si="0"/>
        <v>109928.57142857143</v>
      </c>
      <c r="G15" s="198">
        <v>384750</v>
      </c>
      <c r="H15" s="196">
        <v>2091</v>
      </c>
      <c r="I15" s="197">
        <f t="shared" si="1"/>
        <v>94854.256336681021</v>
      </c>
      <c r="J15" s="198">
        <v>198340250</v>
      </c>
      <c r="K15" s="193"/>
    </row>
    <row r="16" spans="1:15" ht="17.149999999999999" customHeight="1" x14ac:dyDescent="0.4">
      <c r="B16" s="186"/>
      <c r="C16" s="7" t="s">
        <v>6</v>
      </c>
      <c r="D16" s="22" t="s">
        <v>3</v>
      </c>
      <c r="E16" s="196">
        <v>1.5</v>
      </c>
      <c r="F16" s="197">
        <f t="shared" si="0"/>
        <v>110000</v>
      </c>
      <c r="G16" s="198">
        <v>165000</v>
      </c>
      <c r="H16" s="196">
        <v>5.5</v>
      </c>
      <c r="I16" s="197">
        <f t="shared" si="1"/>
        <v>96909.090909090912</v>
      </c>
      <c r="J16" s="198">
        <v>533000</v>
      </c>
      <c r="K16" s="193"/>
    </row>
    <row r="17" spans="1:15" ht="17.149999999999999" customHeight="1" x14ac:dyDescent="0.4">
      <c r="B17" s="186"/>
      <c r="C17" s="7" t="s">
        <v>7</v>
      </c>
      <c r="D17" s="22" t="s">
        <v>3</v>
      </c>
      <c r="E17" s="196">
        <v>-0.5</v>
      </c>
      <c r="F17" s="197">
        <f t="shared" si="0"/>
        <v>121390</v>
      </c>
      <c r="G17" s="198">
        <v>-60695</v>
      </c>
      <c r="H17" s="199">
        <v>-0.6</v>
      </c>
      <c r="I17" s="197">
        <f t="shared" si="1"/>
        <v>119908.33333333334</v>
      </c>
      <c r="J17" s="198">
        <v>-71945</v>
      </c>
      <c r="K17" s="193"/>
    </row>
    <row r="18" spans="1:15" ht="17.149999999999999" customHeight="1" x14ac:dyDescent="0.4">
      <c r="B18" s="186"/>
      <c r="C18" s="7" t="s">
        <v>62</v>
      </c>
      <c r="D18" s="22" t="s">
        <v>3</v>
      </c>
      <c r="E18" s="196">
        <v>0</v>
      </c>
      <c r="F18" s="197">
        <f t="shared" si="0"/>
        <v>0</v>
      </c>
      <c r="G18" s="198">
        <v>0</v>
      </c>
      <c r="H18" s="196">
        <v>0</v>
      </c>
      <c r="I18" s="197">
        <f t="shared" si="1"/>
        <v>0</v>
      </c>
      <c r="J18" s="198">
        <v>0</v>
      </c>
      <c r="K18" s="193"/>
    </row>
    <row r="19" spans="1:15" ht="17.149999999999999" customHeight="1" x14ac:dyDescent="0.4">
      <c r="B19" s="186"/>
      <c r="C19" s="7" t="s">
        <v>63</v>
      </c>
      <c r="D19" s="22" t="s">
        <v>3</v>
      </c>
      <c r="E19" s="196">
        <v>0</v>
      </c>
      <c r="F19" s="197">
        <f t="shared" si="0"/>
        <v>0</v>
      </c>
      <c r="G19" s="198">
        <v>0</v>
      </c>
      <c r="H19" s="196">
        <v>0</v>
      </c>
      <c r="I19" s="197">
        <f t="shared" si="1"/>
        <v>0</v>
      </c>
      <c r="J19" s="198">
        <v>0</v>
      </c>
      <c r="K19" s="193"/>
    </row>
    <row r="20" spans="1:15" ht="17.149999999999999" customHeight="1" x14ac:dyDescent="0.4">
      <c r="B20" s="186"/>
      <c r="C20" s="7" t="s">
        <v>75</v>
      </c>
      <c r="D20" s="22" t="s">
        <v>3</v>
      </c>
      <c r="E20" s="196">
        <v>0</v>
      </c>
      <c r="F20" s="197">
        <f t="shared" si="0"/>
        <v>0</v>
      </c>
      <c r="G20" s="198">
        <v>0</v>
      </c>
      <c r="H20" s="196">
        <v>0</v>
      </c>
      <c r="I20" s="197">
        <f t="shared" si="1"/>
        <v>0</v>
      </c>
      <c r="J20" s="198">
        <v>0</v>
      </c>
      <c r="K20" s="193"/>
    </row>
    <row r="21" spans="1:15" ht="17.149999999999999" customHeight="1" x14ac:dyDescent="0.4">
      <c r="B21" s="186"/>
      <c r="C21" s="7" t="s">
        <v>50</v>
      </c>
      <c r="D21" s="22" t="s">
        <v>3</v>
      </c>
      <c r="E21" s="196">
        <v>0</v>
      </c>
      <c r="F21" s="197">
        <f t="shared" si="0"/>
        <v>0</v>
      </c>
      <c r="G21" s="198">
        <v>0</v>
      </c>
      <c r="H21" s="196">
        <v>0</v>
      </c>
      <c r="I21" s="197">
        <f t="shared" si="1"/>
        <v>0</v>
      </c>
      <c r="J21" s="198">
        <v>0</v>
      </c>
      <c r="K21" s="193"/>
    </row>
    <row r="22" spans="1:15" ht="17.149999999999999" customHeight="1" x14ac:dyDescent="0.4">
      <c r="A22" s="71" t="s">
        <v>1</v>
      </c>
      <c r="B22" s="186"/>
      <c r="C22" s="7" t="s">
        <v>66</v>
      </c>
      <c r="D22" s="22" t="s">
        <v>3</v>
      </c>
      <c r="E22" s="196">
        <v>0</v>
      </c>
      <c r="F22" s="197">
        <f t="shared" si="0"/>
        <v>0</v>
      </c>
      <c r="G22" s="198">
        <v>0</v>
      </c>
      <c r="H22" s="196">
        <v>0</v>
      </c>
      <c r="I22" s="197">
        <f t="shared" si="1"/>
        <v>0</v>
      </c>
      <c r="J22" s="198">
        <v>0</v>
      </c>
    </row>
    <row r="23" spans="1:15" ht="17.149999999999999" customHeight="1" x14ac:dyDescent="0.4">
      <c r="A23" s="71" t="s">
        <v>1</v>
      </c>
      <c r="B23" s="186"/>
      <c r="C23" s="7" t="s">
        <v>97</v>
      </c>
      <c r="D23" s="22" t="s">
        <v>3</v>
      </c>
      <c r="E23" s="196">
        <v>0</v>
      </c>
      <c r="F23" s="197">
        <f t="shared" si="0"/>
        <v>0</v>
      </c>
      <c r="G23" s="198">
        <v>0</v>
      </c>
      <c r="H23" s="196">
        <v>149</v>
      </c>
      <c r="I23" s="197">
        <f t="shared" si="1"/>
        <v>95604.026845637578</v>
      </c>
      <c r="J23" s="198">
        <v>14245000</v>
      </c>
    </row>
    <row r="24" spans="1:15" ht="17.149999999999999" customHeight="1" x14ac:dyDescent="0.4">
      <c r="A24" s="71" t="s">
        <v>1</v>
      </c>
      <c r="B24" s="186"/>
      <c r="C24" s="7" t="s">
        <v>101</v>
      </c>
      <c r="D24" s="22" t="s">
        <v>3</v>
      </c>
      <c r="E24" s="196">
        <v>0</v>
      </c>
      <c r="F24" s="197">
        <f t="shared" si="0"/>
        <v>0</v>
      </c>
      <c r="G24" s="198">
        <v>0</v>
      </c>
      <c r="H24" s="196">
        <v>0</v>
      </c>
      <c r="I24" s="197">
        <f t="shared" si="1"/>
        <v>0</v>
      </c>
      <c r="J24" s="198">
        <v>0</v>
      </c>
    </row>
    <row r="25" spans="1:15" ht="17.149999999999999" customHeight="1" x14ac:dyDescent="0.4">
      <c r="B25" s="186"/>
      <c r="C25" s="7" t="s">
        <v>132</v>
      </c>
      <c r="D25" s="22" t="s">
        <v>3</v>
      </c>
      <c r="E25" s="196">
        <v>100</v>
      </c>
      <c r="F25" s="197">
        <f t="shared" si="0"/>
        <v>113000</v>
      </c>
      <c r="G25" s="198">
        <v>11300000</v>
      </c>
      <c r="H25" s="196">
        <v>100</v>
      </c>
      <c r="I25" s="197">
        <f t="shared" si="1"/>
        <v>113000</v>
      </c>
      <c r="J25" s="198">
        <v>11300000</v>
      </c>
    </row>
    <row r="26" spans="1:15" ht="17.149999999999999" customHeight="1" x14ac:dyDescent="0.4">
      <c r="B26" s="186"/>
      <c r="C26" s="7" t="s">
        <v>133</v>
      </c>
      <c r="D26" s="22" t="s">
        <v>3</v>
      </c>
      <c r="E26" s="196">
        <v>0</v>
      </c>
      <c r="F26" s="197">
        <f t="shared" si="0"/>
        <v>0</v>
      </c>
      <c r="G26" s="198">
        <v>0</v>
      </c>
      <c r="H26" s="196">
        <v>17</v>
      </c>
      <c r="I26" s="197">
        <f t="shared" si="1"/>
        <v>91000</v>
      </c>
      <c r="J26" s="198">
        <v>1547000</v>
      </c>
    </row>
    <row r="27" spans="1:15" ht="17.149999999999999" customHeight="1" thickBot="1" x14ac:dyDescent="0.45">
      <c r="B27" s="186"/>
      <c r="C27" s="7" t="s">
        <v>134</v>
      </c>
      <c r="D27" s="22" t="s">
        <v>3</v>
      </c>
      <c r="E27" s="196">
        <v>0</v>
      </c>
      <c r="F27" s="197">
        <f t="shared" si="0"/>
        <v>0</v>
      </c>
      <c r="G27" s="198">
        <v>0</v>
      </c>
      <c r="H27" s="196">
        <v>2</v>
      </c>
      <c r="I27" s="197">
        <f t="shared" si="1"/>
        <v>118000</v>
      </c>
      <c r="J27" s="198">
        <v>236000</v>
      </c>
    </row>
    <row r="28" spans="1:15" ht="17.149999999999999" customHeight="1" thickBot="1" x14ac:dyDescent="0.45">
      <c r="B28" s="186"/>
      <c r="C28" s="19" t="s">
        <v>33</v>
      </c>
      <c r="D28" s="22"/>
      <c r="E28" s="200">
        <f>SUM(E6:E27)</f>
        <v>80886.47</v>
      </c>
      <c r="F28" s="201">
        <f>IF(E28=0,0,G28/E28)</f>
        <v>109595.51123939517</v>
      </c>
      <c r="G28" s="202">
        <f>SUM(G6:G27)</f>
        <v>8864794032</v>
      </c>
      <c r="H28" s="201">
        <f>SUM(H6:H27)</f>
        <v>304802.60000000003</v>
      </c>
      <c r="I28" s="201">
        <f>IF(H28=0,0,J28/H28)</f>
        <v>100317.32200447108</v>
      </c>
      <c r="J28" s="201">
        <f>SUM(J6:J27)</f>
        <v>30576980572</v>
      </c>
      <c r="M28" s="83"/>
      <c r="O28" s="83"/>
    </row>
    <row r="29" spans="1:15" ht="17.149999999999999" customHeight="1" x14ac:dyDescent="0.4">
      <c r="B29" s="186"/>
      <c r="C29" s="8"/>
      <c r="D29" s="22"/>
      <c r="E29" s="42"/>
      <c r="F29" s="203"/>
      <c r="G29" s="43"/>
      <c r="H29" s="42"/>
      <c r="I29" s="203"/>
      <c r="J29" s="43"/>
      <c r="O29" s="99"/>
    </row>
    <row r="30" spans="1:15" ht="17.149999999999999" customHeight="1" x14ac:dyDescent="0.4">
      <c r="B30" s="186"/>
      <c r="C30" s="9" t="s">
        <v>34</v>
      </c>
      <c r="D30" s="22"/>
      <c r="E30" s="42"/>
      <c r="F30" s="203"/>
      <c r="G30" s="43"/>
      <c r="H30" s="42"/>
      <c r="I30" s="203"/>
      <c r="J30" s="43"/>
      <c r="O30" s="99"/>
    </row>
    <row r="31" spans="1:15" ht="17.149999999999999" customHeight="1" x14ac:dyDescent="0.4">
      <c r="B31" s="186"/>
      <c r="C31" s="8"/>
      <c r="D31" s="22"/>
      <c r="E31" s="42"/>
      <c r="F31" s="203"/>
      <c r="G31" s="43"/>
      <c r="H31" s="42"/>
      <c r="I31" s="203"/>
      <c r="J31" s="43"/>
    </row>
    <row r="32" spans="1:15" ht="17.149999999999999" customHeight="1" x14ac:dyDescent="0.4">
      <c r="B32" s="186"/>
      <c r="C32" s="11" t="s">
        <v>48</v>
      </c>
      <c r="D32" s="22"/>
      <c r="E32" s="42"/>
      <c r="F32" s="203"/>
      <c r="G32" s="43"/>
      <c r="H32" s="42"/>
      <c r="I32" s="203"/>
      <c r="J32" s="43"/>
    </row>
    <row r="33" spans="1:10" ht="17.149999999999999" customHeight="1" x14ac:dyDescent="0.4">
      <c r="A33" s="71" t="s">
        <v>9</v>
      </c>
      <c r="B33" s="186"/>
      <c r="C33" s="10" t="s">
        <v>10</v>
      </c>
      <c r="D33" s="22" t="s">
        <v>3</v>
      </c>
      <c r="E33" s="204">
        <v>0</v>
      </c>
      <c r="F33" s="203">
        <f t="shared" ref="F33:F38" si="2">IF(E33=0,0,G33/E33)</f>
        <v>0</v>
      </c>
      <c r="G33" s="205">
        <v>0</v>
      </c>
      <c r="H33" s="204">
        <v>0</v>
      </c>
      <c r="I33" s="203">
        <f t="shared" ref="I33:I38" si="3">IF(H33=0,0,J33/H33)</f>
        <v>0</v>
      </c>
      <c r="J33" s="205">
        <v>0</v>
      </c>
    </row>
    <row r="34" spans="1:10" ht="17.149999999999999" customHeight="1" x14ac:dyDescent="0.4">
      <c r="A34" s="71" t="s">
        <v>9</v>
      </c>
      <c r="B34" s="186"/>
      <c r="C34" s="10" t="s">
        <v>11</v>
      </c>
      <c r="D34" s="22" t="s">
        <v>3</v>
      </c>
      <c r="E34" s="204">
        <v>0</v>
      </c>
      <c r="F34" s="203">
        <f t="shared" si="2"/>
        <v>0</v>
      </c>
      <c r="G34" s="205">
        <v>0</v>
      </c>
      <c r="H34" s="204">
        <v>0</v>
      </c>
      <c r="I34" s="203">
        <f t="shared" si="3"/>
        <v>0</v>
      </c>
      <c r="J34" s="205">
        <v>0</v>
      </c>
    </row>
    <row r="35" spans="1:10" ht="17.149999999999999" customHeight="1" x14ac:dyDescent="0.4">
      <c r="A35" s="71" t="s">
        <v>9</v>
      </c>
      <c r="B35" s="186"/>
      <c r="C35" s="10" t="s">
        <v>12</v>
      </c>
      <c r="D35" s="22" t="s">
        <v>3</v>
      </c>
      <c r="E35" s="204">
        <v>0</v>
      </c>
      <c r="F35" s="203">
        <f t="shared" si="2"/>
        <v>0</v>
      </c>
      <c r="G35" s="205">
        <v>0</v>
      </c>
      <c r="H35" s="204">
        <v>0</v>
      </c>
      <c r="I35" s="203">
        <f t="shared" si="3"/>
        <v>0</v>
      </c>
      <c r="J35" s="205">
        <v>0</v>
      </c>
    </row>
    <row r="36" spans="1:10" ht="17.149999999999999" customHeight="1" x14ac:dyDescent="0.4">
      <c r="A36" s="71" t="s">
        <v>9</v>
      </c>
      <c r="B36" s="186"/>
      <c r="C36" s="10" t="s">
        <v>13</v>
      </c>
      <c r="D36" s="22" t="s">
        <v>3</v>
      </c>
      <c r="E36" s="204">
        <v>0</v>
      </c>
      <c r="F36" s="203">
        <f t="shared" si="2"/>
        <v>0</v>
      </c>
      <c r="G36" s="205">
        <v>0</v>
      </c>
      <c r="H36" s="204">
        <v>0</v>
      </c>
      <c r="I36" s="203">
        <f t="shared" si="3"/>
        <v>0</v>
      </c>
      <c r="J36" s="205">
        <v>0</v>
      </c>
    </row>
    <row r="37" spans="1:10" ht="17.149999999999999" customHeight="1" x14ac:dyDescent="0.4">
      <c r="A37" s="71" t="s">
        <v>9</v>
      </c>
      <c r="B37" s="186"/>
      <c r="C37" s="10" t="s">
        <v>5</v>
      </c>
      <c r="D37" s="22" t="s">
        <v>3</v>
      </c>
      <c r="E37" s="204">
        <v>0</v>
      </c>
      <c r="F37" s="203">
        <f t="shared" si="2"/>
        <v>0</v>
      </c>
      <c r="G37" s="205">
        <v>0</v>
      </c>
      <c r="H37" s="204">
        <v>0</v>
      </c>
      <c r="I37" s="203">
        <f t="shared" si="3"/>
        <v>0</v>
      </c>
      <c r="J37" s="205">
        <v>0</v>
      </c>
    </row>
    <row r="38" spans="1:10" ht="17.149999999999999" customHeight="1" x14ac:dyDescent="0.4">
      <c r="A38" s="71" t="s">
        <v>9</v>
      </c>
      <c r="B38" s="186"/>
      <c r="C38" s="10" t="s">
        <v>14</v>
      </c>
      <c r="D38" s="22" t="s">
        <v>3</v>
      </c>
      <c r="E38" s="204">
        <v>0</v>
      </c>
      <c r="F38" s="203">
        <f t="shared" si="2"/>
        <v>0</v>
      </c>
      <c r="G38" s="205">
        <v>0</v>
      </c>
      <c r="H38" s="204">
        <v>0</v>
      </c>
      <c r="I38" s="203">
        <f t="shared" si="3"/>
        <v>0</v>
      </c>
      <c r="J38" s="205">
        <v>0</v>
      </c>
    </row>
    <row r="39" spans="1:10" ht="17.149999999999999" customHeight="1" x14ac:dyDescent="0.4">
      <c r="B39" s="186"/>
      <c r="C39" s="12" t="s">
        <v>49</v>
      </c>
      <c r="D39" s="22"/>
      <c r="E39" s="206">
        <f>SUM(E33:E38)</f>
        <v>0</v>
      </c>
      <c r="F39" s="207">
        <f>IF(E39=0,0,G39/E39)</f>
        <v>0</v>
      </c>
      <c r="G39" s="208">
        <f>SUM(G33:G38)</f>
        <v>0</v>
      </c>
      <c r="H39" s="206">
        <f>SUM(H33:H38)</f>
        <v>0</v>
      </c>
      <c r="I39" s="207">
        <f>IF(H39=0,0,J39/H39)</f>
        <v>0</v>
      </c>
      <c r="J39" s="208">
        <f>SUM(J33:J38)</f>
        <v>0</v>
      </c>
    </row>
    <row r="40" spans="1:10" ht="17.149999999999999" customHeight="1" x14ac:dyDescent="0.4">
      <c r="B40" s="186"/>
      <c r="C40" s="11" t="s">
        <v>77</v>
      </c>
      <c r="D40" s="22"/>
      <c r="E40" s="204"/>
      <c r="F40" s="203"/>
      <c r="G40" s="205"/>
      <c r="H40" s="204"/>
      <c r="I40" s="203"/>
      <c r="J40" s="205"/>
    </row>
    <row r="41" spans="1:10" ht="17.149999999999999" customHeight="1" x14ac:dyDescent="0.4">
      <c r="A41" s="71" t="s">
        <v>77</v>
      </c>
      <c r="B41" s="186"/>
      <c r="C41" s="7" t="s">
        <v>54</v>
      </c>
      <c r="D41" s="22" t="s">
        <v>3</v>
      </c>
      <c r="E41" s="204">
        <v>0</v>
      </c>
      <c r="F41" s="203">
        <f t="shared" ref="F41:F56" si="4">IF(E41=0,0,G41/E41)</f>
        <v>0</v>
      </c>
      <c r="G41" s="205">
        <v>0</v>
      </c>
      <c r="H41" s="204">
        <v>0</v>
      </c>
      <c r="I41" s="203">
        <f t="shared" ref="I41:I61" si="5">IF(H41=0,0,J41/H41)</f>
        <v>0</v>
      </c>
      <c r="J41" s="205">
        <v>0</v>
      </c>
    </row>
    <row r="42" spans="1:10" ht="17.149999999999999" customHeight="1" x14ac:dyDescent="0.4">
      <c r="A42" s="71" t="s">
        <v>77</v>
      </c>
      <c r="B42" s="186"/>
      <c r="C42" s="7" t="s">
        <v>55</v>
      </c>
      <c r="D42" s="22" t="s">
        <v>3</v>
      </c>
      <c r="E42" s="204">
        <v>0</v>
      </c>
      <c r="F42" s="203">
        <f t="shared" si="4"/>
        <v>0</v>
      </c>
      <c r="G42" s="205">
        <v>0</v>
      </c>
      <c r="H42" s="204">
        <v>0</v>
      </c>
      <c r="I42" s="203">
        <f t="shared" si="5"/>
        <v>0</v>
      </c>
      <c r="J42" s="205">
        <v>0</v>
      </c>
    </row>
    <row r="43" spans="1:10" ht="17.149999999999999" customHeight="1" x14ac:dyDescent="0.4">
      <c r="A43" s="71" t="s">
        <v>77</v>
      </c>
      <c r="B43" s="186"/>
      <c r="C43" s="7" t="s">
        <v>11</v>
      </c>
      <c r="D43" s="22" t="s">
        <v>3</v>
      </c>
      <c r="E43" s="204">
        <v>0</v>
      </c>
      <c r="F43" s="203">
        <f t="shared" si="4"/>
        <v>0</v>
      </c>
      <c r="G43" s="205">
        <v>0</v>
      </c>
      <c r="H43" s="204">
        <v>0</v>
      </c>
      <c r="I43" s="203">
        <f t="shared" si="5"/>
        <v>0</v>
      </c>
      <c r="J43" s="205">
        <v>0</v>
      </c>
    </row>
    <row r="44" spans="1:10" ht="17.149999999999999" customHeight="1" x14ac:dyDescent="0.4">
      <c r="A44" s="71" t="s">
        <v>77</v>
      </c>
      <c r="B44" s="186"/>
      <c r="C44" s="7" t="s">
        <v>12</v>
      </c>
      <c r="D44" s="22" t="s">
        <v>3</v>
      </c>
      <c r="E44" s="204">
        <v>0</v>
      </c>
      <c r="F44" s="203">
        <f t="shared" si="4"/>
        <v>0</v>
      </c>
      <c r="G44" s="205">
        <v>0</v>
      </c>
      <c r="H44" s="204">
        <v>0</v>
      </c>
      <c r="I44" s="203">
        <f t="shared" si="5"/>
        <v>0</v>
      </c>
      <c r="J44" s="205">
        <v>0</v>
      </c>
    </row>
    <row r="45" spans="1:10" ht="17.149999999999999" customHeight="1" x14ac:dyDescent="0.4">
      <c r="A45" s="71" t="s">
        <v>77</v>
      </c>
      <c r="B45" s="186"/>
      <c r="C45" s="7" t="s">
        <v>13</v>
      </c>
      <c r="D45" s="22" t="s">
        <v>3</v>
      </c>
      <c r="E45" s="204">
        <v>0</v>
      </c>
      <c r="F45" s="203">
        <f t="shared" si="4"/>
        <v>0</v>
      </c>
      <c r="G45" s="205">
        <v>0</v>
      </c>
      <c r="H45" s="204">
        <v>0</v>
      </c>
      <c r="I45" s="203">
        <f t="shared" si="5"/>
        <v>0</v>
      </c>
      <c r="J45" s="205">
        <v>0</v>
      </c>
    </row>
    <row r="46" spans="1:10" ht="17.149999999999999" customHeight="1" x14ac:dyDescent="0.4">
      <c r="A46" s="71" t="s">
        <v>77</v>
      </c>
      <c r="B46" s="186"/>
      <c r="C46" s="7" t="s">
        <v>68</v>
      </c>
      <c r="D46" s="22" t="s">
        <v>3</v>
      </c>
      <c r="E46" s="204">
        <v>0</v>
      </c>
      <c r="F46" s="203">
        <f t="shared" si="4"/>
        <v>0</v>
      </c>
      <c r="G46" s="205">
        <v>0</v>
      </c>
      <c r="H46" s="204">
        <v>0</v>
      </c>
      <c r="I46" s="203">
        <f t="shared" si="5"/>
        <v>0</v>
      </c>
      <c r="J46" s="205">
        <v>0</v>
      </c>
    </row>
    <row r="47" spans="1:10" ht="17.149999999999999" customHeight="1" x14ac:dyDescent="0.4">
      <c r="A47" s="71" t="s">
        <v>77</v>
      </c>
      <c r="B47" s="186"/>
      <c r="C47" s="7" t="s">
        <v>69</v>
      </c>
      <c r="D47" s="22" t="s">
        <v>3</v>
      </c>
      <c r="E47" s="204">
        <v>0</v>
      </c>
      <c r="F47" s="203">
        <f t="shared" si="4"/>
        <v>0</v>
      </c>
      <c r="G47" s="205">
        <v>0</v>
      </c>
      <c r="H47" s="204">
        <v>0</v>
      </c>
      <c r="I47" s="203">
        <f t="shared" si="5"/>
        <v>0</v>
      </c>
      <c r="J47" s="205">
        <v>0</v>
      </c>
    </row>
    <row r="48" spans="1:10" ht="17.149999999999999" customHeight="1" x14ac:dyDescent="0.4">
      <c r="A48" s="71" t="s">
        <v>77</v>
      </c>
      <c r="B48" s="186"/>
      <c r="C48" s="7" t="s">
        <v>14</v>
      </c>
      <c r="D48" s="22" t="s">
        <v>3</v>
      </c>
      <c r="E48" s="204">
        <v>0</v>
      </c>
      <c r="F48" s="203">
        <f t="shared" si="4"/>
        <v>0</v>
      </c>
      <c r="G48" s="205">
        <v>0</v>
      </c>
      <c r="H48" s="204">
        <v>0</v>
      </c>
      <c r="I48" s="203">
        <f t="shared" si="5"/>
        <v>0</v>
      </c>
      <c r="J48" s="205">
        <v>0</v>
      </c>
    </row>
    <row r="49" spans="1:17" ht="17.149999999999999" customHeight="1" x14ac:dyDescent="0.4">
      <c r="A49" s="71" t="s">
        <v>77</v>
      </c>
      <c r="B49" s="186"/>
      <c r="C49" s="7" t="s">
        <v>60</v>
      </c>
      <c r="D49" s="22" t="s">
        <v>3</v>
      </c>
      <c r="E49" s="204">
        <v>0</v>
      </c>
      <c r="F49" s="203">
        <f t="shared" si="4"/>
        <v>0</v>
      </c>
      <c r="G49" s="205">
        <v>0</v>
      </c>
      <c r="H49" s="204">
        <v>0</v>
      </c>
      <c r="I49" s="203">
        <f t="shared" si="5"/>
        <v>0</v>
      </c>
      <c r="J49" s="205">
        <v>0</v>
      </c>
    </row>
    <row r="50" spans="1:17" ht="17.149999999999999" customHeight="1" x14ac:dyDescent="0.4">
      <c r="A50" s="71" t="s">
        <v>77</v>
      </c>
      <c r="B50" s="186"/>
      <c r="C50" s="7" t="s">
        <v>50</v>
      </c>
      <c r="D50" s="22" t="s">
        <v>3</v>
      </c>
      <c r="E50" s="204">
        <v>0</v>
      </c>
      <c r="F50" s="203">
        <f t="shared" si="4"/>
        <v>0</v>
      </c>
      <c r="G50" s="205">
        <v>0</v>
      </c>
      <c r="H50" s="204">
        <v>0</v>
      </c>
      <c r="I50" s="203">
        <f t="shared" si="5"/>
        <v>0</v>
      </c>
      <c r="J50" s="205">
        <v>0</v>
      </c>
    </row>
    <row r="51" spans="1:17" ht="17.149999999999999" customHeight="1" x14ac:dyDescent="0.4">
      <c r="A51" s="71" t="s">
        <v>77</v>
      </c>
      <c r="B51" s="186"/>
      <c r="C51" s="7" t="s">
        <v>72</v>
      </c>
      <c r="D51" s="22" t="s">
        <v>3</v>
      </c>
      <c r="E51" s="204">
        <v>0</v>
      </c>
      <c r="F51" s="203">
        <f t="shared" si="4"/>
        <v>0</v>
      </c>
      <c r="G51" s="205">
        <v>0</v>
      </c>
      <c r="H51" s="204">
        <v>0</v>
      </c>
      <c r="I51" s="203">
        <f t="shared" si="5"/>
        <v>0</v>
      </c>
      <c r="J51" s="205">
        <v>0</v>
      </c>
    </row>
    <row r="52" spans="1:17" ht="17.149999999999999" customHeight="1" x14ac:dyDescent="0.4">
      <c r="A52" s="71" t="s">
        <v>77</v>
      </c>
      <c r="B52" s="186"/>
      <c r="C52" s="7" t="s">
        <v>73</v>
      </c>
      <c r="D52" s="22" t="s">
        <v>3</v>
      </c>
      <c r="E52" s="204">
        <v>0</v>
      </c>
      <c r="F52" s="203">
        <f t="shared" si="4"/>
        <v>0</v>
      </c>
      <c r="G52" s="205">
        <v>0</v>
      </c>
      <c r="H52" s="204">
        <v>0</v>
      </c>
      <c r="I52" s="203">
        <f t="shared" si="5"/>
        <v>0</v>
      </c>
      <c r="J52" s="205">
        <v>0</v>
      </c>
    </row>
    <row r="53" spans="1:17" ht="17.149999999999999" customHeight="1" x14ac:dyDescent="0.4">
      <c r="A53" s="71" t="s">
        <v>77</v>
      </c>
      <c r="B53" s="186"/>
      <c r="C53" s="7" t="s">
        <v>81</v>
      </c>
      <c r="D53" s="22" t="s">
        <v>3</v>
      </c>
      <c r="E53" s="204">
        <v>0</v>
      </c>
      <c r="F53" s="203">
        <f t="shared" si="4"/>
        <v>0</v>
      </c>
      <c r="G53" s="205">
        <v>0</v>
      </c>
      <c r="H53" s="204">
        <v>0</v>
      </c>
      <c r="I53" s="203">
        <f t="shared" si="5"/>
        <v>0</v>
      </c>
      <c r="J53" s="205">
        <v>0</v>
      </c>
    </row>
    <row r="54" spans="1:17" ht="17.149999999999999" customHeight="1" x14ac:dyDescent="0.4">
      <c r="A54" s="71" t="s">
        <v>77</v>
      </c>
      <c r="B54" s="186"/>
      <c r="C54" s="72" t="s">
        <v>82</v>
      </c>
      <c r="D54" s="22" t="s">
        <v>3</v>
      </c>
      <c r="E54" s="204">
        <v>0</v>
      </c>
      <c r="F54" s="203">
        <f t="shared" si="4"/>
        <v>0</v>
      </c>
      <c r="G54" s="205">
        <v>0</v>
      </c>
      <c r="H54" s="204">
        <v>0</v>
      </c>
      <c r="I54" s="203">
        <f t="shared" si="5"/>
        <v>0</v>
      </c>
      <c r="J54" s="205">
        <v>0</v>
      </c>
    </row>
    <row r="55" spans="1:17" ht="17.149999999999999" customHeight="1" x14ac:dyDescent="0.4">
      <c r="A55" s="209" t="s">
        <v>77</v>
      </c>
      <c r="B55" s="186"/>
      <c r="C55" s="120" t="s">
        <v>83</v>
      </c>
      <c r="D55" s="121" t="s">
        <v>3</v>
      </c>
      <c r="E55" s="210">
        <v>4998.5</v>
      </c>
      <c r="F55" s="211">
        <f t="shared" si="4"/>
        <v>159755.63999999998</v>
      </c>
      <c r="G55" s="212">
        <v>798538566.53999996</v>
      </c>
      <c r="H55" s="213">
        <v>18481.5</v>
      </c>
      <c r="I55" s="211">
        <f t="shared" si="5"/>
        <v>161247.91223115008</v>
      </c>
      <c r="J55" s="212">
        <v>2980103289.9000001</v>
      </c>
      <c r="M55" s="83"/>
    </row>
    <row r="56" spans="1:17" ht="17.149999999999999" customHeight="1" x14ac:dyDescent="0.4">
      <c r="A56" s="209" t="s">
        <v>77</v>
      </c>
      <c r="B56" s="186"/>
      <c r="C56" s="120" t="s">
        <v>84</v>
      </c>
      <c r="D56" s="121" t="s">
        <v>3</v>
      </c>
      <c r="E56" s="213">
        <v>0</v>
      </c>
      <c r="F56" s="211">
        <f t="shared" si="4"/>
        <v>0</v>
      </c>
      <c r="G56" s="212">
        <v>0</v>
      </c>
      <c r="H56" s="213">
        <v>0</v>
      </c>
      <c r="I56" s="211">
        <f t="shared" si="5"/>
        <v>0</v>
      </c>
      <c r="J56" s="212">
        <v>0</v>
      </c>
    </row>
    <row r="57" spans="1:17" ht="17.149999999999999" customHeight="1" x14ac:dyDescent="0.4">
      <c r="A57" s="209"/>
      <c r="B57" s="186"/>
      <c r="C57" s="120" t="s">
        <v>85</v>
      </c>
      <c r="D57" s="121" t="s">
        <v>3</v>
      </c>
      <c r="E57" s="213">
        <v>2000</v>
      </c>
      <c r="F57" s="211">
        <f>IF(E57=0,0,G57/E57)</f>
        <v>161813.57</v>
      </c>
      <c r="G57" s="212">
        <v>323627140</v>
      </c>
      <c r="H57" s="213">
        <v>10800</v>
      </c>
      <c r="I57" s="211">
        <f t="shared" si="5"/>
        <v>160534.43462962963</v>
      </c>
      <c r="J57" s="212">
        <v>1733771894</v>
      </c>
    </row>
    <row r="58" spans="1:17" ht="17.149999999999999" customHeight="1" x14ac:dyDescent="0.4">
      <c r="A58" s="209" t="s">
        <v>77</v>
      </c>
      <c r="B58" s="186"/>
      <c r="C58" s="72" t="s">
        <v>58</v>
      </c>
      <c r="D58" s="22" t="s">
        <v>3</v>
      </c>
      <c r="E58" s="204">
        <v>0</v>
      </c>
      <c r="F58" s="203">
        <f>IF(E58=0,0,G58/E58)</f>
        <v>0</v>
      </c>
      <c r="G58" s="205">
        <v>0</v>
      </c>
      <c r="H58" s="204">
        <v>0</v>
      </c>
      <c r="I58" s="203">
        <f>IF(H58=0,0,J58/H58)</f>
        <v>0</v>
      </c>
      <c r="J58" s="205">
        <v>0</v>
      </c>
    </row>
    <row r="59" spans="1:17" ht="17.149999999999999" customHeight="1" x14ac:dyDescent="0.4">
      <c r="A59" s="209"/>
      <c r="B59" s="186"/>
      <c r="C59" s="72" t="s">
        <v>97</v>
      </c>
      <c r="D59" s="22" t="s">
        <v>3</v>
      </c>
      <c r="E59" s="204">
        <v>0</v>
      </c>
      <c r="F59" s="203">
        <f>IF(E59=0,0,G59/E59)</f>
        <v>0</v>
      </c>
      <c r="G59" s="214">
        <v>0</v>
      </c>
      <c r="H59" s="204">
        <v>0</v>
      </c>
      <c r="I59" s="203">
        <f>IF(H59=0,0,J59/H59)</f>
        <v>0</v>
      </c>
      <c r="J59" s="205">
        <v>0</v>
      </c>
    </row>
    <row r="60" spans="1:17" ht="17.149999999999999" customHeight="1" x14ac:dyDescent="0.4">
      <c r="A60" s="209"/>
      <c r="B60" s="186"/>
      <c r="C60" s="120" t="s">
        <v>101</v>
      </c>
      <c r="D60" s="121" t="s">
        <v>3</v>
      </c>
      <c r="E60" s="213">
        <v>0</v>
      </c>
      <c r="F60" s="211">
        <f>IF(E60=0,0,G60/E60)</f>
        <v>0</v>
      </c>
      <c r="G60" s="215">
        <v>0</v>
      </c>
      <c r="H60" s="213">
        <v>0</v>
      </c>
      <c r="I60" s="211">
        <f t="shared" si="5"/>
        <v>0</v>
      </c>
      <c r="J60" s="212">
        <v>0</v>
      </c>
    </row>
    <row r="61" spans="1:17" ht="17.149999999999999" customHeight="1" x14ac:dyDescent="0.4">
      <c r="B61" s="186"/>
      <c r="C61" s="12" t="s">
        <v>87</v>
      </c>
      <c r="D61" s="22"/>
      <c r="E61" s="216">
        <f>SUM(E41:E60)</f>
        <v>6998.5</v>
      </c>
      <c r="F61" s="207">
        <f>IF(E61=0,0,G61/E61)</f>
        <v>160343.74602271916</v>
      </c>
      <c r="G61" s="217">
        <f>SUM(G41:G60)</f>
        <v>1122165706.54</v>
      </c>
      <c r="H61" s="216">
        <f>SUM(H41:H60)</f>
        <v>29281.5</v>
      </c>
      <c r="I61" s="207">
        <f t="shared" si="5"/>
        <v>160984.75774465105</v>
      </c>
      <c r="J61" s="218">
        <f>SUM(J41:J60)</f>
        <v>4713875183.8999996</v>
      </c>
      <c r="K61" s="83"/>
      <c r="M61" s="83"/>
      <c r="Q61" s="65"/>
    </row>
    <row r="62" spans="1:17" ht="17.149999999999999" customHeight="1" x14ac:dyDescent="0.4">
      <c r="B62" s="186"/>
      <c r="C62" s="11" t="s">
        <v>78</v>
      </c>
      <c r="D62" s="22"/>
      <c r="E62" s="204"/>
      <c r="F62" s="203"/>
      <c r="G62" s="205"/>
      <c r="H62" s="204"/>
      <c r="I62" s="203"/>
      <c r="J62" s="205"/>
    </row>
    <row r="63" spans="1:17" ht="17.149999999999999" customHeight="1" x14ac:dyDescent="0.4">
      <c r="A63" s="71" t="s">
        <v>78</v>
      </c>
      <c r="B63" s="186"/>
      <c r="C63" s="7" t="s">
        <v>54</v>
      </c>
      <c r="D63" s="22" t="s">
        <v>3</v>
      </c>
      <c r="E63" s="204">
        <v>0</v>
      </c>
      <c r="F63" s="203">
        <f t="shared" ref="F63:F85" si="6">IF(E63=0,0,G63/E63)</f>
        <v>0</v>
      </c>
      <c r="G63" s="205">
        <v>0</v>
      </c>
      <c r="H63" s="204">
        <v>0</v>
      </c>
      <c r="I63" s="203">
        <f t="shared" ref="I63:I85" si="7">IF(H63=0,0,J63/H63)</f>
        <v>0</v>
      </c>
      <c r="J63" s="205">
        <v>0</v>
      </c>
      <c r="K63" s="83"/>
    </row>
    <row r="64" spans="1:17" ht="17.149999999999999" customHeight="1" x14ac:dyDescent="0.4">
      <c r="A64" s="71" t="s">
        <v>78</v>
      </c>
      <c r="B64" s="186"/>
      <c r="C64" s="7" t="s">
        <v>55</v>
      </c>
      <c r="D64" s="22" t="s">
        <v>3</v>
      </c>
      <c r="E64" s="204">
        <v>0</v>
      </c>
      <c r="F64" s="203">
        <f t="shared" si="6"/>
        <v>0</v>
      </c>
      <c r="G64" s="205">
        <v>0</v>
      </c>
      <c r="H64" s="204">
        <v>800</v>
      </c>
      <c r="I64" s="203">
        <f t="shared" si="7"/>
        <v>120141.8875</v>
      </c>
      <c r="J64" s="205">
        <v>96113510</v>
      </c>
      <c r="K64" s="69"/>
    </row>
    <row r="65" spans="1:13" ht="17.149999999999999" customHeight="1" x14ac:dyDescent="0.4">
      <c r="A65" s="71" t="s">
        <v>78</v>
      </c>
      <c r="B65" s="186"/>
      <c r="C65" s="7" t="s">
        <v>11</v>
      </c>
      <c r="D65" s="22" t="s">
        <v>3</v>
      </c>
      <c r="E65" s="204">
        <v>0</v>
      </c>
      <c r="F65" s="203">
        <f t="shared" si="6"/>
        <v>0</v>
      </c>
      <c r="G65" s="205">
        <v>0</v>
      </c>
      <c r="H65" s="204">
        <v>0</v>
      </c>
      <c r="I65" s="203">
        <f t="shared" si="7"/>
        <v>0</v>
      </c>
      <c r="J65" s="205">
        <v>0</v>
      </c>
    </row>
    <row r="66" spans="1:13" ht="17.149999999999999" customHeight="1" x14ac:dyDescent="0.4">
      <c r="A66" s="71" t="s">
        <v>78</v>
      </c>
      <c r="B66" s="186"/>
      <c r="C66" s="7" t="s">
        <v>12</v>
      </c>
      <c r="D66" s="22" t="s">
        <v>3</v>
      </c>
      <c r="E66" s="204">
        <v>0</v>
      </c>
      <c r="F66" s="203">
        <f t="shared" si="6"/>
        <v>0</v>
      </c>
      <c r="G66" s="205">
        <v>0</v>
      </c>
      <c r="H66" s="204">
        <v>0</v>
      </c>
      <c r="I66" s="203">
        <f t="shared" si="7"/>
        <v>0</v>
      </c>
      <c r="J66" s="205">
        <v>0</v>
      </c>
    </row>
    <row r="67" spans="1:13" ht="17.149999999999999" customHeight="1" x14ac:dyDescent="0.4">
      <c r="A67" s="71" t="s">
        <v>78</v>
      </c>
      <c r="B67" s="186"/>
      <c r="C67" s="7" t="s">
        <v>13</v>
      </c>
      <c r="D67" s="22" t="s">
        <v>3</v>
      </c>
      <c r="E67" s="204">
        <v>0</v>
      </c>
      <c r="F67" s="203">
        <f t="shared" si="6"/>
        <v>0</v>
      </c>
      <c r="G67" s="205">
        <v>0</v>
      </c>
      <c r="H67" s="204">
        <v>0</v>
      </c>
      <c r="I67" s="203">
        <f t="shared" si="7"/>
        <v>0</v>
      </c>
      <c r="J67" s="205">
        <v>0</v>
      </c>
    </row>
    <row r="68" spans="1:13" ht="17.149999999999999" customHeight="1" x14ac:dyDescent="0.4">
      <c r="A68" s="71" t="s">
        <v>78</v>
      </c>
      <c r="B68" s="186"/>
      <c r="C68" s="7" t="s">
        <v>68</v>
      </c>
      <c r="D68" s="22" t="s">
        <v>3</v>
      </c>
      <c r="E68" s="204">
        <v>0</v>
      </c>
      <c r="F68" s="203">
        <f t="shared" si="6"/>
        <v>0</v>
      </c>
      <c r="G68" s="205">
        <v>0</v>
      </c>
      <c r="H68" s="204">
        <v>0</v>
      </c>
      <c r="I68" s="203">
        <f t="shared" si="7"/>
        <v>0</v>
      </c>
      <c r="J68" s="205">
        <v>0</v>
      </c>
      <c r="M68" s="83"/>
    </row>
    <row r="69" spans="1:13" ht="17.149999999999999" customHeight="1" x14ac:dyDescent="0.4">
      <c r="A69" s="71" t="s">
        <v>78</v>
      </c>
      <c r="B69" s="186"/>
      <c r="C69" s="7" t="s">
        <v>69</v>
      </c>
      <c r="D69" s="22" t="s">
        <v>3</v>
      </c>
      <c r="E69" s="204">
        <v>0</v>
      </c>
      <c r="F69" s="203">
        <f t="shared" si="6"/>
        <v>0</v>
      </c>
      <c r="G69" s="205">
        <v>0</v>
      </c>
      <c r="H69" s="204">
        <v>0</v>
      </c>
      <c r="I69" s="203">
        <f t="shared" si="7"/>
        <v>0</v>
      </c>
      <c r="J69" s="205">
        <v>0</v>
      </c>
    </row>
    <row r="70" spans="1:13" ht="17.149999999999999" customHeight="1" x14ac:dyDescent="0.4">
      <c r="A70" s="71" t="s">
        <v>78</v>
      </c>
      <c r="B70" s="186"/>
      <c r="C70" s="7" t="s">
        <v>14</v>
      </c>
      <c r="D70" s="22" t="s">
        <v>3</v>
      </c>
      <c r="E70" s="204">
        <v>0</v>
      </c>
      <c r="F70" s="203">
        <f t="shared" si="6"/>
        <v>0</v>
      </c>
      <c r="G70" s="205">
        <v>0</v>
      </c>
      <c r="H70" s="204">
        <v>0</v>
      </c>
      <c r="I70" s="203">
        <f t="shared" si="7"/>
        <v>0</v>
      </c>
      <c r="J70" s="205">
        <v>0</v>
      </c>
    </row>
    <row r="71" spans="1:13" ht="17.149999999999999" customHeight="1" x14ac:dyDescent="0.4">
      <c r="A71" s="71" t="s">
        <v>78</v>
      </c>
      <c r="B71" s="186"/>
      <c r="C71" s="7" t="s">
        <v>60</v>
      </c>
      <c r="D71" s="22" t="s">
        <v>3</v>
      </c>
      <c r="E71" s="204">
        <v>0</v>
      </c>
      <c r="F71" s="203">
        <f t="shared" si="6"/>
        <v>0</v>
      </c>
      <c r="G71" s="205">
        <v>0</v>
      </c>
      <c r="H71" s="204">
        <v>0</v>
      </c>
      <c r="I71" s="203">
        <f t="shared" si="7"/>
        <v>0</v>
      </c>
      <c r="J71" s="205">
        <v>0</v>
      </c>
    </row>
    <row r="72" spans="1:13" ht="17.149999999999999" customHeight="1" x14ac:dyDescent="0.4">
      <c r="A72" s="71" t="s">
        <v>78</v>
      </c>
      <c r="B72" s="186"/>
      <c r="C72" s="7" t="s">
        <v>50</v>
      </c>
      <c r="D72" s="22" t="s">
        <v>3</v>
      </c>
      <c r="E72" s="204">
        <v>0</v>
      </c>
      <c r="F72" s="203">
        <f t="shared" si="6"/>
        <v>0</v>
      </c>
      <c r="G72" s="205">
        <v>0</v>
      </c>
      <c r="H72" s="204">
        <v>0</v>
      </c>
      <c r="I72" s="203">
        <f t="shared" si="7"/>
        <v>0</v>
      </c>
      <c r="J72" s="205">
        <v>0</v>
      </c>
    </row>
    <row r="73" spans="1:13" ht="17.149999999999999" customHeight="1" x14ac:dyDescent="0.4">
      <c r="A73" s="71" t="s">
        <v>78</v>
      </c>
      <c r="B73" s="186"/>
      <c r="C73" s="7" t="s">
        <v>72</v>
      </c>
      <c r="D73" s="22" t="s">
        <v>3</v>
      </c>
      <c r="E73" s="204">
        <v>8500</v>
      </c>
      <c r="F73" s="203">
        <f t="shared" si="6"/>
        <v>126022.455</v>
      </c>
      <c r="G73" s="205">
        <v>1071190867.5</v>
      </c>
      <c r="H73" s="204">
        <v>36960</v>
      </c>
      <c r="I73" s="203">
        <f t="shared" si="7"/>
        <v>124068.15126623378</v>
      </c>
      <c r="J73" s="205">
        <v>4585558870.8000002</v>
      </c>
    </row>
    <row r="74" spans="1:13" ht="17.149999999999999" customHeight="1" x14ac:dyDescent="0.4">
      <c r="A74" s="71" t="s">
        <v>78</v>
      </c>
      <c r="B74" s="186"/>
      <c r="C74" s="7" t="s">
        <v>73</v>
      </c>
      <c r="D74" s="22" t="s">
        <v>3</v>
      </c>
      <c r="E74" s="204">
        <v>0</v>
      </c>
      <c r="F74" s="203">
        <f t="shared" si="6"/>
        <v>0</v>
      </c>
      <c r="G74" s="205">
        <v>0</v>
      </c>
      <c r="H74" s="204">
        <v>0</v>
      </c>
      <c r="I74" s="203">
        <f t="shared" si="7"/>
        <v>0</v>
      </c>
      <c r="J74" s="205">
        <v>0</v>
      </c>
    </row>
    <row r="75" spans="1:13" ht="17.149999999999999" customHeight="1" x14ac:dyDescent="0.4">
      <c r="B75" s="186"/>
      <c r="C75" s="7" t="s">
        <v>119</v>
      </c>
      <c r="D75" s="22" t="s">
        <v>3</v>
      </c>
      <c r="E75" s="204">
        <v>0</v>
      </c>
      <c r="F75" s="203">
        <f t="shared" si="6"/>
        <v>0</v>
      </c>
      <c r="G75" s="205">
        <v>0</v>
      </c>
      <c r="H75" s="204">
        <v>0</v>
      </c>
      <c r="I75" s="203">
        <f t="shared" si="7"/>
        <v>0</v>
      </c>
      <c r="J75" s="205">
        <v>0</v>
      </c>
    </row>
    <row r="76" spans="1:13" ht="17.149999999999999" customHeight="1" x14ac:dyDescent="0.4">
      <c r="A76" s="71" t="s">
        <v>78</v>
      </c>
      <c r="B76" s="186"/>
      <c r="C76" s="7" t="s">
        <v>81</v>
      </c>
      <c r="D76" s="22" t="s">
        <v>3</v>
      </c>
      <c r="E76" s="204">
        <v>0</v>
      </c>
      <c r="F76" s="203">
        <f t="shared" si="6"/>
        <v>0</v>
      </c>
      <c r="G76" s="205">
        <v>0</v>
      </c>
      <c r="H76" s="204">
        <v>0</v>
      </c>
      <c r="I76" s="203">
        <f t="shared" si="7"/>
        <v>0</v>
      </c>
      <c r="J76" s="205">
        <v>0</v>
      </c>
    </row>
    <row r="77" spans="1:13" ht="17.149999999999999" customHeight="1" x14ac:dyDescent="0.4">
      <c r="A77" s="71" t="s">
        <v>78</v>
      </c>
      <c r="B77" s="186"/>
      <c r="C77" s="7" t="s">
        <v>82</v>
      </c>
      <c r="D77" s="22" t="s">
        <v>3</v>
      </c>
      <c r="E77" s="204">
        <v>0</v>
      </c>
      <c r="F77" s="203">
        <f t="shared" si="6"/>
        <v>0</v>
      </c>
      <c r="G77" s="205">
        <v>0</v>
      </c>
      <c r="H77" s="204">
        <v>0</v>
      </c>
      <c r="I77" s="203">
        <f t="shared" si="7"/>
        <v>0</v>
      </c>
      <c r="J77" s="205">
        <v>0</v>
      </c>
    </row>
    <row r="78" spans="1:13" ht="17.149999999999999" customHeight="1" x14ac:dyDescent="0.4">
      <c r="A78" s="209" t="s">
        <v>78</v>
      </c>
      <c r="B78" s="186"/>
      <c r="C78" s="120" t="s">
        <v>83</v>
      </c>
      <c r="D78" s="121" t="s">
        <v>3</v>
      </c>
      <c r="E78" s="213">
        <v>0</v>
      </c>
      <c r="F78" s="211">
        <f t="shared" si="6"/>
        <v>0</v>
      </c>
      <c r="G78" s="212">
        <v>0</v>
      </c>
      <c r="H78" s="213">
        <v>0</v>
      </c>
      <c r="I78" s="211">
        <f t="shared" si="7"/>
        <v>0</v>
      </c>
      <c r="J78" s="212">
        <v>0</v>
      </c>
    </row>
    <row r="79" spans="1:13" ht="17.149999999999999" customHeight="1" x14ac:dyDescent="0.4">
      <c r="A79" s="209" t="s">
        <v>78</v>
      </c>
      <c r="B79" s="186"/>
      <c r="C79" s="120" t="s">
        <v>84</v>
      </c>
      <c r="D79" s="121" t="s">
        <v>3</v>
      </c>
      <c r="E79" s="213">
        <v>0</v>
      </c>
      <c r="F79" s="211">
        <f t="shared" si="6"/>
        <v>0</v>
      </c>
      <c r="G79" s="212">
        <v>0</v>
      </c>
      <c r="H79" s="213">
        <v>0</v>
      </c>
      <c r="I79" s="211">
        <f t="shared" si="7"/>
        <v>0</v>
      </c>
      <c r="J79" s="212">
        <v>0</v>
      </c>
    </row>
    <row r="80" spans="1:13" ht="17.149999999999999" customHeight="1" x14ac:dyDescent="0.4">
      <c r="A80" s="209" t="s">
        <v>78</v>
      </c>
      <c r="B80" s="186"/>
      <c r="C80" s="120" t="s">
        <v>85</v>
      </c>
      <c r="D80" s="121" t="s">
        <v>3</v>
      </c>
      <c r="E80" s="213">
        <v>0</v>
      </c>
      <c r="F80" s="211">
        <f>IF(E80=0,0,G80/E80)</f>
        <v>0</v>
      </c>
      <c r="G80" s="212">
        <v>0</v>
      </c>
      <c r="H80" s="213">
        <v>0</v>
      </c>
      <c r="I80" s="211">
        <f>IF(H80=0,0,J80/H80)</f>
        <v>0</v>
      </c>
      <c r="J80" s="212">
        <v>0</v>
      </c>
    </row>
    <row r="81" spans="1:11" ht="17.149999999999999" customHeight="1" x14ac:dyDescent="0.4">
      <c r="B81" s="186"/>
      <c r="C81" s="72" t="s">
        <v>58</v>
      </c>
      <c r="D81" s="22" t="s">
        <v>3</v>
      </c>
      <c r="E81" s="204">
        <v>0</v>
      </c>
      <c r="F81" s="203">
        <f t="shared" si="6"/>
        <v>0</v>
      </c>
      <c r="G81" s="205">
        <v>0</v>
      </c>
      <c r="H81" s="204">
        <v>0</v>
      </c>
      <c r="I81" s="203">
        <f t="shared" ref="I81:I84" si="8">IF(H81=0,0,J81/H81)</f>
        <v>0</v>
      </c>
      <c r="J81" s="205">
        <v>0</v>
      </c>
    </row>
    <row r="82" spans="1:11" ht="17.149999999999999" customHeight="1" x14ac:dyDescent="0.4">
      <c r="B82" s="186"/>
      <c r="C82" s="120" t="s">
        <v>101</v>
      </c>
      <c r="D82" s="121" t="s">
        <v>3</v>
      </c>
      <c r="E82" s="213">
        <v>0</v>
      </c>
      <c r="F82" s="211">
        <f t="shared" si="6"/>
        <v>0</v>
      </c>
      <c r="G82" s="215">
        <v>0</v>
      </c>
      <c r="H82" s="213">
        <v>0</v>
      </c>
      <c r="I82" s="211">
        <f t="shared" si="8"/>
        <v>0</v>
      </c>
      <c r="J82" s="212">
        <v>0</v>
      </c>
    </row>
    <row r="83" spans="1:11" ht="17.149999999999999" customHeight="1" x14ac:dyDescent="0.4">
      <c r="A83" s="209"/>
      <c r="B83" s="186"/>
      <c r="C83" s="72" t="s">
        <v>135</v>
      </c>
      <c r="D83" s="22" t="s">
        <v>3</v>
      </c>
      <c r="E83" s="204">
        <v>0</v>
      </c>
      <c r="F83" s="203">
        <f t="shared" si="6"/>
        <v>0</v>
      </c>
      <c r="G83" s="214">
        <v>-6977771</v>
      </c>
      <c r="H83" s="204">
        <v>4998.6000000000004</v>
      </c>
      <c r="I83" s="203">
        <f t="shared" si="8"/>
        <v>121892.76500020004</v>
      </c>
      <c r="J83" s="205">
        <v>609293175.13</v>
      </c>
    </row>
    <row r="84" spans="1:11" ht="17.149999999999999" customHeight="1" x14ac:dyDescent="0.4">
      <c r="B84" s="186"/>
      <c r="C84" s="72" t="s">
        <v>108</v>
      </c>
      <c r="D84" s="22" t="s">
        <v>3</v>
      </c>
      <c r="E84" s="204">
        <v>0</v>
      </c>
      <c r="F84" s="203">
        <f t="shared" si="6"/>
        <v>0</v>
      </c>
      <c r="G84" s="214">
        <v>0</v>
      </c>
      <c r="H84" s="204">
        <v>2497.06</v>
      </c>
      <c r="I84" s="203">
        <f t="shared" si="8"/>
        <v>118699.87999887869</v>
      </c>
      <c r="J84" s="205">
        <v>296400722.35000002</v>
      </c>
    </row>
    <row r="85" spans="1:11" ht="17.149999999999999" customHeight="1" x14ac:dyDescent="0.4">
      <c r="B85" s="186"/>
      <c r="C85" s="12" t="s">
        <v>79</v>
      </c>
      <c r="D85" s="22"/>
      <c r="E85" s="206">
        <f>SUM(E63:E84)</f>
        <v>8500</v>
      </c>
      <c r="F85" s="207">
        <f t="shared" si="6"/>
        <v>125201.54076470589</v>
      </c>
      <c r="G85" s="206">
        <f>SUM(G63:G84)</f>
        <v>1064213096.5</v>
      </c>
      <c r="H85" s="206">
        <f>SUM(H63:H84)</f>
        <v>45255.659999999996</v>
      </c>
      <c r="I85" s="207">
        <f t="shared" si="7"/>
        <v>123462.26479251438</v>
      </c>
      <c r="J85" s="206">
        <f>SUM(J63:J84)</f>
        <v>5587366278.2800007</v>
      </c>
    </row>
    <row r="86" spans="1:11" ht="17.149999999999999" customHeight="1" x14ac:dyDescent="0.4">
      <c r="B86" s="186"/>
      <c r="C86" s="11" t="s">
        <v>15</v>
      </c>
      <c r="D86" s="22"/>
      <c r="E86" s="42"/>
      <c r="F86" s="203"/>
      <c r="G86" s="43"/>
      <c r="H86" s="219"/>
      <c r="I86" s="220"/>
      <c r="J86" s="221"/>
    </row>
    <row r="87" spans="1:11" ht="17.149999999999999" customHeight="1" x14ac:dyDescent="0.4">
      <c r="A87" s="71" t="s">
        <v>15</v>
      </c>
      <c r="B87" s="186"/>
      <c r="C87" s="7" t="s">
        <v>56</v>
      </c>
      <c r="D87" s="22" t="s">
        <v>3</v>
      </c>
      <c r="E87" s="204">
        <v>0</v>
      </c>
      <c r="F87" s="203">
        <f t="shared" ref="F87:F109" si="9">IF(E87=0,0,G87/E87)</f>
        <v>0</v>
      </c>
      <c r="G87" s="205">
        <v>0</v>
      </c>
      <c r="H87" s="204">
        <v>0</v>
      </c>
      <c r="I87" s="214">
        <f t="shared" ref="I87:I109" si="10">IF(H87=0,0,J87/H87)</f>
        <v>0</v>
      </c>
      <c r="J87" s="205">
        <v>0</v>
      </c>
    </row>
    <row r="88" spans="1:11" ht="17.149999999999999" customHeight="1" x14ac:dyDescent="0.4">
      <c r="A88" s="71" t="s">
        <v>15</v>
      </c>
      <c r="B88" s="186"/>
      <c r="C88" s="7" t="s">
        <v>57</v>
      </c>
      <c r="D88" s="22" t="s">
        <v>3</v>
      </c>
      <c r="E88" s="204">
        <v>0</v>
      </c>
      <c r="F88" s="203">
        <f t="shared" si="9"/>
        <v>0</v>
      </c>
      <c r="G88" s="205">
        <v>0</v>
      </c>
      <c r="H88" s="204">
        <v>0</v>
      </c>
      <c r="I88" s="214">
        <f t="shared" si="10"/>
        <v>0</v>
      </c>
      <c r="J88" s="205">
        <v>0</v>
      </c>
    </row>
    <row r="89" spans="1:11" ht="17.149999999999999" customHeight="1" x14ac:dyDescent="0.4">
      <c r="A89" s="71" t="s">
        <v>15</v>
      </c>
      <c r="B89" s="186"/>
      <c r="C89" s="10" t="s">
        <v>11</v>
      </c>
      <c r="D89" s="22" t="s">
        <v>3</v>
      </c>
      <c r="E89" s="204">
        <v>0</v>
      </c>
      <c r="F89" s="203">
        <f t="shared" si="9"/>
        <v>0</v>
      </c>
      <c r="G89" s="205">
        <v>0</v>
      </c>
      <c r="H89" s="204">
        <v>0</v>
      </c>
      <c r="I89" s="214">
        <f t="shared" si="10"/>
        <v>0</v>
      </c>
      <c r="J89" s="205">
        <v>0</v>
      </c>
    </row>
    <row r="90" spans="1:11" ht="17.149999999999999" customHeight="1" x14ac:dyDescent="0.4">
      <c r="A90" s="71" t="s">
        <v>15</v>
      </c>
      <c r="B90" s="186"/>
      <c r="C90" s="10" t="s">
        <v>12</v>
      </c>
      <c r="D90" s="22" t="s">
        <v>3</v>
      </c>
      <c r="E90" s="204">
        <v>0</v>
      </c>
      <c r="F90" s="203">
        <f t="shared" si="9"/>
        <v>0</v>
      </c>
      <c r="G90" s="205">
        <v>0</v>
      </c>
      <c r="H90" s="204">
        <v>0</v>
      </c>
      <c r="I90" s="214">
        <f t="shared" si="10"/>
        <v>0</v>
      </c>
      <c r="J90" s="205">
        <v>0</v>
      </c>
    </row>
    <row r="91" spans="1:11" ht="17.149999999999999" customHeight="1" x14ac:dyDescent="0.4">
      <c r="A91" s="71" t="s">
        <v>15</v>
      </c>
      <c r="B91" s="186"/>
      <c r="C91" s="10" t="s">
        <v>13</v>
      </c>
      <c r="D91" s="22" t="s">
        <v>3</v>
      </c>
      <c r="E91" s="204">
        <v>0</v>
      </c>
      <c r="F91" s="203">
        <f t="shared" si="9"/>
        <v>0</v>
      </c>
      <c r="G91" s="205">
        <v>0</v>
      </c>
      <c r="H91" s="204">
        <v>0</v>
      </c>
      <c r="I91" s="214">
        <f t="shared" si="10"/>
        <v>0</v>
      </c>
      <c r="J91" s="205">
        <v>0</v>
      </c>
    </row>
    <row r="92" spans="1:11" ht="17.149999999999999" customHeight="1" x14ac:dyDescent="0.4">
      <c r="A92" s="71" t="s">
        <v>15</v>
      </c>
      <c r="B92" s="186"/>
      <c r="C92" s="10" t="s">
        <v>71</v>
      </c>
      <c r="D92" s="22" t="s">
        <v>3</v>
      </c>
      <c r="E92" s="204">
        <v>0</v>
      </c>
      <c r="F92" s="203">
        <f t="shared" si="9"/>
        <v>0</v>
      </c>
      <c r="G92" s="205">
        <v>0</v>
      </c>
      <c r="H92" s="204">
        <v>0</v>
      </c>
      <c r="I92" s="214">
        <f t="shared" si="10"/>
        <v>0</v>
      </c>
      <c r="J92" s="205">
        <v>0</v>
      </c>
    </row>
    <row r="93" spans="1:11" ht="17.149999999999999" customHeight="1" x14ac:dyDescent="0.4">
      <c r="A93" s="71" t="s">
        <v>15</v>
      </c>
      <c r="B93" s="186"/>
      <c r="C93" s="10" t="s">
        <v>69</v>
      </c>
      <c r="D93" s="22" t="s">
        <v>3</v>
      </c>
      <c r="E93" s="204">
        <v>0</v>
      </c>
      <c r="F93" s="203">
        <f t="shared" si="9"/>
        <v>0</v>
      </c>
      <c r="G93" s="205">
        <v>0</v>
      </c>
      <c r="H93" s="204">
        <v>0</v>
      </c>
      <c r="I93" s="214">
        <f t="shared" si="10"/>
        <v>0</v>
      </c>
      <c r="J93" s="205">
        <v>0</v>
      </c>
    </row>
    <row r="94" spans="1:11" ht="17.149999999999999" customHeight="1" x14ac:dyDescent="0.4">
      <c r="A94" s="71" t="s">
        <v>15</v>
      </c>
      <c r="B94" s="186"/>
      <c r="C94" s="10" t="s">
        <v>14</v>
      </c>
      <c r="D94" s="22" t="s">
        <v>3</v>
      </c>
      <c r="E94" s="204">
        <v>0</v>
      </c>
      <c r="F94" s="203">
        <f t="shared" si="9"/>
        <v>0</v>
      </c>
      <c r="G94" s="205">
        <v>0</v>
      </c>
      <c r="H94" s="204">
        <v>0</v>
      </c>
      <c r="I94" s="214">
        <f t="shared" si="10"/>
        <v>0</v>
      </c>
      <c r="J94" s="205">
        <v>0</v>
      </c>
    </row>
    <row r="95" spans="1:11" ht="17.149999999999999" customHeight="1" x14ac:dyDescent="0.4">
      <c r="A95" s="71" t="s">
        <v>15</v>
      </c>
      <c r="B95" s="186"/>
      <c r="C95" s="10" t="s">
        <v>60</v>
      </c>
      <c r="D95" s="22" t="s">
        <v>3</v>
      </c>
      <c r="E95" s="204">
        <v>0</v>
      </c>
      <c r="F95" s="203">
        <f t="shared" si="9"/>
        <v>0</v>
      </c>
      <c r="G95" s="205">
        <v>0</v>
      </c>
      <c r="H95" s="204">
        <v>0</v>
      </c>
      <c r="I95" s="214">
        <f t="shared" si="10"/>
        <v>0</v>
      </c>
      <c r="J95" s="205">
        <v>0</v>
      </c>
    </row>
    <row r="96" spans="1:11" ht="17.149999999999999" customHeight="1" x14ac:dyDescent="0.4">
      <c r="A96" s="71" t="s">
        <v>15</v>
      </c>
      <c r="B96" s="186"/>
      <c r="C96" s="10" t="s">
        <v>50</v>
      </c>
      <c r="D96" s="22" t="s">
        <v>3</v>
      </c>
      <c r="E96" s="204">
        <v>0</v>
      </c>
      <c r="F96" s="203">
        <f t="shared" si="9"/>
        <v>0</v>
      </c>
      <c r="G96" s="205">
        <v>0</v>
      </c>
      <c r="H96" s="204">
        <v>0</v>
      </c>
      <c r="I96" s="214">
        <f t="shared" si="10"/>
        <v>0</v>
      </c>
      <c r="J96" s="205">
        <v>0</v>
      </c>
      <c r="K96" s="83"/>
    </row>
    <row r="97" spans="1:10" ht="17.149999999999999" customHeight="1" x14ac:dyDescent="0.4">
      <c r="A97" s="71" t="s">
        <v>15</v>
      </c>
      <c r="B97" s="186"/>
      <c r="C97" s="10" t="s">
        <v>72</v>
      </c>
      <c r="D97" s="22" t="s">
        <v>3</v>
      </c>
      <c r="E97" s="204">
        <v>0</v>
      </c>
      <c r="F97" s="203">
        <f t="shared" si="9"/>
        <v>0</v>
      </c>
      <c r="G97" s="205">
        <v>0</v>
      </c>
      <c r="H97" s="204">
        <v>0</v>
      </c>
      <c r="I97" s="214">
        <f t="shared" si="10"/>
        <v>0</v>
      </c>
      <c r="J97" s="205">
        <v>0</v>
      </c>
    </row>
    <row r="98" spans="1:10" ht="17.149999999999999" customHeight="1" x14ac:dyDescent="0.4">
      <c r="A98" s="71" t="s">
        <v>15</v>
      </c>
      <c r="B98" s="186"/>
      <c r="C98" s="10" t="s">
        <v>73</v>
      </c>
      <c r="D98" s="22" t="s">
        <v>3</v>
      </c>
      <c r="E98" s="204">
        <v>0</v>
      </c>
      <c r="F98" s="203">
        <f t="shared" si="9"/>
        <v>0</v>
      </c>
      <c r="G98" s="205">
        <v>0</v>
      </c>
      <c r="H98" s="204">
        <v>0</v>
      </c>
      <c r="I98" s="214">
        <f t="shared" si="10"/>
        <v>0</v>
      </c>
      <c r="J98" s="205">
        <v>0</v>
      </c>
    </row>
    <row r="99" spans="1:10" ht="17.149999999999999" customHeight="1" x14ac:dyDescent="0.4">
      <c r="A99" s="71" t="s">
        <v>15</v>
      </c>
      <c r="B99" s="186"/>
      <c r="C99" s="7" t="s">
        <v>80</v>
      </c>
      <c r="D99" s="22" t="s">
        <v>3</v>
      </c>
      <c r="E99" s="204">
        <v>0</v>
      </c>
      <c r="F99" s="203">
        <f t="shared" si="9"/>
        <v>0</v>
      </c>
      <c r="G99" s="205">
        <v>0</v>
      </c>
      <c r="H99" s="204">
        <v>0</v>
      </c>
      <c r="I99" s="214">
        <f t="shared" si="10"/>
        <v>0</v>
      </c>
      <c r="J99" s="205">
        <v>0</v>
      </c>
    </row>
    <row r="100" spans="1:10" ht="17.149999999999999" customHeight="1" x14ac:dyDescent="0.4">
      <c r="B100" s="186"/>
      <c r="C100" s="7" t="s">
        <v>82</v>
      </c>
      <c r="D100" s="22" t="s">
        <v>3</v>
      </c>
      <c r="E100" s="204">
        <v>0</v>
      </c>
      <c r="F100" s="203">
        <f t="shared" si="9"/>
        <v>0</v>
      </c>
      <c r="G100" s="205">
        <v>0</v>
      </c>
      <c r="H100" s="204">
        <v>0</v>
      </c>
      <c r="I100" s="214">
        <f t="shared" si="10"/>
        <v>0</v>
      </c>
      <c r="J100" s="205">
        <v>0</v>
      </c>
    </row>
    <row r="101" spans="1:10" ht="17.149999999999999" customHeight="1" x14ac:dyDescent="0.4">
      <c r="A101" s="209" t="s">
        <v>15</v>
      </c>
      <c r="B101" s="186"/>
      <c r="C101" s="120" t="s">
        <v>83</v>
      </c>
      <c r="D101" s="121" t="s">
        <v>3</v>
      </c>
      <c r="E101" s="213">
        <v>0</v>
      </c>
      <c r="F101" s="211">
        <f t="shared" si="9"/>
        <v>0</v>
      </c>
      <c r="G101" s="212">
        <v>0</v>
      </c>
      <c r="H101" s="213">
        <v>0</v>
      </c>
      <c r="I101" s="215">
        <f t="shared" si="10"/>
        <v>0</v>
      </c>
      <c r="J101" s="212">
        <v>0</v>
      </c>
    </row>
    <row r="102" spans="1:10" ht="17.149999999999999" customHeight="1" x14ac:dyDescent="0.4">
      <c r="A102" s="209" t="s">
        <v>15</v>
      </c>
      <c r="B102" s="186"/>
      <c r="C102" s="120" t="s">
        <v>84</v>
      </c>
      <c r="D102" s="121" t="s">
        <v>3</v>
      </c>
      <c r="E102" s="213">
        <v>0</v>
      </c>
      <c r="F102" s="211">
        <f t="shared" si="9"/>
        <v>0</v>
      </c>
      <c r="G102" s="212">
        <v>0</v>
      </c>
      <c r="H102" s="213">
        <v>0</v>
      </c>
      <c r="I102" s="215">
        <f t="shared" si="10"/>
        <v>0</v>
      </c>
      <c r="J102" s="212">
        <v>0</v>
      </c>
    </row>
    <row r="103" spans="1:10" ht="17.149999999999999" customHeight="1" x14ac:dyDescent="0.4">
      <c r="A103" s="209" t="s">
        <v>15</v>
      </c>
      <c r="B103" s="186"/>
      <c r="C103" s="120" t="s">
        <v>85</v>
      </c>
      <c r="D103" s="121" t="s">
        <v>3</v>
      </c>
      <c r="E103" s="213">
        <v>0</v>
      </c>
      <c r="F103" s="211">
        <f>IF(E103=0,0,G103/E103)</f>
        <v>0</v>
      </c>
      <c r="G103" s="212">
        <v>0</v>
      </c>
      <c r="H103" s="213">
        <v>0</v>
      </c>
      <c r="I103" s="215">
        <f>IF(H103=0,0,J103/H103)</f>
        <v>0</v>
      </c>
      <c r="J103" s="212">
        <v>0</v>
      </c>
    </row>
    <row r="104" spans="1:10" ht="17.149999999999999" customHeight="1" x14ac:dyDescent="0.4">
      <c r="B104" s="186"/>
      <c r="C104" s="72" t="s">
        <v>58</v>
      </c>
      <c r="D104" s="22" t="s">
        <v>3</v>
      </c>
      <c r="E104" s="204">
        <v>0</v>
      </c>
      <c r="F104" s="203">
        <f t="shared" si="9"/>
        <v>0</v>
      </c>
      <c r="G104" s="205">
        <v>0</v>
      </c>
      <c r="H104" s="204">
        <v>0</v>
      </c>
      <c r="I104" s="214">
        <f t="shared" si="10"/>
        <v>0</v>
      </c>
      <c r="J104" s="205">
        <v>0</v>
      </c>
    </row>
    <row r="105" spans="1:10" ht="17.149999999999999" customHeight="1" x14ac:dyDescent="0.4">
      <c r="B105" s="186"/>
      <c r="C105" s="72" t="s">
        <v>97</v>
      </c>
      <c r="D105" s="22" t="s">
        <v>3</v>
      </c>
      <c r="E105" s="204">
        <v>0</v>
      </c>
      <c r="F105" s="203">
        <f t="shared" si="9"/>
        <v>0</v>
      </c>
      <c r="G105" s="205">
        <v>0</v>
      </c>
      <c r="H105" s="204">
        <v>0</v>
      </c>
      <c r="I105" s="214">
        <f t="shared" si="10"/>
        <v>0</v>
      </c>
      <c r="J105" s="205">
        <v>0</v>
      </c>
    </row>
    <row r="106" spans="1:10" ht="17.149999999999999" customHeight="1" x14ac:dyDescent="0.4">
      <c r="B106" s="186"/>
      <c r="C106" s="72" t="s">
        <v>136</v>
      </c>
      <c r="D106" s="22" t="s">
        <v>3</v>
      </c>
      <c r="E106" s="204">
        <v>0</v>
      </c>
      <c r="F106" s="203">
        <f t="shared" si="9"/>
        <v>0</v>
      </c>
      <c r="G106" s="205">
        <v>0</v>
      </c>
      <c r="H106" s="204">
        <v>1406.14</v>
      </c>
      <c r="I106" s="214">
        <f t="shared" si="10"/>
        <v>129722.8556189284</v>
      </c>
      <c r="J106" s="205">
        <v>182408496.19999999</v>
      </c>
    </row>
    <row r="107" spans="1:10" ht="17.149999999999999" customHeight="1" x14ac:dyDescent="0.4">
      <c r="B107" s="186"/>
      <c r="C107" s="120" t="s">
        <v>101</v>
      </c>
      <c r="D107" s="121" t="s">
        <v>3</v>
      </c>
      <c r="E107" s="213">
        <v>0</v>
      </c>
      <c r="F107" s="211">
        <f t="shared" si="9"/>
        <v>0</v>
      </c>
      <c r="G107" s="212">
        <v>0</v>
      </c>
      <c r="H107" s="213">
        <v>0</v>
      </c>
      <c r="I107" s="215">
        <f t="shared" si="10"/>
        <v>0</v>
      </c>
      <c r="J107" s="212">
        <v>0</v>
      </c>
    </row>
    <row r="108" spans="1:10" ht="17.149999999999999" customHeight="1" x14ac:dyDescent="0.4">
      <c r="B108" s="186"/>
      <c r="C108" s="120" t="s">
        <v>114</v>
      </c>
      <c r="D108" s="121" t="s">
        <v>3</v>
      </c>
      <c r="E108" s="213">
        <v>500</v>
      </c>
      <c r="F108" s="211">
        <f t="shared" si="9"/>
        <v>120151.43056000001</v>
      </c>
      <c r="G108" s="212">
        <v>60075715.280000001</v>
      </c>
      <c r="H108" s="213">
        <v>8939</v>
      </c>
      <c r="I108" s="215">
        <f t="shared" si="10"/>
        <v>117533.46211992393</v>
      </c>
      <c r="J108" s="212">
        <v>1050631617.89</v>
      </c>
    </row>
    <row r="109" spans="1:10" ht="17.149999999999999" customHeight="1" x14ac:dyDescent="0.4">
      <c r="B109" s="186"/>
      <c r="C109" s="12" t="s">
        <v>47</v>
      </c>
      <c r="D109" s="22"/>
      <c r="E109" s="206">
        <f>SUM(E87:E108)</f>
        <v>500</v>
      </c>
      <c r="F109" s="207">
        <f t="shared" si="9"/>
        <v>120151.43056000001</v>
      </c>
      <c r="G109" s="216">
        <f>SUM(G87:G108)</f>
        <v>60075715.280000001</v>
      </c>
      <c r="H109" s="206">
        <f>SUM(H87:H108)</f>
        <v>10345.14</v>
      </c>
      <c r="I109" s="207">
        <f t="shared" si="10"/>
        <v>119190.27814896656</v>
      </c>
      <c r="J109" s="218">
        <f>SUM(J87:J108)</f>
        <v>1233040114.0899999</v>
      </c>
    </row>
    <row r="110" spans="1:10" ht="17.149999999999999" customHeight="1" x14ac:dyDescent="0.4">
      <c r="B110" s="186"/>
      <c r="C110" s="11" t="s">
        <v>16</v>
      </c>
      <c r="D110" s="22"/>
      <c r="E110" s="42"/>
      <c r="F110" s="203"/>
      <c r="G110" s="43"/>
      <c r="H110" s="42"/>
      <c r="I110" s="203"/>
      <c r="J110" s="43"/>
    </row>
    <row r="111" spans="1:10" ht="17.149999999999999" customHeight="1" x14ac:dyDescent="0.4">
      <c r="B111" s="186"/>
      <c r="C111" s="7" t="s">
        <v>56</v>
      </c>
      <c r="D111" s="22" t="s">
        <v>3</v>
      </c>
      <c r="E111" s="204">
        <v>0</v>
      </c>
      <c r="F111" s="203">
        <f t="shared" ref="F111:F132" si="11">IF(E111=0,0,G111/E111)</f>
        <v>0</v>
      </c>
      <c r="G111" s="205">
        <v>0</v>
      </c>
      <c r="H111" s="204">
        <v>0</v>
      </c>
      <c r="I111" s="203">
        <f t="shared" ref="I111:I130" si="12">IF(H111=0,0,J111/H111)</f>
        <v>0</v>
      </c>
      <c r="J111" s="205">
        <v>0</v>
      </c>
    </row>
    <row r="112" spans="1:10" ht="17.149999999999999" customHeight="1" x14ac:dyDescent="0.4">
      <c r="B112" s="186"/>
      <c r="C112" s="7" t="s">
        <v>57</v>
      </c>
      <c r="D112" s="22" t="s">
        <v>3</v>
      </c>
      <c r="E112" s="204">
        <v>0</v>
      </c>
      <c r="F112" s="203">
        <f t="shared" si="11"/>
        <v>0</v>
      </c>
      <c r="G112" s="205">
        <v>0</v>
      </c>
      <c r="H112" s="204">
        <v>0</v>
      </c>
      <c r="I112" s="203">
        <f t="shared" si="12"/>
        <v>0</v>
      </c>
      <c r="J112" s="205">
        <v>0</v>
      </c>
    </row>
    <row r="113" spans="1:13" ht="17.149999999999999" customHeight="1" x14ac:dyDescent="0.4">
      <c r="B113" s="186"/>
      <c r="C113" s="7" t="s">
        <v>11</v>
      </c>
      <c r="D113" s="22" t="s">
        <v>3</v>
      </c>
      <c r="E113" s="204">
        <v>3120</v>
      </c>
      <c r="F113" s="203">
        <f t="shared" si="11"/>
        <v>72398.839647435889</v>
      </c>
      <c r="G113" s="205">
        <v>225884379.69999999</v>
      </c>
      <c r="H113" s="204">
        <v>11060</v>
      </c>
      <c r="I113" s="203">
        <f t="shared" si="12"/>
        <v>67954.47163471971</v>
      </c>
      <c r="J113" s="205">
        <v>751576456.27999997</v>
      </c>
      <c r="M113" s="83"/>
    </row>
    <row r="114" spans="1:13" ht="17.149999999999999" customHeight="1" x14ac:dyDescent="0.4">
      <c r="B114" s="186"/>
      <c r="C114" s="7" t="s">
        <v>12</v>
      </c>
      <c r="D114" s="22" t="s">
        <v>3</v>
      </c>
      <c r="E114" s="204">
        <v>16840</v>
      </c>
      <c r="F114" s="203">
        <f t="shared" si="11"/>
        <v>77208.679464964371</v>
      </c>
      <c r="G114" s="205">
        <v>1300194162.1900001</v>
      </c>
      <c r="H114" s="204">
        <v>22720</v>
      </c>
      <c r="I114" s="203">
        <f t="shared" si="12"/>
        <v>77459.185602112688</v>
      </c>
      <c r="J114" s="205">
        <v>1759872696.8800001</v>
      </c>
    </row>
    <row r="115" spans="1:13" ht="17.149999999999999" customHeight="1" x14ac:dyDescent="0.4">
      <c r="B115" s="186"/>
      <c r="C115" s="7" t="s">
        <v>13</v>
      </c>
      <c r="D115" s="22" t="s">
        <v>3</v>
      </c>
      <c r="E115" s="204">
        <v>0</v>
      </c>
      <c r="F115" s="203">
        <f t="shared" si="11"/>
        <v>0</v>
      </c>
      <c r="G115" s="205">
        <v>0</v>
      </c>
      <c r="H115" s="204">
        <v>0</v>
      </c>
      <c r="I115" s="203">
        <f t="shared" si="12"/>
        <v>0</v>
      </c>
      <c r="J115" s="205">
        <v>0</v>
      </c>
    </row>
    <row r="116" spans="1:13" ht="17.149999999999999" customHeight="1" x14ac:dyDescent="0.4">
      <c r="B116" s="186"/>
      <c r="C116" s="7" t="s">
        <v>71</v>
      </c>
      <c r="D116" s="22" t="s">
        <v>3</v>
      </c>
      <c r="E116" s="204">
        <v>28492</v>
      </c>
      <c r="F116" s="203">
        <f t="shared" si="11"/>
        <v>82741.307504913653</v>
      </c>
      <c r="G116" s="205">
        <v>2357465333.4299998</v>
      </c>
      <c r="H116" s="204">
        <v>168191</v>
      </c>
      <c r="I116" s="203">
        <f t="shared" si="12"/>
        <v>79906.92648001379</v>
      </c>
      <c r="J116" s="205">
        <v>13439625871.6</v>
      </c>
      <c r="M116" s="83"/>
    </row>
    <row r="117" spans="1:13" ht="17.149999999999999" customHeight="1" x14ac:dyDescent="0.4">
      <c r="B117" s="186"/>
      <c r="C117" s="7" t="s">
        <v>69</v>
      </c>
      <c r="D117" s="22" t="s">
        <v>3</v>
      </c>
      <c r="E117" s="204">
        <v>7500</v>
      </c>
      <c r="F117" s="203">
        <f t="shared" si="11"/>
        <v>79507.135439999998</v>
      </c>
      <c r="G117" s="205">
        <v>596303515.79999995</v>
      </c>
      <c r="H117" s="204">
        <v>22500</v>
      </c>
      <c r="I117" s="203">
        <f t="shared" si="12"/>
        <v>82331.599668888884</v>
      </c>
      <c r="J117" s="205">
        <v>1852460992.55</v>
      </c>
    </row>
    <row r="118" spans="1:13" ht="17.149999999999999" customHeight="1" x14ac:dyDescent="0.4">
      <c r="B118" s="186"/>
      <c r="C118" s="7" t="s">
        <v>14</v>
      </c>
      <c r="D118" s="22" t="s">
        <v>3</v>
      </c>
      <c r="E118" s="204">
        <v>0</v>
      </c>
      <c r="F118" s="203">
        <f t="shared" si="11"/>
        <v>0</v>
      </c>
      <c r="G118" s="205">
        <v>0</v>
      </c>
      <c r="H118" s="204">
        <v>0</v>
      </c>
      <c r="I118" s="203">
        <f t="shared" si="12"/>
        <v>0</v>
      </c>
      <c r="J118" s="205">
        <v>0</v>
      </c>
    </row>
    <row r="119" spans="1:13" ht="17.149999999999999" customHeight="1" x14ac:dyDescent="0.4">
      <c r="B119" s="186"/>
      <c r="C119" s="7" t="s">
        <v>17</v>
      </c>
      <c r="D119" s="22" t="s">
        <v>3</v>
      </c>
      <c r="E119" s="204">
        <v>0</v>
      </c>
      <c r="F119" s="203">
        <f t="shared" si="11"/>
        <v>0</v>
      </c>
      <c r="G119" s="205">
        <v>0</v>
      </c>
      <c r="H119" s="204">
        <v>0</v>
      </c>
      <c r="I119" s="203">
        <f t="shared" si="12"/>
        <v>0</v>
      </c>
      <c r="J119" s="205">
        <v>0</v>
      </c>
    </row>
    <row r="120" spans="1:13" ht="17.149999999999999" customHeight="1" x14ac:dyDescent="0.4">
      <c r="B120" s="186"/>
      <c r="C120" s="10" t="s">
        <v>60</v>
      </c>
      <c r="D120" s="22" t="s">
        <v>3</v>
      </c>
      <c r="E120" s="204">
        <v>0</v>
      </c>
      <c r="F120" s="203">
        <f t="shared" si="11"/>
        <v>0</v>
      </c>
      <c r="G120" s="205">
        <v>0</v>
      </c>
      <c r="H120" s="204">
        <v>0</v>
      </c>
      <c r="I120" s="203">
        <f t="shared" si="12"/>
        <v>0</v>
      </c>
      <c r="J120" s="205">
        <v>0</v>
      </c>
    </row>
    <row r="121" spans="1:13" ht="17.149999999999999" customHeight="1" x14ac:dyDescent="0.4">
      <c r="B121" s="186"/>
      <c r="C121" s="10" t="s">
        <v>50</v>
      </c>
      <c r="D121" s="22" t="s">
        <v>3</v>
      </c>
      <c r="E121" s="204">
        <v>0</v>
      </c>
      <c r="F121" s="203">
        <f t="shared" si="11"/>
        <v>0</v>
      </c>
      <c r="G121" s="205">
        <v>0</v>
      </c>
      <c r="H121" s="204">
        <v>0</v>
      </c>
      <c r="I121" s="203">
        <f t="shared" si="12"/>
        <v>0</v>
      </c>
      <c r="J121" s="205">
        <v>0</v>
      </c>
    </row>
    <row r="122" spans="1:13" ht="17.149999999999999" customHeight="1" x14ac:dyDescent="0.4">
      <c r="B122" s="186"/>
      <c r="C122" s="10" t="s">
        <v>72</v>
      </c>
      <c r="D122" s="22" t="s">
        <v>3</v>
      </c>
      <c r="E122" s="204">
        <v>0</v>
      </c>
      <c r="F122" s="203">
        <f t="shared" si="11"/>
        <v>0</v>
      </c>
      <c r="G122" s="205">
        <v>0</v>
      </c>
      <c r="H122" s="204">
        <v>0</v>
      </c>
      <c r="I122" s="203">
        <f t="shared" si="12"/>
        <v>0</v>
      </c>
      <c r="J122" s="205">
        <v>0</v>
      </c>
    </row>
    <row r="123" spans="1:13" ht="17.149999999999999" customHeight="1" x14ac:dyDescent="0.4">
      <c r="B123" s="186"/>
      <c r="C123" s="10" t="s">
        <v>73</v>
      </c>
      <c r="D123" s="22" t="s">
        <v>3</v>
      </c>
      <c r="E123" s="204">
        <v>0</v>
      </c>
      <c r="F123" s="203">
        <f t="shared" si="11"/>
        <v>0</v>
      </c>
      <c r="G123" s="205">
        <v>0</v>
      </c>
      <c r="H123" s="204">
        <v>0</v>
      </c>
      <c r="I123" s="203">
        <f t="shared" si="12"/>
        <v>0</v>
      </c>
      <c r="J123" s="205">
        <v>0</v>
      </c>
    </row>
    <row r="124" spans="1:13" ht="17.149999999999999" customHeight="1" x14ac:dyDescent="0.4">
      <c r="B124" s="186"/>
      <c r="C124" s="7" t="s">
        <v>80</v>
      </c>
      <c r="D124" s="22" t="s">
        <v>3</v>
      </c>
      <c r="E124" s="204">
        <v>0</v>
      </c>
      <c r="F124" s="203">
        <f t="shared" si="11"/>
        <v>0</v>
      </c>
      <c r="G124" s="205">
        <v>0</v>
      </c>
      <c r="H124" s="204">
        <v>0</v>
      </c>
      <c r="I124" s="203">
        <f t="shared" si="12"/>
        <v>0</v>
      </c>
      <c r="J124" s="205">
        <v>0</v>
      </c>
    </row>
    <row r="125" spans="1:13" ht="17.149999999999999" customHeight="1" x14ac:dyDescent="0.4">
      <c r="B125" s="186"/>
      <c r="C125" s="7" t="s">
        <v>82</v>
      </c>
      <c r="D125" s="22" t="s">
        <v>3</v>
      </c>
      <c r="E125" s="204">
        <v>0</v>
      </c>
      <c r="F125" s="203">
        <f t="shared" si="11"/>
        <v>0</v>
      </c>
      <c r="G125" s="205">
        <v>0</v>
      </c>
      <c r="H125" s="204">
        <v>0</v>
      </c>
      <c r="I125" s="203">
        <f t="shared" si="12"/>
        <v>0</v>
      </c>
      <c r="J125" s="205">
        <v>0</v>
      </c>
    </row>
    <row r="126" spans="1:13" ht="17.149999999999999" customHeight="1" x14ac:dyDescent="0.4">
      <c r="A126" s="209"/>
      <c r="B126" s="186"/>
      <c r="C126" s="125" t="s">
        <v>83</v>
      </c>
      <c r="D126" s="121" t="s">
        <v>3</v>
      </c>
      <c r="E126" s="213">
        <v>0</v>
      </c>
      <c r="F126" s="211">
        <f t="shared" si="11"/>
        <v>0</v>
      </c>
      <c r="G126" s="212">
        <v>0</v>
      </c>
      <c r="H126" s="213">
        <v>0</v>
      </c>
      <c r="I126" s="211">
        <f t="shared" si="12"/>
        <v>0</v>
      </c>
      <c r="J126" s="212">
        <v>0</v>
      </c>
    </row>
    <row r="127" spans="1:13" ht="17.149999999999999" customHeight="1" x14ac:dyDescent="0.4">
      <c r="A127" s="209"/>
      <c r="B127" s="186"/>
      <c r="C127" s="125" t="s">
        <v>84</v>
      </c>
      <c r="D127" s="121" t="s">
        <v>3</v>
      </c>
      <c r="E127" s="213">
        <v>0</v>
      </c>
      <c r="F127" s="211">
        <f t="shared" si="11"/>
        <v>0</v>
      </c>
      <c r="G127" s="212">
        <v>0</v>
      </c>
      <c r="H127" s="213">
        <v>0</v>
      </c>
      <c r="I127" s="211">
        <f t="shared" si="12"/>
        <v>0</v>
      </c>
      <c r="J127" s="212">
        <v>0</v>
      </c>
    </row>
    <row r="128" spans="1:13" ht="17.149999999999999" customHeight="1" x14ac:dyDescent="0.4">
      <c r="A128" s="209"/>
      <c r="B128" s="186"/>
      <c r="C128" s="125" t="s">
        <v>85</v>
      </c>
      <c r="D128" s="121" t="s">
        <v>3</v>
      </c>
      <c r="E128" s="213">
        <v>0</v>
      </c>
      <c r="F128" s="211">
        <f>IF(E128=0,0,G128/E128)</f>
        <v>0</v>
      </c>
      <c r="G128" s="212">
        <v>0</v>
      </c>
      <c r="H128" s="213">
        <v>0</v>
      </c>
      <c r="I128" s="211">
        <f>IF(H128=0,0,J128/H128)</f>
        <v>0</v>
      </c>
      <c r="J128" s="212">
        <v>0</v>
      </c>
    </row>
    <row r="129" spans="2:17" ht="17.149999999999999" customHeight="1" x14ac:dyDescent="0.4">
      <c r="B129" s="186"/>
      <c r="C129" s="72" t="s">
        <v>58</v>
      </c>
      <c r="D129" s="22" t="s">
        <v>3</v>
      </c>
      <c r="E129" s="204">
        <v>0</v>
      </c>
      <c r="F129" s="203">
        <f t="shared" si="11"/>
        <v>0</v>
      </c>
      <c r="G129" s="205">
        <v>0</v>
      </c>
      <c r="H129" s="204">
        <v>0</v>
      </c>
      <c r="I129" s="203">
        <f t="shared" si="12"/>
        <v>0</v>
      </c>
      <c r="J129" s="205">
        <v>0</v>
      </c>
    </row>
    <row r="130" spans="2:17" ht="17.149999999999999" customHeight="1" x14ac:dyDescent="0.4">
      <c r="B130" s="186"/>
      <c r="C130" s="72" t="s">
        <v>97</v>
      </c>
      <c r="D130" s="22" t="s">
        <v>3</v>
      </c>
      <c r="E130" s="204">
        <v>0</v>
      </c>
      <c r="F130" s="203">
        <f t="shared" si="11"/>
        <v>0</v>
      </c>
      <c r="G130" s="205">
        <v>0</v>
      </c>
      <c r="H130" s="204">
        <v>0</v>
      </c>
      <c r="I130" s="203">
        <f t="shared" si="12"/>
        <v>0</v>
      </c>
      <c r="J130" s="205">
        <v>0</v>
      </c>
      <c r="M130" s="99"/>
    </row>
    <row r="131" spans="2:17" ht="17.149999999999999" customHeight="1" x14ac:dyDescent="0.4">
      <c r="B131" s="186"/>
      <c r="C131" s="120" t="s">
        <v>101</v>
      </c>
      <c r="D131" s="121" t="s">
        <v>3</v>
      </c>
      <c r="E131" s="213">
        <v>0</v>
      </c>
      <c r="F131" s="211">
        <f>IF(E131=0,0,G131/E131)</f>
        <v>0</v>
      </c>
      <c r="G131" s="212">
        <v>0</v>
      </c>
      <c r="H131" s="213">
        <v>0</v>
      </c>
      <c r="I131" s="211">
        <f>IF(H131=0,0,J131/H131)</f>
        <v>0</v>
      </c>
      <c r="J131" s="212">
        <v>0</v>
      </c>
      <c r="M131" s="99"/>
    </row>
    <row r="132" spans="2:17" ht="17.149999999999999" customHeight="1" x14ac:dyDescent="0.4">
      <c r="B132" s="186"/>
      <c r="C132" s="12" t="s">
        <v>36</v>
      </c>
      <c r="D132" s="22"/>
      <c r="E132" s="206">
        <f>SUM(E111:E130)</f>
        <v>55952</v>
      </c>
      <c r="F132" s="207">
        <f t="shared" si="11"/>
        <v>80065.902758078344</v>
      </c>
      <c r="G132" s="208">
        <f>SUM(G111:G130)</f>
        <v>4479847391.1199999</v>
      </c>
      <c r="H132" s="206">
        <f>SUM(H111:H130)</f>
        <v>224471</v>
      </c>
      <c r="I132" s="207">
        <f>IF(H132=0,0,J132/H132)</f>
        <v>79313.301127138926</v>
      </c>
      <c r="J132" s="208">
        <f>SUM(J111:J130)</f>
        <v>17803536017.310001</v>
      </c>
      <c r="K132" s="83"/>
      <c r="M132" s="99"/>
      <c r="O132" s="83"/>
      <c r="P132" s="62"/>
      <c r="Q132" s="83"/>
    </row>
    <row r="133" spans="2:17" ht="17.149999999999999" customHeight="1" x14ac:dyDescent="0.4">
      <c r="B133" s="186"/>
      <c r="C133" s="11" t="s">
        <v>18</v>
      </c>
      <c r="D133" s="22"/>
      <c r="E133" s="42"/>
      <c r="F133" s="203"/>
      <c r="G133" s="43"/>
      <c r="H133" s="42"/>
      <c r="I133" s="203"/>
      <c r="J133" s="43"/>
    </row>
    <row r="134" spans="2:17" ht="17.149999999999999" customHeight="1" x14ac:dyDescent="0.4">
      <c r="B134" s="186"/>
      <c r="C134" s="7" t="s">
        <v>56</v>
      </c>
      <c r="D134" s="22" t="str">
        <f>+D119</f>
        <v>QQ</v>
      </c>
      <c r="E134" s="204">
        <v>0</v>
      </c>
      <c r="F134" s="203">
        <f t="shared" ref="F134:F152" si="13">IF(E134=0,0,G134/E134)</f>
        <v>0</v>
      </c>
      <c r="G134" s="205">
        <v>0</v>
      </c>
      <c r="H134" s="204">
        <v>0</v>
      </c>
      <c r="I134" s="203">
        <f t="shared" ref="I134:I152" si="14">IF(H134=0,0,J134/H134)</f>
        <v>0</v>
      </c>
      <c r="J134" s="205">
        <v>0</v>
      </c>
    </row>
    <row r="135" spans="2:17" ht="17.149999999999999" customHeight="1" x14ac:dyDescent="0.4">
      <c r="B135" s="186"/>
      <c r="C135" s="7" t="s">
        <v>57</v>
      </c>
      <c r="D135" s="22" t="str">
        <f t="shared" ref="D135:D140" si="15">+D134</f>
        <v>QQ</v>
      </c>
      <c r="E135" s="204">
        <v>0</v>
      </c>
      <c r="F135" s="203">
        <f t="shared" si="13"/>
        <v>0</v>
      </c>
      <c r="G135" s="205">
        <v>0</v>
      </c>
      <c r="H135" s="204">
        <v>0</v>
      </c>
      <c r="I135" s="203">
        <f t="shared" si="14"/>
        <v>0</v>
      </c>
      <c r="J135" s="205">
        <v>0</v>
      </c>
    </row>
    <row r="136" spans="2:17" ht="17.149999999999999" customHeight="1" x14ac:dyDescent="0.4">
      <c r="B136" s="186"/>
      <c r="C136" s="7" t="s">
        <v>11</v>
      </c>
      <c r="D136" s="22" t="str">
        <f t="shared" si="15"/>
        <v>QQ</v>
      </c>
      <c r="E136" s="204">
        <v>0</v>
      </c>
      <c r="F136" s="203">
        <f t="shared" si="13"/>
        <v>0</v>
      </c>
      <c r="G136" s="205">
        <v>0</v>
      </c>
      <c r="H136" s="204">
        <v>0</v>
      </c>
      <c r="I136" s="203">
        <f t="shared" si="14"/>
        <v>0</v>
      </c>
      <c r="J136" s="205">
        <v>0</v>
      </c>
    </row>
    <row r="137" spans="2:17" ht="17.149999999999999" customHeight="1" x14ac:dyDescent="0.4">
      <c r="B137" s="186"/>
      <c r="C137" s="7" t="s">
        <v>12</v>
      </c>
      <c r="D137" s="22" t="str">
        <f t="shared" si="15"/>
        <v>QQ</v>
      </c>
      <c r="E137" s="204">
        <v>0</v>
      </c>
      <c r="F137" s="203">
        <f t="shared" si="13"/>
        <v>0</v>
      </c>
      <c r="G137" s="205">
        <v>0</v>
      </c>
      <c r="H137" s="204">
        <v>0</v>
      </c>
      <c r="I137" s="203">
        <f t="shared" si="14"/>
        <v>0</v>
      </c>
      <c r="J137" s="205">
        <v>0</v>
      </c>
    </row>
    <row r="138" spans="2:17" ht="17.149999999999999" customHeight="1" x14ac:dyDescent="0.4">
      <c r="B138" s="186"/>
      <c r="C138" s="7" t="s">
        <v>13</v>
      </c>
      <c r="D138" s="22" t="str">
        <f t="shared" si="15"/>
        <v>QQ</v>
      </c>
      <c r="E138" s="204">
        <v>0</v>
      </c>
      <c r="F138" s="203">
        <f t="shared" si="13"/>
        <v>0</v>
      </c>
      <c r="G138" s="205">
        <v>0</v>
      </c>
      <c r="H138" s="204">
        <v>0</v>
      </c>
      <c r="I138" s="203">
        <f t="shared" si="14"/>
        <v>0</v>
      </c>
      <c r="J138" s="205">
        <v>0</v>
      </c>
    </row>
    <row r="139" spans="2:17" ht="17.149999999999999" customHeight="1" x14ac:dyDescent="0.4">
      <c r="B139" s="186"/>
      <c r="C139" s="7" t="s">
        <v>68</v>
      </c>
      <c r="D139" s="22" t="str">
        <f t="shared" si="15"/>
        <v>QQ</v>
      </c>
      <c r="E139" s="204">
        <v>0</v>
      </c>
      <c r="F139" s="203">
        <f t="shared" si="13"/>
        <v>0</v>
      </c>
      <c r="G139" s="205">
        <v>0</v>
      </c>
      <c r="H139" s="204">
        <v>0</v>
      </c>
      <c r="I139" s="203">
        <f t="shared" si="14"/>
        <v>0</v>
      </c>
      <c r="J139" s="205">
        <v>0</v>
      </c>
    </row>
    <row r="140" spans="2:17" ht="17.149999999999999" customHeight="1" x14ac:dyDescent="0.4">
      <c r="B140" s="186"/>
      <c r="C140" s="7" t="s">
        <v>69</v>
      </c>
      <c r="D140" s="22" t="str">
        <f t="shared" si="15"/>
        <v>QQ</v>
      </c>
      <c r="E140" s="204">
        <v>6499</v>
      </c>
      <c r="F140" s="203">
        <f t="shared" si="13"/>
        <v>78749.183408216646</v>
      </c>
      <c r="G140" s="205">
        <v>511790942.97000003</v>
      </c>
      <c r="H140" s="204">
        <v>48499</v>
      </c>
      <c r="I140" s="203">
        <f t="shared" si="14"/>
        <v>75881.432108909459</v>
      </c>
      <c r="J140" s="205">
        <v>3680173575.8499999</v>
      </c>
    </row>
    <row r="141" spans="2:17" ht="17.149999999999999" customHeight="1" x14ac:dyDescent="0.4">
      <c r="B141" s="186"/>
      <c r="C141" s="7" t="s">
        <v>14</v>
      </c>
      <c r="D141" s="22" t="str">
        <f>+D139</f>
        <v>QQ</v>
      </c>
      <c r="E141" s="204">
        <v>0</v>
      </c>
      <c r="F141" s="203">
        <f t="shared" si="13"/>
        <v>0</v>
      </c>
      <c r="G141" s="205">
        <v>0</v>
      </c>
      <c r="H141" s="204">
        <v>0</v>
      </c>
      <c r="I141" s="203">
        <f t="shared" si="14"/>
        <v>0</v>
      </c>
      <c r="J141" s="205">
        <v>0</v>
      </c>
    </row>
    <row r="142" spans="2:17" ht="17.149999999999999" customHeight="1" x14ac:dyDescent="0.4">
      <c r="B142" s="186"/>
      <c r="C142" s="10" t="s">
        <v>60</v>
      </c>
      <c r="D142" s="22" t="s">
        <v>3</v>
      </c>
      <c r="E142" s="204">
        <v>0</v>
      </c>
      <c r="F142" s="203">
        <f t="shared" si="13"/>
        <v>0</v>
      </c>
      <c r="G142" s="205">
        <v>0</v>
      </c>
      <c r="H142" s="204">
        <v>0</v>
      </c>
      <c r="I142" s="203">
        <f t="shared" si="14"/>
        <v>0</v>
      </c>
      <c r="J142" s="205">
        <v>0</v>
      </c>
    </row>
    <row r="143" spans="2:17" ht="17.149999999999999" customHeight="1" x14ac:dyDescent="0.4">
      <c r="B143" s="186"/>
      <c r="C143" s="10" t="s">
        <v>50</v>
      </c>
      <c r="D143" s="22" t="s">
        <v>3</v>
      </c>
      <c r="E143" s="204">
        <v>0</v>
      </c>
      <c r="F143" s="203">
        <f t="shared" si="13"/>
        <v>0</v>
      </c>
      <c r="G143" s="205">
        <v>0</v>
      </c>
      <c r="H143" s="204">
        <v>0</v>
      </c>
      <c r="I143" s="203">
        <f t="shared" si="14"/>
        <v>0</v>
      </c>
      <c r="J143" s="205">
        <v>0</v>
      </c>
    </row>
    <row r="144" spans="2:17" ht="17.149999999999999" customHeight="1" x14ac:dyDescent="0.4">
      <c r="B144" s="186"/>
      <c r="C144" s="10" t="s">
        <v>72</v>
      </c>
      <c r="D144" s="22" t="s">
        <v>3</v>
      </c>
      <c r="E144" s="204">
        <v>0</v>
      </c>
      <c r="F144" s="203">
        <f t="shared" si="13"/>
        <v>0</v>
      </c>
      <c r="G144" s="205">
        <v>0</v>
      </c>
      <c r="H144" s="204">
        <v>0</v>
      </c>
      <c r="I144" s="203">
        <f t="shared" si="14"/>
        <v>0</v>
      </c>
      <c r="J144" s="205">
        <v>0</v>
      </c>
    </row>
    <row r="145" spans="1:10" ht="17.149999999999999" customHeight="1" x14ac:dyDescent="0.4">
      <c r="B145" s="186"/>
      <c r="C145" s="10" t="s">
        <v>73</v>
      </c>
      <c r="D145" s="22" t="s">
        <v>3</v>
      </c>
      <c r="E145" s="204">
        <v>0</v>
      </c>
      <c r="F145" s="203">
        <f t="shared" si="13"/>
        <v>0</v>
      </c>
      <c r="G145" s="205">
        <v>0</v>
      </c>
      <c r="H145" s="204">
        <v>0</v>
      </c>
      <c r="I145" s="203">
        <f t="shared" si="14"/>
        <v>0</v>
      </c>
      <c r="J145" s="205">
        <v>0</v>
      </c>
    </row>
    <row r="146" spans="1:10" ht="17.149999999999999" customHeight="1" x14ac:dyDescent="0.4">
      <c r="B146" s="186"/>
      <c r="C146" s="7" t="s">
        <v>80</v>
      </c>
      <c r="D146" s="22" t="s">
        <v>3</v>
      </c>
      <c r="E146" s="204">
        <v>0</v>
      </c>
      <c r="F146" s="203">
        <f t="shared" si="13"/>
        <v>0</v>
      </c>
      <c r="G146" s="205">
        <v>0</v>
      </c>
      <c r="H146" s="204">
        <v>0</v>
      </c>
      <c r="I146" s="203">
        <f t="shared" si="14"/>
        <v>0</v>
      </c>
      <c r="J146" s="205">
        <v>0</v>
      </c>
    </row>
    <row r="147" spans="1:10" ht="17.149999999999999" customHeight="1" x14ac:dyDescent="0.4">
      <c r="B147" s="186"/>
      <c r="C147" s="7" t="s">
        <v>82</v>
      </c>
      <c r="D147" s="22" t="s">
        <v>3</v>
      </c>
      <c r="E147" s="204">
        <v>0</v>
      </c>
      <c r="F147" s="203">
        <f t="shared" si="13"/>
        <v>0</v>
      </c>
      <c r="G147" s="205">
        <v>0</v>
      </c>
      <c r="H147" s="204">
        <v>0</v>
      </c>
      <c r="I147" s="203">
        <f t="shared" si="14"/>
        <v>0</v>
      </c>
      <c r="J147" s="205">
        <v>0</v>
      </c>
    </row>
    <row r="148" spans="1:10" ht="17.149999999999999" customHeight="1" x14ac:dyDescent="0.4">
      <c r="A148" s="209"/>
      <c r="B148" s="186"/>
      <c r="C148" s="120" t="s">
        <v>83</v>
      </c>
      <c r="D148" s="121" t="s">
        <v>3</v>
      </c>
      <c r="E148" s="213">
        <v>0</v>
      </c>
      <c r="F148" s="211">
        <f t="shared" si="13"/>
        <v>0</v>
      </c>
      <c r="G148" s="212">
        <v>0</v>
      </c>
      <c r="H148" s="213">
        <v>0</v>
      </c>
      <c r="I148" s="211">
        <f t="shared" si="14"/>
        <v>0</v>
      </c>
      <c r="J148" s="212">
        <v>0</v>
      </c>
    </row>
    <row r="149" spans="1:10" ht="17.149999999999999" customHeight="1" x14ac:dyDescent="0.4">
      <c r="A149" s="209"/>
      <c r="B149" s="186"/>
      <c r="C149" s="120" t="s">
        <v>84</v>
      </c>
      <c r="D149" s="121" t="s">
        <v>3</v>
      </c>
      <c r="E149" s="213">
        <v>0</v>
      </c>
      <c r="F149" s="211">
        <f t="shared" si="13"/>
        <v>0</v>
      </c>
      <c r="G149" s="212">
        <v>0</v>
      </c>
      <c r="H149" s="213">
        <v>0</v>
      </c>
      <c r="I149" s="211">
        <f t="shared" si="14"/>
        <v>0</v>
      </c>
      <c r="J149" s="212">
        <v>0</v>
      </c>
    </row>
    <row r="150" spans="1:10" ht="17.149999999999999" customHeight="1" x14ac:dyDescent="0.4">
      <c r="A150" s="209"/>
      <c r="B150" s="186"/>
      <c r="C150" s="120" t="s">
        <v>85</v>
      </c>
      <c r="D150" s="121" t="s">
        <v>3</v>
      </c>
      <c r="E150" s="213">
        <v>0</v>
      </c>
      <c r="F150" s="211">
        <f>IF(E150=0,0,G150/E150)</f>
        <v>0</v>
      </c>
      <c r="G150" s="212">
        <v>0</v>
      </c>
      <c r="H150" s="213">
        <v>0</v>
      </c>
      <c r="I150" s="211">
        <f>IF(H150=0,0,J150/H150)</f>
        <v>0</v>
      </c>
      <c r="J150" s="212">
        <v>0</v>
      </c>
    </row>
    <row r="151" spans="1:10" ht="17.149999999999999" customHeight="1" x14ac:dyDescent="0.4">
      <c r="B151" s="186"/>
      <c r="C151" s="72" t="s">
        <v>58</v>
      </c>
      <c r="D151" s="22" t="s">
        <v>3</v>
      </c>
      <c r="E151" s="204">
        <v>0</v>
      </c>
      <c r="F151" s="203">
        <f t="shared" si="13"/>
        <v>0</v>
      </c>
      <c r="G151" s="205">
        <v>0</v>
      </c>
      <c r="H151" s="204">
        <v>0</v>
      </c>
      <c r="I151" s="203">
        <f t="shared" si="14"/>
        <v>0</v>
      </c>
      <c r="J151" s="205">
        <v>0</v>
      </c>
    </row>
    <row r="152" spans="1:10" ht="17.149999999999999" customHeight="1" x14ac:dyDescent="0.4">
      <c r="B152" s="186"/>
      <c r="C152" s="72" t="s">
        <v>97</v>
      </c>
      <c r="D152" s="22" t="s">
        <v>3</v>
      </c>
      <c r="E152" s="204">
        <v>0</v>
      </c>
      <c r="F152" s="203">
        <f t="shared" si="13"/>
        <v>0</v>
      </c>
      <c r="G152" s="205">
        <v>0</v>
      </c>
      <c r="H152" s="204">
        <v>0</v>
      </c>
      <c r="I152" s="203">
        <f t="shared" si="14"/>
        <v>0</v>
      </c>
      <c r="J152" s="205">
        <v>0</v>
      </c>
    </row>
    <row r="153" spans="1:10" ht="17.149999999999999" customHeight="1" x14ac:dyDescent="0.4">
      <c r="B153" s="186"/>
      <c r="C153" s="120" t="s">
        <v>101</v>
      </c>
      <c r="D153" s="121" t="s">
        <v>3</v>
      </c>
      <c r="E153" s="213">
        <v>0</v>
      </c>
      <c r="F153" s="211"/>
      <c r="G153" s="212">
        <v>0</v>
      </c>
      <c r="H153" s="213">
        <v>0</v>
      </c>
      <c r="I153" s="211"/>
      <c r="J153" s="212">
        <v>0</v>
      </c>
    </row>
    <row r="154" spans="1:10" ht="17.149999999999999" customHeight="1" x14ac:dyDescent="0.4">
      <c r="B154" s="186"/>
      <c r="C154" s="72" t="s">
        <v>134</v>
      </c>
      <c r="D154" s="22" t="s">
        <v>3</v>
      </c>
      <c r="E154" s="204">
        <v>0</v>
      </c>
      <c r="F154" s="203">
        <f t="shared" ref="F154" si="16">IF(E154=0,0,G154/E154)</f>
        <v>0</v>
      </c>
      <c r="G154" s="205">
        <v>0</v>
      </c>
      <c r="H154" s="204">
        <v>7500</v>
      </c>
      <c r="I154" s="203">
        <f t="shared" ref="I154" si="17">IF(H154=0,0,J154/H154)</f>
        <v>85573.635274666653</v>
      </c>
      <c r="J154" s="205">
        <v>641802264.55999994</v>
      </c>
    </row>
    <row r="155" spans="1:10" ht="17.149999999999999" customHeight="1" x14ac:dyDescent="0.4">
      <c r="B155" s="186"/>
      <c r="C155" s="160" t="s">
        <v>37</v>
      </c>
      <c r="D155" s="22"/>
      <c r="E155" s="206">
        <f>SUM(E134:E154)</f>
        <v>6499</v>
      </c>
      <c r="F155" s="207">
        <f>IF(E155=0,0,G155/E155)</f>
        <v>78749.183408216646</v>
      </c>
      <c r="G155" s="208">
        <f>SUM(G134:G154)</f>
        <v>511790942.97000003</v>
      </c>
      <c r="H155" s="206">
        <f>SUM(H134:H154)</f>
        <v>55999</v>
      </c>
      <c r="I155" s="207">
        <f>IF(H155=0,0,J155/H155)</f>
        <v>77179.518213003801</v>
      </c>
      <c r="J155" s="208">
        <f>SUM(J134:J154)</f>
        <v>4321975840.4099998</v>
      </c>
    </row>
    <row r="156" spans="1:10" ht="17.149999999999999" customHeight="1" x14ac:dyDescent="0.4">
      <c r="B156" s="186"/>
      <c r="C156" s="161" t="s">
        <v>19</v>
      </c>
      <c r="D156" s="162"/>
      <c r="E156" s="222"/>
      <c r="F156" s="220"/>
      <c r="G156" s="223"/>
      <c r="H156" s="222"/>
      <c r="I156" s="220"/>
      <c r="J156" s="224"/>
    </row>
    <row r="157" spans="1:10" ht="17.149999999999999" customHeight="1" x14ac:dyDescent="0.4">
      <c r="A157" s="71" t="s">
        <v>19</v>
      </c>
      <c r="B157" s="186"/>
      <c r="C157" s="163" t="s">
        <v>56</v>
      </c>
      <c r="D157" s="164" t="s">
        <v>3</v>
      </c>
      <c r="E157" s="225">
        <v>0</v>
      </c>
      <c r="F157" s="214">
        <f t="shared" ref="F157:F173" si="18">IF(E157=0,0,G157/E157)</f>
        <v>0</v>
      </c>
      <c r="G157" s="214">
        <v>0</v>
      </c>
      <c r="H157" s="225">
        <v>0</v>
      </c>
      <c r="I157" s="214">
        <f t="shared" ref="I157:I178" si="19">IF(H157=0,0,J157/H157)</f>
        <v>0</v>
      </c>
      <c r="J157" s="226">
        <v>0</v>
      </c>
    </row>
    <row r="158" spans="1:10" ht="17.149999999999999" customHeight="1" x14ac:dyDescent="0.4">
      <c r="A158" s="71" t="s">
        <v>19</v>
      </c>
      <c r="B158" s="186"/>
      <c r="C158" s="163" t="s">
        <v>57</v>
      </c>
      <c r="D158" s="164" t="s">
        <v>3</v>
      </c>
      <c r="E158" s="225">
        <v>0</v>
      </c>
      <c r="F158" s="214">
        <f t="shared" si="18"/>
        <v>0</v>
      </c>
      <c r="G158" s="214">
        <v>0</v>
      </c>
      <c r="H158" s="225">
        <v>0</v>
      </c>
      <c r="I158" s="214">
        <f t="shared" si="19"/>
        <v>0</v>
      </c>
      <c r="J158" s="226">
        <v>0</v>
      </c>
    </row>
    <row r="159" spans="1:10" ht="17.149999999999999" customHeight="1" x14ac:dyDescent="0.4">
      <c r="A159" s="71" t="s">
        <v>19</v>
      </c>
      <c r="B159" s="186"/>
      <c r="C159" s="163" t="s">
        <v>11</v>
      </c>
      <c r="D159" s="164" t="s">
        <v>3</v>
      </c>
      <c r="E159" s="225">
        <v>0</v>
      </c>
      <c r="F159" s="214">
        <f t="shared" si="18"/>
        <v>0</v>
      </c>
      <c r="G159" s="214">
        <v>0</v>
      </c>
      <c r="H159" s="225">
        <v>0</v>
      </c>
      <c r="I159" s="214">
        <f t="shared" si="19"/>
        <v>0</v>
      </c>
      <c r="J159" s="226">
        <v>0</v>
      </c>
    </row>
    <row r="160" spans="1:10" ht="17.149999999999999" customHeight="1" x14ac:dyDescent="0.4">
      <c r="A160" s="71" t="s">
        <v>19</v>
      </c>
      <c r="B160" s="186"/>
      <c r="C160" s="163" t="s">
        <v>12</v>
      </c>
      <c r="D160" s="164" t="s">
        <v>3</v>
      </c>
      <c r="E160" s="225">
        <v>0</v>
      </c>
      <c r="F160" s="214">
        <f t="shared" si="18"/>
        <v>0</v>
      </c>
      <c r="G160" s="214">
        <v>0</v>
      </c>
      <c r="H160" s="225">
        <v>0</v>
      </c>
      <c r="I160" s="214">
        <f t="shared" si="19"/>
        <v>0</v>
      </c>
      <c r="J160" s="226">
        <v>0</v>
      </c>
    </row>
    <row r="161" spans="1:13" ht="17.149999999999999" customHeight="1" x14ac:dyDescent="0.4">
      <c r="A161" s="71" t="s">
        <v>19</v>
      </c>
      <c r="B161" s="186"/>
      <c r="C161" s="163" t="s">
        <v>13</v>
      </c>
      <c r="D161" s="164" t="s">
        <v>3</v>
      </c>
      <c r="E161" s="225">
        <v>0</v>
      </c>
      <c r="F161" s="214">
        <f t="shared" si="18"/>
        <v>0</v>
      </c>
      <c r="G161" s="214">
        <v>0</v>
      </c>
      <c r="H161" s="225"/>
      <c r="I161" s="214">
        <f t="shared" si="19"/>
        <v>0</v>
      </c>
      <c r="J161" s="226"/>
    </row>
    <row r="162" spans="1:13" ht="17.149999999999999" customHeight="1" x14ac:dyDescent="0.4">
      <c r="A162" s="71" t="s">
        <v>19</v>
      </c>
      <c r="B162" s="186"/>
      <c r="C162" s="163" t="s">
        <v>68</v>
      </c>
      <c r="D162" s="164" t="s">
        <v>3</v>
      </c>
      <c r="E162" s="225">
        <v>0</v>
      </c>
      <c r="F162" s="214">
        <f t="shared" si="18"/>
        <v>0</v>
      </c>
      <c r="G162" s="214">
        <v>0</v>
      </c>
      <c r="H162" s="225">
        <v>0</v>
      </c>
      <c r="I162" s="214">
        <f t="shared" si="19"/>
        <v>0</v>
      </c>
      <c r="J162" s="226">
        <v>0</v>
      </c>
    </row>
    <row r="163" spans="1:13" ht="17.149999999999999" customHeight="1" x14ac:dyDescent="0.4">
      <c r="A163" s="71" t="s">
        <v>19</v>
      </c>
      <c r="B163" s="186"/>
      <c r="C163" s="163" t="s">
        <v>69</v>
      </c>
      <c r="D163" s="164" t="s">
        <v>3</v>
      </c>
      <c r="E163" s="225">
        <v>430</v>
      </c>
      <c r="F163" s="214">
        <f t="shared" si="18"/>
        <v>72801.399999999994</v>
      </c>
      <c r="G163" s="214">
        <v>31304602</v>
      </c>
      <c r="H163" s="225">
        <v>1290</v>
      </c>
      <c r="I163" s="214">
        <f t="shared" si="19"/>
        <v>72392.133333333331</v>
      </c>
      <c r="J163" s="226">
        <v>93385852</v>
      </c>
    </row>
    <row r="164" spans="1:13" ht="17.149999999999999" customHeight="1" x14ac:dyDescent="0.4">
      <c r="A164" s="71" t="s">
        <v>19</v>
      </c>
      <c r="B164" s="186"/>
      <c r="C164" s="163" t="s">
        <v>14</v>
      </c>
      <c r="D164" s="164" t="s">
        <v>3</v>
      </c>
      <c r="E164" s="225">
        <v>0</v>
      </c>
      <c r="F164" s="214">
        <f t="shared" si="18"/>
        <v>0</v>
      </c>
      <c r="G164" s="214">
        <v>0</v>
      </c>
      <c r="H164" s="225">
        <v>0</v>
      </c>
      <c r="I164" s="214">
        <f t="shared" si="19"/>
        <v>0</v>
      </c>
      <c r="J164" s="226">
        <v>0</v>
      </c>
    </row>
    <row r="165" spans="1:13" ht="17.149999999999999" customHeight="1" x14ac:dyDescent="0.4">
      <c r="A165" s="71" t="s">
        <v>19</v>
      </c>
      <c r="B165" s="186"/>
      <c r="C165" s="165" t="s">
        <v>60</v>
      </c>
      <c r="D165" s="164" t="s">
        <v>3</v>
      </c>
      <c r="E165" s="225">
        <v>0</v>
      </c>
      <c r="F165" s="214">
        <f t="shared" si="18"/>
        <v>0</v>
      </c>
      <c r="G165" s="214">
        <v>0</v>
      </c>
      <c r="H165" s="225">
        <v>0</v>
      </c>
      <c r="I165" s="214">
        <f t="shared" si="19"/>
        <v>0</v>
      </c>
      <c r="J165" s="226">
        <v>0</v>
      </c>
    </row>
    <row r="166" spans="1:13" ht="17.149999999999999" customHeight="1" x14ac:dyDescent="0.4">
      <c r="A166" s="71" t="s">
        <v>19</v>
      </c>
      <c r="B166" s="186"/>
      <c r="C166" s="165" t="s">
        <v>50</v>
      </c>
      <c r="D166" s="164" t="s">
        <v>3</v>
      </c>
      <c r="E166" s="225">
        <v>0</v>
      </c>
      <c r="F166" s="214">
        <f t="shared" si="18"/>
        <v>0</v>
      </c>
      <c r="G166" s="214">
        <v>0</v>
      </c>
      <c r="H166" s="225">
        <v>0</v>
      </c>
      <c r="I166" s="214">
        <f t="shared" si="19"/>
        <v>0</v>
      </c>
      <c r="J166" s="226">
        <v>0</v>
      </c>
    </row>
    <row r="167" spans="1:13" ht="17.149999999999999" customHeight="1" x14ac:dyDescent="0.4">
      <c r="A167" s="71" t="s">
        <v>19</v>
      </c>
      <c r="B167" s="186"/>
      <c r="C167" s="165" t="s">
        <v>72</v>
      </c>
      <c r="D167" s="164" t="s">
        <v>3</v>
      </c>
      <c r="E167" s="225">
        <v>0</v>
      </c>
      <c r="F167" s="214">
        <f t="shared" si="18"/>
        <v>0</v>
      </c>
      <c r="G167" s="214">
        <v>0</v>
      </c>
      <c r="H167" s="225">
        <v>0</v>
      </c>
      <c r="I167" s="214">
        <f t="shared" si="19"/>
        <v>0</v>
      </c>
      <c r="J167" s="226">
        <v>0</v>
      </c>
    </row>
    <row r="168" spans="1:13" ht="17.149999999999999" customHeight="1" x14ac:dyDescent="0.4">
      <c r="B168" s="186"/>
      <c r="C168" s="165" t="s">
        <v>73</v>
      </c>
      <c r="D168" s="164" t="s">
        <v>3</v>
      </c>
      <c r="E168" s="225">
        <v>0</v>
      </c>
      <c r="F168" s="214">
        <f t="shared" si="18"/>
        <v>0</v>
      </c>
      <c r="G168" s="214">
        <v>0</v>
      </c>
      <c r="H168" s="225">
        <v>798.32</v>
      </c>
      <c r="I168" s="214">
        <f t="shared" si="19"/>
        <v>68692.672499749475</v>
      </c>
      <c r="J168" s="226">
        <v>54838734.310000002</v>
      </c>
    </row>
    <row r="169" spans="1:13" ht="17.149999999999999" customHeight="1" x14ac:dyDescent="0.4">
      <c r="A169" s="71" t="s">
        <v>19</v>
      </c>
      <c r="B169" s="186"/>
      <c r="C169" s="163" t="s">
        <v>81</v>
      </c>
      <c r="D169" s="164" t="s">
        <v>3</v>
      </c>
      <c r="E169" s="225">
        <v>0</v>
      </c>
      <c r="F169" s="214">
        <f t="shared" si="18"/>
        <v>0</v>
      </c>
      <c r="G169" s="214">
        <v>0</v>
      </c>
      <c r="H169" s="225">
        <v>0</v>
      </c>
      <c r="I169" s="214">
        <f t="shared" si="19"/>
        <v>0</v>
      </c>
      <c r="J169" s="226">
        <v>0</v>
      </c>
    </row>
    <row r="170" spans="1:13" ht="17.149999999999999" customHeight="1" x14ac:dyDescent="0.4">
      <c r="A170" s="209" t="s">
        <v>19</v>
      </c>
      <c r="B170" s="186"/>
      <c r="C170" s="163" t="s">
        <v>82</v>
      </c>
      <c r="D170" s="164" t="s">
        <v>3</v>
      </c>
      <c r="E170" s="225">
        <v>0</v>
      </c>
      <c r="F170" s="214">
        <f t="shared" si="18"/>
        <v>0</v>
      </c>
      <c r="G170" s="214">
        <v>0</v>
      </c>
      <c r="H170" s="225">
        <v>0</v>
      </c>
      <c r="I170" s="214">
        <f t="shared" si="19"/>
        <v>0</v>
      </c>
      <c r="J170" s="226">
        <v>0</v>
      </c>
      <c r="M170" s="83"/>
    </row>
    <row r="171" spans="1:13" ht="17.149999999999999" customHeight="1" x14ac:dyDescent="0.4">
      <c r="A171" s="209" t="s">
        <v>19</v>
      </c>
      <c r="B171" s="186"/>
      <c r="C171" s="168" t="s">
        <v>83</v>
      </c>
      <c r="D171" s="169" t="s">
        <v>3</v>
      </c>
      <c r="E171" s="227">
        <v>0</v>
      </c>
      <c r="F171" s="215">
        <f t="shared" si="18"/>
        <v>0</v>
      </c>
      <c r="G171" s="215">
        <v>0</v>
      </c>
      <c r="H171" s="227">
        <v>30000</v>
      </c>
      <c r="I171" s="215">
        <f t="shared" si="19"/>
        <v>105117.07568533333</v>
      </c>
      <c r="J171" s="228">
        <v>3153512270.5599999</v>
      </c>
    </row>
    <row r="172" spans="1:13" ht="15.75" customHeight="1" x14ac:dyDescent="0.4">
      <c r="A172" s="209" t="s">
        <v>19</v>
      </c>
      <c r="B172" s="186"/>
      <c r="C172" s="168" t="s">
        <v>84</v>
      </c>
      <c r="D172" s="169" t="s">
        <v>3</v>
      </c>
      <c r="E172" s="227">
        <v>0</v>
      </c>
      <c r="F172" s="215">
        <f t="shared" si="18"/>
        <v>0</v>
      </c>
      <c r="G172" s="215">
        <v>0</v>
      </c>
      <c r="H172" s="227">
        <v>0</v>
      </c>
      <c r="I172" s="215">
        <f t="shared" si="19"/>
        <v>0</v>
      </c>
      <c r="J172" s="228">
        <v>0</v>
      </c>
    </row>
    <row r="173" spans="1:13" ht="15.75" customHeight="1" x14ac:dyDescent="0.4">
      <c r="A173" s="209"/>
      <c r="B173" s="186"/>
      <c r="C173" s="168" t="s">
        <v>85</v>
      </c>
      <c r="D173" s="169" t="s">
        <v>3</v>
      </c>
      <c r="E173" s="227">
        <v>0</v>
      </c>
      <c r="F173" s="215">
        <f t="shared" si="18"/>
        <v>0</v>
      </c>
      <c r="G173" s="215">
        <v>-1075216</v>
      </c>
      <c r="H173" s="227">
        <v>1600</v>
      </c>
      <c r="I173" s="215">
        <f t="shared" si="19"/>
        <v>105994.5325</v>
      </c>
      <c r="J173" s="228">
        <v>169591252</v>
      </c>
    </row>
    <row r="174" spans="1:13" ht="15.75" customHeight="1" x14ac:dyDescent="0.4">
      <c r="A174" s="71" t="s">
        <v>19</v>
      </c>
      <c r="B174" s="186"/>
      <c r="C174" s="170" t="s">
        <v>58</v>
      </c>
      <c r="D174" s="164" t="s">
        <v>3</v>
      </c>
      <c r="E174" s="225">
        <v>0</v>
      </c>
      <c r="F174" s="214">
        <f>IF(E174=0,0,G174/E174)</f>
        <v>0</v>
      </c>
      <c r="G174" s="214">
        <v>0</v>
      </c>
      <c r="H174" s="225">
        <v>0</v>
      </c>
      <c r="I174" s="214">
        <f t="shared" si="19"/>
        <v>0</v>
      </c>
      <c r="J174" s="226">
        <v>0</v>
      </c>
    </row>
    <row r="175" spans="1:13" ht="15.75" customHeight="1" x14ac:dyDescent="0.4">
      <c r="B175" s="186"/>
      <c r="C175" s="170" t="s">
        <v>97</v>
      </c>
      <c r="D175" s="164" t="s">
        <v>3</v>
      </c>
      <c r="E175" s="225">
        <v>0</v>
      </c>
      <c r="F175" s="214">
        <f>IF(E175=0,0,G175/E175)</f>
        <v>0</v>
      </c>
      <c r="G175" s="214">
        <v>0</v>
      </c>
      <c r="H175" s="225">
        <v>0</v>
      </c>
      <c r="I175" s="214">
        <f t="shared" si="19"/>
        <v>0</v>
      </c>
      <c r="J175" s="226">
        <v>0</v>
      </c>
    </row>
    <row r="176" spans="1:13" ht="15.75" customHeight="1" x14ac:dyDescent="0.4">
      <c r="A176" s="209"/>
      <c r="B176" s="186"/>
      <c r="C176" s="168" t="s">
        <v>101</v>
      </c>
      <c r="D176" s="169" t="s">
        <v>3</v>
      </c>
      <c r="E176" s="227">
        <v>0</v>
      </c>
      <c r="F176" s="215">
        <f t="shared" ref="F176:F178" si="20">IF(E176=0,0,G176/E176)</f>
        <v>0</v>
      </c>
      <c r="G176" s="215">
        <v>0</v>
      </c>
      <c r="H176" s="227">
        <v>0</v>
      </c>
      <c r="I176" s="215">
        <f t="shared" si="19"/>
        <v>0</v>
      </c>
      <c r="J176" s="228">
        <v>0</v>
      </c>
    </row>
    <row r="177" spans="1:16" ht="15.75" customHeight="1" x14ac:dyDescent="0.4">
      <c r="A177" s="209"/>
      <c r="B177" s="186"/>
      <c r="C177" s="170" t="s">
        <v>108</v>
      </c>
      <c r="D177" s="164" t="s">
        <v>3</v>
      </c>
      <c r="E177" s="225">
        <v>0</v>
      </c>
      <c r="F177" s="214">
        <f t="shared" si="20"/>
        <v>0</v>
      </c>
      <c r="G177" s="214">
        <v>0</v>
      </c>
      <c r="H177" s="225">
        <v>1995.8</v>
      </c>
      <c r="I177" s="214">
        <f t="shared" si="19"/>
        <v>72853.432999298529</v>
      </c>
      <c r="J177" s="226">
        <v>145400881.58000001</v>
      </c>
    </row>
    <row r="178" spans="1:16" ht="15.75" customHeight="1" x14ac:dyDescent="0.4">
      <c r="B178" s="186"/>
      <c r="C178" s="172" t="s">
        <v>126</v>
      </c>
      <c r="D178" s="173" t="s">
        <v>3</v>
      </c>
      <c r="E178" s="229">
        <v>0</v>
      </c>
      <c r="F178" s="230">
        <f t="shared" si="20"/>
        <v>0</v>
      </c>
      <c r="G178" s="230">
        <v>0</v>
      </c>
      <c r="H178" s="229">
        <v>1720</v>
      </c>
      <c r="I178" s="230">
        <f t="shared" si="19"/>
        <v>112034.47312790698</v>
      </c>
      <c r="J178" s="231">
        <v>192699293.78</v>
      </c>
    </row>
    <row r="179" spans="1:16" ht="17.149999999999999" customHeight="1" x14ac:dyDescent="0.4">
      <c r="A179" s="71" t="s">
        <v>19</v>
      </c>
      <c r="B179" s="186"/>
      <c r="C179" s="174" t="s">
        <v>35</v>
      </c>
      <c r="D179" s="175"/>
      <c r="E179" s="206">
        <f>SUM(E157:E178)</f>
        <v>430</v>
      </c>
      <c r="F179" s="207">
        <f>IF(E179=0,0,G179/E179)</f>
        <v>70300.897674418607</v>
      </c>
      <c r="G179" s="206">
        <f>SUM(G157:G178)</f>
        <v>30229386</v>
      </c>
      <c r="H179" s="232">
        <f>SUM(H157:H178)</f>
        <v>37404.120000000003</v>
      </c>
      <c r="I179" s="207">
        <f>IF(H179=0,0,J179/H179)</f>
        <v>101845.15193058946</v>
      </c>
      <c r="J179" s="233">
        <f>SUM(J157:J178)</f>
        <v>3809428284.23</v>
      </c>
      <c r="K179" s="83"/>
      <c r="M179" s="133"/>
      <c r="O179" s="133"/>
      <c r="P179" s="90"/>
    </row>
    <row r="180" spans="1:16" ht="17.149999999999999" customHeight="1" x14ac:dyDescent="0.4">
      <c r="B180" s="186"/>
      <c r="C180" s="8"/>
      <c r="D180" s="22"/>
      <c r="E180" s="44"/>
      <c r="F180" s="234"/>
      <c r="G180" s="45"/>
      <c r="H180" s="44"/>
      <c r="I180" s="234"/>
      <c r="J180" s="45"/>
    </row>
    <row r="181" spans="1:16" ht="22.5" customHeight="1" x14ac:dyDescent="0.4">
      <c r="A181" s="71" t="s">
        <v>8</v>
      </c>
      <c r="B181" s="186"/>
      <c r="C181" s="20" t="s">
        <v>65</v>
      </c>
      <c r="D181" s="22" t="s">
        <v>3</v>
      </c>
      <c r="E181" s="235">
        <v>0</v>
      </c>
      <c r="F181" s="197">
        <f t="shared" ref="F181:F187" si="21">IF(E181=0,0,G181/E181)</f>
        <v>0</v>
      </c>
      <c r="G181" s="236">
        <v>0</v>
      </c>
      <c r="H181" s="235">
        <v>0</v>
      </c>
      <c r="I181" s="197">
        <f t="shared" ref="I181:I187" si="22">IF(H181=0,0,J181/H181)</f>
        <v>0</v>
      </c>
      <c r="J181" s="236">
        <v>0</v>
      </c>
    </row>
    <row r="182" spans="1:16" ht="22.5" customHeight="1" x14ac:dyDescent="0.4">
      <c r="A182" s="71" t="s">
        <v>8</v>
      </c>
      <c r="B182" s="186"/>
      <c r="C182" s="20" t="s">
        <v>64</v>
      </c>
      <c r="D182" s="22" t="s">
        <v>3</v>
      </c>
      <c r="E182" s="235">
        <v>0</v>
      </c>
      <c r="F182" s="197">
        <f t="shared" si="21"/>
        <v>0</v>
      </c>
      <c r="G182" s="236">
        <v>0</v>
      </c>
      <c r="H182" s="235">
        <v>0</v>
      </c>
      <c r="I182" s="197">
        <f t="shared" si="22"/>
        <v>0</v>
      </c>
      <c r="J182" s="236">
        <v>0</v>
      </c>
    </row>
    <row r="183" spans="1:16" ht="22.5" customHeight="1" x14ac:dyDescent="0.4">
      <c r="A183" s="71" t="s">
        <v>8</v>
      </c>
      <c r="B183" s="186"/>
      <c r="C183" s="20" t="s">
        <v>76</v>
      </c>
      <c r="D183" s="22" t="s">
        <v>3</v>
      </c>
      <c r="E183" s="235">
        <v>0</v>
      </c>
      <c r="F183" s="197">
        <f t="shared" si="21"/>
        <v>0</v>
      </c>
      <c r="G183" s="236">
        <v>0</v>
      </c>
      <c r="H183" s="235">
        <v>0</v>
      </c>
      <c r="I183" s="197">
        <f t="shared" si="22"/>
        <v>0</v>
      </c>
      <c r="J183" s="236">
        <v>0</v>
      </c>
      <c r="K183" s="70"/>
    </row>
    <row r="184" spans="1:16" ht="22.5" customHeight="1" x14ac:dyDescent="0.4">
      <c r="A184" s="71" t="s">
        <v>8</v>
      </c>
      <c r="B184" s="186"/>
      <c r="C184" s="20" t="s">
        <v>38</v>
      </c>
      <c r="D184" s="22" t="s">
        <v>3</v>
      </c>
      <c r="E184" s="235">
        <v>0</v>
      </c>
      <c r="F184" s="197">
        <f t="shared" si="21"/>
        <v>0</v>
      </c>
      <c r="G184" s="236">
        <v>0</v>
      </c>
      <c r="H184" s="235">
        <v>0</v>
      </c>
      <c r="I184" s="197">
        <f t="shared" si="22"/>
        <v>0</v>
      </c>
      <c r="J184" s="236">
        <v>0</v>
      </c>
    </row>
    <row r="185" spans="1:16" ht="22.5" customHeight="1" x14ac:dyDescent="0.4">
      <c r="A185" s="71" t="s">
        <v>8</v>
      </c>
      <c r="B185" s="186"/>
      <c r="C185" s="20" t="s">
        <v>74</v>
      </c>
      <c r="D185" s="28" t="s">
        <v>3</v>
      </c>
      <c r="E185" s="157">
        <v>1528.48</v>
      </c>
      <c r="F185" s="197">
        <f t="shared" si="21"/>
        <v>191262.48298963677</v>
      </c>
      <c r="G185" s="43">
        <v>292340880</v>
      </c>
      <c r="H185" s="235">
        <v>5190.75</v>
      </c>
      <c r="I185" s="197">
        <f t="shared" si="22"/>
        <v>137582.48807975726</v>
      </c>
      <c r="J185" s="236">
        <v>714156300</v>
      </c>
      <c r="K185" s="83"/>
    </row>
    <row r="186" spans="1:16" ht="13.5" customHeight="1" x14ac:dyDescent="0.4">
      <c r="B186" s="186"/>
      <c r="C186" s="7"/>
      <c r="D186" s="28"/>
      <c r="E186" s="42"/>
      <c r="F186" s="197"/>
      <c r="G186" s="43"/>
      <c r="H186" s="235"/>
      <c r="I186" s="197"/>
      <c r="J186" s="236"/>
    </row>
    <row r="187" spans="1:16" ht="20.25" customHeight="1" x14ac:dyDescent="0.4">
      <c r="B187" s="186"/>
      <c r="C187" s="11" t="s">
        <v>67</v>
      </c>
      <c r="D187" s="28" t="s">
        <v>3</v>
      </c>
      <c r="E187" s="42">
        <v>0</v>
      </c>
      <c r="F187" s="197">
        <f t="shared" si="21"/>
        <v>0</v>
      </c>
      <c r="G187" s="236">
        <v>0</v>
      </c>
      <c r="H187" s="235">
        <v>0</v>
      </c>
      <c r="I187" s="197">
        <f t="shared" si="22"/>
        <v>0</v>
      </c>
      <c r="J187" s="236">
        <v>0</v>
      </c>
      <c r="K187" s="65"/>
    </row>
    <row r="188" spans="1:16" ht="13.5" customHeight="1" x14ac:dyDescent="0.4">
      <c r="B188" s="186"/>
      <c r="C188" s="11"/>
      <c r="D188" s="28"/>
      <c r="E188" s="42"/>
      <c r="F188" s="197"/>
      <c r="G188" s="43"/>
      <c r="H188" s="197"/>
      <c r="I188" s="197"/>
      <c r="J188" s="236"/>
      <c r="K188" s="65"/>
    </row>
    <row r="189" spans="1:16" ht="13.5" customHeight="1" x14ac:dyDescent="0.4">
      <c r="B189" s="186"/>
      <c r="C189" s="11"/>
      <c r="D189" s="28"/>
      <c r="E189" s="42"/>
      <c r="F189" s="197"/>
      <c r="G189" s="43"/>
      <c r="H189" s="197"/>
      <c r="I189" s="197"/>
      <c r="J189" s="236"/>
    </row>
    <row r="190" spans="1:16" ht="18" customHeight="1" x14ac:dyDescent="0.4">
      <c r="B190" s="186"/>
      <c r="C190" s="11" t="s">
        <v>51</v>
      </c>
      <c r="D190" s="28"/>
      <c r="E190" s="67"/>
      <c r="G190" s="47"/>
      <c r="J190" s="47"/>
    </row>
    <row r="191" spans="1:16" ht="13.5" customHeight="1" x14ac:dyDescent="0.4">
      <c r="B191" s="186"/>
      <c r="C191" s="11"/>
      <c r="D191" s="28"/>
      <c r="E191" s="67"/>
      <c r="G191" s="47"/>
      <c r="J191" s="47"/>
    </row>
    <row r="192" spans="1:16" ht="18.75" customHeight="1" x14ac:dyDescent="0.4">
      <c r="A192" s="71" t="s">
        <v>51</v>
      </c>
      <c r="B192" s="186"/>
      <c r="C192" s="7" t="s">
        <v>52</v>
      </c>
      <c r="D192" s="28" t="s">
        <v>3</v>
      </c>
      <c r="E192" s="116">
        <v>58755</v>
      </c>
      <c r="F192" s="234">
        <f>IF(E192=0,0,G192/E192)</f>
        <v>107684.3090800783</v>
      </c>
      <c r="G192" s="45">
        <v>6326991580</v>
      </c>
      <c r="H192" s="48">
        <v>198355</v>
      </c>
      <c r="I192" s="234">
        <f>IF(H192=0,0,J192/H192)</f>
        <v>97270.860941241714</v>
      </c>
      <c r="J192" s="45">
        <v>19294161622</v>
      </c>
      <c r="M192" s="83"/>
    </row>
    <row r="193" spans="1:22" ht="13.5" customHeight="1" x14ac:dyDescent="0.4">
      <c r="B193" s="186"/>
      <c r="C193" s="7"/>
      <c r="D193" s="29"/>
      <c r="E193" s="44"/>
      <c r="F193" s="234"/>
      <c r="G193" s="48"/>
      <c r="H193" s="196"/>
      <c r="I193" s="234"/>
      <c r="J193" s="198"/>
    </row>
    <row r="194" spans="1:22" ht="13.5" customHeight="1" thickBot="1" x14ac:dyDescent="0.45">
      <c r="B194" s="186"/>
      <c r="C194" s="7"/>
      <c r="D194" s="22"/>
      <c r="E194" s="44"/>
      <c r="F194" s="234"/>
      <c r="G194" s="48"/>
      <c r="H194" s="196"/>
      <c r="I194" s="234"/>
      <c r="J194" s="198"/>
    </row>
    <row r="195" spans="1:22" ht="17.149999999999999" customHeight="1" thickBot="1" x14ac:dyDescent="0.45">
      <c r="B195" s="186"/>
      <c r="C195" s="19" t="s">
        <v>39</v>
      </c>
      <c r="D195" s="22"/>
      <c r="E195" s="40">
        <f>+E39+E109+E179+E132+E155+E181+E184+E185+E192+E187+E182+E183+E85+E61</f>
        <v>139162.98000000001</v>
      </c>
      <c r="F195" s="237">
        <f>IF(E195=0,0,G195/E195)</f>
        <v>99794.174416285125</v>
      </c>
      <c r="G195" s="40">
        <f>+G39+G109+G179+G132+G155+G181+G184+G185+G192+G187+G182+G183+G85+G61</f>
        <v>13887654698.41</v>
      </c>
      <c r="H195" s="40">
        <f>+H39+H109+H179+H132+H155+H181+H184+H185+H192+H187+H182+H183+H85+H61</f>
        <v>606302.17000000004</v>
      </c>
      <c r="I195" s="237">
        <f>IF(H195=0,0,J195/H195)</f>
        <v>94800.154913217601</v>
      </c>
      <c r="J195" s="40">
        <f>+J39+J109+J179+J132+J155+J181+J184+J185+J192+J187+J182+J183+J85+J61</f>
        <v>57477539640.220001</v>
      </c>
      <c r="K195" s="83"/>
      <c r="M195" s="83"/>
      <c r="O195" s="13"/>
    </row>
    <row r="196" spans="1:22" ht="14.25" customHeight="1" thickBot="1" x14ac:dyDescent="0.45">
      <c r="B196" s="186"/>
      <c r="C196" s="10"/>
      <c r="D196" s="22"/>
      <c r="E196" s="44"/>
      <c r="F196" s="234"/>
      <c r="G196" s="45"/>
      <c r="H196" s="196"/>
      <c r="I196" s="234"/>
      <c r="J196" s="198"/>
    </row>
    <row r="197" spans="1:22" ht="17.149999999999999" customHeight="1" thickBot="1" x14ac:dyDescent="0.45">
      <c r="B197" s="186"/>
      <c r="C197" s="14" t="s">
        <v>40</v>
      </c>
      <c r="D197" s="22" t="s">
        <v>3</v>
      </c>
      <c r="E197" s="40">
        <f>+E28+E195</f>
        <v>220049.45</v>
      </c>
      <c r="F197" s="237">
        <f>IF(E197=0,0,G197/E197)</f>
        <v>103396.9806805243</v>
      </c>
      <c r="G197" s="40">
        <f>+G28+G195</f>
        <v>22752448730.41</v>
      </c>
      <c r="H197" s="238">
        <f>+H28+H195</f>
        <v>911104.77</v>
      </c>
      <c r="I197" s="237">
        <f>IF(H197=0,0,J197/H197)</f>
        <v>96645.877742710101</v>
      </c>
      <c r="J197" s="238">
        <f>+J28+J195</f>
        <v>88054520212.220001</v>
      </c>
    </row>
    <row r="198" spans="1:22" ht="17.25" customHeight="1" x14ac:dyDescent="0.4">
      <c r="B198" s="186"/>
      <c r="C198" s="10"/>
      <c r="D198" s="22"/>
      <c r="E198" s="42"/>
      <c r="F198" s="197"/>
      <c r="G198" s="43"/>
      <c r="H198" s="42"/>
      <c r="I198" s="197"/>
      <c r="J198" s="43"/>
    </row>
    <row r="199" spans="1:22" ht="24.75" customHeight="1" x14ac:dyDescent="0.4">
      <c r="B199" s="186"/>
      <c r="C199" s="20" t="s">
        <v>41</v>
      </c>
      <c r="D199" s="22"/>
      <c r="E199" s="42"/>
      <c r="F199" s="197"/>
      <c r="G199" s="239">
        <v>206524316</v>
      </c>
      <c r="H199" s="42"/>
      <c r="I199" s="197"/>
      <c r="J199" s="239">
        <v>498128340</v>
      </c>
    </row>
    <row r="200" spans="1:22" ht="24.75" customHeight="1" x14ac:dyDescent="0.4">
      <c r="B200" s="186"/>
      <c r="C200" s="20" t="s">
        <v>22</v>
      </c>
      <c r="D200" s="22"/>
      <c r="E200" s="42"/>
      <c r="F200" s="197"/>
      <c r="G200" s="239">
        <v>-350000000</v>
      </c>
      <c r="H200" s="42"/>
      <c r="I200" s="197"/>
      <c r="J200" s="239">
        <v>-992839442</v>
      </c>
    </row>
    <row r="201" spans="1:22" ht="24.75" customHeight="1" thickBot="1" x14ac:dyDescent="0.45">
      <c r="A201" s="71" t="s">
        <v>20</v>
      </c>
      <c r="B201" s="186"/>
      <c r="C201" s="20" t="s">
        <v>21</v>
      </c>
      <c r="D201" s="22"/>
      <c r="E201" s="42">
        <v>0</v>
      </c>
      <c r="F201" s="197">
        <f t="shared" ref="F201:F205" si="23">IF(E201=0,0,G201/E201)</f>
        <v>0</v>
      </c>
      <c r="G201" s="239">
        <v>0</v>
      </c>
      <c r="H201" s="42">
        <v>0</v>
      </c>
      <c r="I201" s="197">
        <f t="shared" ref="I201:I204" si="24">IF(H201=0,0,J201/H201)</f>
        <v>0</v>
      </c>
      <c r="J201" s="239">
        <v>0</v>
      </c>
      <c r="M201" s="83"/>
      <c r="N201" s="83"/>
      <c r="O201" s="83"/>
      <c r="P201" s="83"/>
      <c r="Q201" s="83"/>
      <c r="R201" s="83"/>
      <c r="S201" s="83"/>
      <c r="T201" s="83"/>
      <c r="U201" s="83"/>
      <c r="V201" s="83"/>
    </row>
    <row r="202" spans="1:22" ht="17.149999999999999" customHeight="1" thickBot="1" x14ac:dyDescent="0.45">
      <c r="B202" s="187"/>
      <c r="C202" s="15" t="s">
        <v>42</v>
      </c>
      <c r="D202" s="22" t="s">
        <v>3</v>
      </c>
      <c r="E202" s="49">
        <f>SUM(E197:E201)</f>
        <v>220049.45</v>
      </c>
      <c r="F202" s="240">
        <f>IF(E202=0,0,G202/E202)</f>
        <v>102744.96503585899</v>
      </c>
      <c r="G202" s="49">
        <f>SUM(G197:G201)</f>
        <v>22608973046.41</v>
      </c>
      <c r="H202" s="49">
        <f>SUM(H197:H201)</f>
        <v>911104.77</v>
      </c>
      <c r="I202" s="240">
        <f>IF(H202=0,0,J202/H202)</f>
        <v>96102.898363949949</v>
      </c>
      <c r="J202" s="49">
        <f>SUM(J197:J201)</f>
        <v>87559809110.220001</v>
      </c>
    </row>
    <row r="203" spans="1:22" ht="28.5" customHeight="1" x14ac:dyDescent="0.35">
      <c r="A203" s="71" t="s">
        <v>53</v>
      </c>
      <c r="B203" s="188" t="s">
        <v>43</v>
      </c>
      <c r="C203" s="20" t="s">
        <v>107</v>
      </c>
      <c r="D203" s="22" t="s">
        <v>44</v>
      </c>
      <c r="E203" s="60">
        <v>0</v>
      </c>
      <c r="F203" s="241">
        <f>IF(E203=0,0,G203/E203)</f>
        <v>0</v>
      </c>
      <c r="G203" s="242">
        <v>0</v>
      </c>
      <c r="H203" s="51">
        <v>0</v>
      </c>
      <c r="I203" s="241">
        <f t="shared" si="24"/>
        <v>0</v>
      </c>
      <c r="J203" s="53">
        <v>0</v>
      </c>
    </row>
    <row r="204" spans="1:22" ht="28.5" customHeight="1" x14ac:dyDescent="0.35">
      <c r="A204" s="71" t="s">
        <v>28</v>
      </c>
      <c r="B204" s="189"/>
      <c r="C204" s="20" t="s">
        <v>28</v>
      </c>
      <c r="D204" s="22" t="s">
        <v>44</v>
      </c>
      <c r="E204" s="51">
        <v>2739.11</v>
      </c>
      <c r="F204" s="241">
        <f t="shared" si="23"/>
        <v>826424.23999036185</v>
      </c>
      <c r="G204" s="242">
        <v>2263666900</v>
      </c>
      <c r="H204" s="51">
        <v>10312.370000000001</v>
      </c>
      <c r="I204" s="243">
        <f t="shared" si="24"/>
        <v>669644.26218221418</v>
      </c>
      <c r="J204" s="54">
        <v>6905619400</v>
      </c>
      <c r="M204" s="62"/>
    </row>
    <row r="205" spans="1:22" ht="28.5" customHeight="1" thickBot="1" x14ac:dyDescent="0.4">
      <c r="A205" s="71" t="s">
        <v>86</v>
      </c>
      <c r="B205" s="189"/>
      <c r="C205" s="20" t="s">
        <v>106</v>
      </c>
      <c r="D205" s="22" t="s">
        <v>44</v>
      </c>
      <c r="E205" s="51">
        <v>0</v>
      </c>
      <c r="F205" s="241">
        <f t="shared" si="23"/>
        <v>0</v>
      </c>
      <c r="G205" s="54">
        <v>0</v>
      </c>
      <c r="H205" s="51">
        <v>1286.68</v>
      </c>
      <c r="I205" s="243">
        <f>IF(H205=0,0,J205/H205)</f>
        <v>642628.78104890103</v>
      </c>
      <c r="J205" s="54">
        <v>826857600</v>
      </c>
      <c r="M205" s="62"/>
    </row>
    <row r="206" spans="1:22" ht="24.75" customHeight="1" thickBot="1" x14ac:dyDescent="0.45">
      <c r="B206" s="189"/>
      <c r="C206" s="136" t="s">
        <v>118</v>
      </c>
      <c r="D206" s="22" t="s">
        <v>44</v>
      </c>
      <c r="E206" s="244">
        <f>+E204+E205+E203</f>
        <v>2739.11</v>
      </c>
      <c r="F206" s="245">
        <f>IF(E206=0,0,G206/E206)</f>
        <v>826424.23999036185</v>
      </c>
      <c r="G206" s="244">
        <f>+G204+G205+G203</f>
        <v>2263666900</v>
      </c>
      <c r="H206" s="244">
        <f>+H204+H205+H203</f>
        <v>11599.050000000001</v>
      </c>
      <c r="I206" s="245">
        <f>IF(H206=0,0,J206/H206)</f>
        <v>666647.44095421606</v>
      </c>
      <c r="J206" s="246">
        <f>+J204+J205+J203</f>
        <v>7732477000</v>
      </c>
      <c r="M206" s="83"/>
    </row>
    <row r="207" spans="1:22" ht="24.75" customHeight="1" x14ac:dyDescent="0.4">
      <c r="A207" s="71" t="s">
        <v>23</v>
      </c>
      <c r="B207" s="190" t="s">
        <v>20</v>
      </c>
      <c r="C207" s="140" t="s">
        <v>45</v>
      </c>
      <c r="D207" s="28"/>
      <c r="E207" s="51">
        <v>0</v>
      </c>
      <c r="F207" s="46"/>
      <c r="G207" s="54">
        <v>58828587</v>
      </c>
      <c r="H207" s="42"/>
      <c r="I207" s="46"/>
      <c r="J207" s="53">
        <v>236032165</v>
      </c>
      <c r="K207" s="65"/>
      <c r="M207" s="83"/>
    </row>
    <row r="208" spans="1:22" ht="24.75" customHeight="1" x14ac:dyDescent="0.4">
      <c r="A208" s="71" t="s">
        <v>23</v>
      </c>
      <c r="B208" s="191"/>
      <c r="C208" s="247" t="s">
        <v>24</v>
      </c>
      <c r="D208" s="28"/>
      <c r="E208" s="196">
        <v>0</v>
      </c>
      <c r="F208" s="243">
        <f t="shared" ref="F208:F214" si="25">IF(E208=0,0,G208/E208)</f>
        <v>0</v>
      </c>
      <c r="G208" s="56">
        <v>17949459</v>
      </c>
      <c r="H208" s="61">
        <v>0</v>
      </c>
      <c r="I208" s="243">
        <f t="shared" ref="I208:I214" si="26">IF(H208=0,0,J208/H208)</f>
        <v>0</v>
      </c>
      <c r="J208" s="56">
        <v>155788718</v>
      </c>
    </row>
    <row r="209" spans="1:15" s="64" customFormat="1" ht="24.75" customHeight="1" x14ac:dyDescent="0.35">
      <c r="A209" s="71" t="s">
        <v>23</v>
      </c>
      <c r="B209" s="191"/>
      <c r="C209" s="248" t="s">
        <v>25</v>
      </c>
      <c r="D209" s="63" t="s">
        <v>61</v>
      </c>
      <c r="E209" s="68">
        <v>123594</v>
      </c>
      <c r="F209" s="243">
        <f t="shared" si="25"/>
        <v>215</v>
      </c>
      <c r="G209" s="56">
        <v>26572710</v>
      </c>
      <c r="H209" s="61">
        <v>433104</v>
      </c>
      <c r="I209" s="243">
        <f t="shared" si="26"/>
        <v>208.12045605674388</v>
      </c>
      <c r="J209" s="56">
        <v>90137802</v>
      </c>
    </row>
    <row r="210" spans="1:15" s="64" customFormat="1" ht="24.75" customHeight="1" x14ac:dyDescent="0.35">
      <c r="A210" s="71" t="s">
        <v>23</v>
      </c>
      <c r="B210" s="191"/>
      <c r="C210" s="248" t="s">
        <v>70</v>
      </c>
      <c r="D210" s="63" t="s">
        <v>61</v>
      </c>
      <c r="E210" s="68">
        <v>1</v>
      </c>
      <c r="F210" s="243"/>
      <c r="G210" s="56">
        <v>202348</v>
      </c>
      <c r="H210" s="61">
        <v>4</v>
      </c>
      <c r="I210" s="243"/>
      <c r="J210" s="56">
        <v>3110520</v>
      </c>
    </row>
    <row r="211" spans="1:15" s="64" customFormat="1" ht="24.75" customHeight="1" x14ac:dyDescent="0.35">
      <c r="A211" s="71" t="s">
        <v>23</v>
      </c>
      <c r="B211" s="191"/>
      <c r="C211" s="248" t="s">
        <v>26</v>
      </c>
      <c r="D211" s="63" t="s">
        <v>44</v>
      </c>
      <c r="E211" s="68">
        <v>228.37</v>
      </c>
      <c r="F211" s="243">
        <f t="shared" si="25"/>
        <v>53532.780137496171</v>
      </c>
      <c r="G211" s="56">
        <v>12225281</v>
      </c>
      <c r="H211" s="61">
        <v>4917.8</v>
      </c>
      <c r="I211" s="243">
        <f t="shared" si="26"/>
        <v>59874.455650900811</v>
      </c>
      <c r="J211" s="56">
        <v>294450598</v>
      </c>
    </row>
    <row r="212" spans="1:15" s="64" customFormat="1" ht="24.75" customHeight="1" x14ac:dyDescent="0.35">
      <c r="A212" s="71" t="s">
        <v>23</v>
      </c>
      <c r="B212" s="191"/>
      <c r="C212" s="248" t="s">
        <v>59</v>
      </c>
      <c r="D212" s="63" t="s">
        <v>44</v>
      </c>
      <c r="E212" s="68">
        <v>0</v>
      </c>
      <c r="F212" s="243">
        <f t="shared" si="25"/>
        <v>0</v>
      </c>
      <c r="G212" s="56">
        <v>0</v>
      </c>
      <c r="H212" s="61">
        <v>0</v>
      </c>
      <c r="I212" s="243">
        <f t="shared" si="26"/>
        <v>0</v>
      </c>
      <c r="J212" s="56">
        <v>0</v>
      </c>
    </row>
    <row r="213" spans="1:15" ht="24.75" customHeight="1" x14ac:dyDescent="0.4">
      <c r="A213" s="71" t="s">
        <v>23</v>
      </c>
      <c r="B213" s="191"/>
      <c r="C213" s="247" t="s">
        <v>27</v>
      </c>
      <c r="D213" s="28"/>
      <c r="E213" s="68">
        <v>0</v>
      </c>
      <c r="F213" s="46">
        <f t="shared" si="25"/>
        <v>0</v>
      </c>
      <c r="G213" s="56">
        <v>186879208</v>
      </c>
      <c r="H213" s="44">
        <v>0</v>
      </c>
      <c r="I213" s="48">
        <f t="shared" si="26"/>
        <v>0</v>
      </c>
      <c r="J213" s="56">
        <v>584501366</v>
      </c>
    </row>
    <row r="214" spans="1:15" ht="24.75" customHeight="1" x14ac:dyDescent="0.4">
      <c r="B214" s="181"/>
      <c r="C214" s="247" t="s">
        <v>137</v>
      </c>
      <c r="D214" s="28"/>
      <c r="E214" s="61">
        <v>0</v>
      </c>
      <c r="F214" s="46">
        <f t="shared" si="25"/>
        <v>0</v>
      </c>
      <c r="G214" s="56">
        <v>15786100</v>
      </c>
      <c r="H214" s="48">
        <v>0</v>
      </c>
      <c r="I214" s="48">
        <f t="shared" si="26"/>
        <v>0</v>
      </c>
      <c r="J214" s="56">
        <v>15786100</v>
      </c>
    </row>
    <row r="215" spans="1:15" ht="24.75" customHeight="1" thickBot="1" x14ac:dyDescent="0.4">
      <c r="B215" s="135"/>
      <c r="C215" s="247" t="s">
        <v>88</v>
      </c>
      <c r="D215" s="28"/>
      <c r="E215" s="82"/>
      <c r="F215" s="82"/>
      <c r="G215" s="56">
        <v>-12162353</v>
      </c>
      <c r="H215" s="82"/>
      <c r="I215" s="82"/>
      <c r="J215" s="56">
        <v>-39597988</v>
      </c>
    </row>
    <row r="216" spans="1:15" ht="24.75" customHeight="1" thickBot="1" x14ac:dyDescent="0.45">
      <c r="B216" s="3"/>
      <c r="C216" s="91" t="s">
        <v>46</v>
      </c>
      <c r="D216" s="25"/>
      <c r="E216" s="57"/>
      <c r="F216" s="58"/>
      <c r="G216" s="59">
        <f>+G202+G206+G207+G208+G209+G211+G212+G213+G214+G210+G215</f>
        <v>25178921286.41</v>
      </c>
      <c r="H216" s="57"/>
      <c r="I216" s="58"/>
      <c r="J216" s="59">
        <f>+J202+J206+J207+J208+J209+J211+J212+J213+J214+J210+J215</f>
        <v>96632495391.220001</v>
      </c>
    </row>
    <row r="217" spans="1:15" x14ac:dyDescent="0.35">
      <c r="B217" s="82"/>
      <c r="C217" s="82"/>
      <c r="D217" s="82"/>
      <c r="E217" s="82"/>
      <c r="F217" s="82"/>
      <c r="G217" s="66"/>
      <c r="H217" s="82"/>
      <c r="I217" s="82"/>
      <c r="J217" s="66"/>
      <c r="K217" s="82"/>
      <c r="L217" s="82"/>
      <c r="M217" s="82"/>
      <c r="N217" s="82"/>
      <c r="O217" s="82"/>
    </row>
    <row r="218" spans="1:15" x14ac:dyDescent="0.35">
      <c r="B218" s="82"/>
      <c r="C218" s="1" t="s">
        <v>89</v>
      </c>
      <c r="D218" s="1"/>
      <c r="E218" s="1"/>
      <c r="F218" s="1"/>
      <c r="G218" s="1"/>
      <c r="H218" s="1"/>
      <c r="I218" s="1"/>
      <c r="J218" s="1"/>
      <c r="K218" s="82"/>
      <c r="L218" s="82"/>
      <c r="M218" s="82"/>
      <c r="N218" s="82"/>
      <c r="O218" s="82"/>
    </row>
    <row r="219" spans="1:15" x14ac:dyDescent="0.35">
      <c r="B219" s="82"/>
      <c r="C219" s="82"/>
      <c r="D219" s="82"/>
      <c r="E219" s="82"/>
      <c r="F219" s="82"/>
      <c r="G219" s="84"/>
      <c r="H219" s="82"/>
      <c r="I219" s="82"/>
      <c r="J219" s="84"/>
      <c r="K219" s="82"/>
      <c r="L219" s="82"/>
      <c r="M219" s="82"/>
      <c r="N219" s="82"/>
      <c r="O219" s="82"/>
    </row>
    <row r="220" spans="1:15" ht="18" x14ac:dyDescent="0.4">
      <c r="B220" s="82"/>
      <c r="C220" s="3"/>
      <c r="D220" s="3"/>
      <c r="E220" s="96" t="s">
        <v>3</v>
      </c>
      <c r="F220" s="96" t="s">
        <v>91</v>
      </c>
      <c r="G220" s="96" t="s">
        <v>90</v>
      </c>
      <c r="H220" s="96" t="s">
        <v>3</v>
      </c>
      <c r="I220" s="96" t="s">
        <v>91</v>
      </c>
      <c r="J220" s="96" t="s">
        <v>90</v>
      </c>
      <c r="K220" s="82"/>
      <c r="L220" s="82"/>
      <c r="M220" s="82"/>
      <c r="N220" s="82"/>
      <c r="O220" s="82"/>
    </row>
    <row r="221" spans="1:15" ht="18" x14ac:dyDescent="0.4">
      <c r="B221" s="82"/>
      <c r="C221" s="4" t="s">
        <v>1</v>
      </c>
      <c r="D221" s="1"/>
      <c r="E221" s="83">
        <f>E28</f>
        <v>80886.47</v>
      </c>
      <c r="F221" s="83">
        <f t="shared" ref="F221:F226" si="27">+G221/E221</f>
        <v>109595.51123939517</v>
      </c>
      <c r="G221" s="83">
        <f>G28</f>
        <v>8864794032</v>
      </c>
      <c r="H221" s="83">
        <f>H28</f>
        <v>304802.60000000003</v>
      </c>
      <c r="I221" s="83">
        <f t="shared" ref="I221:I226" si="28">+J221/H221</f>
        <v>100317.32200447108</v>
      </c>
      <c r="J221" s="83">
        <f>J28</f>
        <v>30576980572</v>
      </c>
      <c r="K221" s="249"/>
      <c r="L221" s="82"/>
      <c r="M221" s="82"/>
      <c r="N221" s="82"/>
      <c r="O221" s="82"/>
    </row>
    <row r="222" spans="1:15" ht="18" x14ac:dyDescent="0.4">
      <c r="B222" s="82"/>
      <c r="C222" s="4" t="s">
        <v>92</v>
      </c>
      <c r="D222" s="1"/>
      <c r="E222" s="99">
        <f>E195-E192-E185-E178-E176-E173-E172-E171-E153-E150-E149-E148-E131-E128-E127-E126-E108-E107-E103-E102-E101-E82-E80-E79-E78-E60-E57-E56-E55</f>
        <v>71381.000000000015</v>
      </c>
      <c r="F222" s="83">
        <f t="shared" si="27"/>
        <v>85276.978924223513</v>
      </c>
      <c r="G222" s="99">
        <f>G195-G192-G185-G178-G176-G173-G172-G171-G153-G150-G149-G148-G131-G128-G127-G126-G108-G107-G103-G102-G101-G82-G80-G79-G78-G60-G57-G56-G55</f>
        <v>6087156032.5900002</v>
      </c>
      <c r="H222" s="99">
        <f>H195-H192-H185-H178-H176-H173-H172-H171-H153-H150-H149-H148-H131-H128-H127-H126-H108-H107-H103-H102-H101-H82-H80-H79-H78-H60-H57-H56-H55</f>
        <v>331215.92000000004</v>
      </c>
      <c r="I222" s="83">
        <f t="shared" si="28"/>
        <v>85107.358668297093</v>
      </c>
      <c r="J222" s="99">
        <f>J195-J192-J185-J178-J176-J173-J172-J171-J153-J150-J149-J148-J131-J128-J127-J126-J108-J107-J103-J102-J101-J82-J80-J79-J78-J60-J57-J56-J55</f>
        <v>28188912100.09</v>
      </c>
      <c r="K222" s="249"/>
      <c r="L222" s="82"/>
      <c r="M222" s="82"/>
      <c r="N222" s="82"/>
      <c r="O222" s="82"/>
    </row>
    <row r="223" spans="1:15" ht="18" x14ac:dyDescent="0.4">
      <c r="B223" s="82"/>
      <c r="C223" s="250" t="s">
        <v>93</v>
      </c>
      <c r="D223" s="1"/>
      <c r="E223" s="83">
        <f>E178+E176+E173+E172+E171+E153+E150+E149+E148+E131+E128+E127+E126+E108+E107+E103+E102+E101+E82+E80+E79+E78+E60+E57+E56+E55</f>
        <v>7498.5</v>
      </c>
      <c r="F223" s="83">
        <f t="shared" si="27"/>
        <v>157520.33150896846</v>
      </c>
      <c r="G223" s="83">
        <f>G178+G176+G173+G172+G171+G153+G150+G149+G148+G131+G128+G127+G126+G108+G107+G103+G102+G101+G82+G80+G79+G78+G60+G57+G56+G55</f>
        <v>1181166205.8199999</v>
      </c>
      <c r="H223" s="83">
        <f>H178+H176+H173+H172+H171+H153+H150+H149+H148+H131+H128+H127+H126+H108+H107+H103+H102+H101+H82+H80+H79+H78+H60+H57+H56+H55</f>
        <v>71540.5</v>
      </c>
      <c r="I223" s="83">
        <f t="shared" si="28"/>
        <v>129721.06175005768</v>
      </c>
      <c r="J223" s="83">
        <f>J178+J176+J173+J172+J171+J153+J150+J149+J148+J131+J128+J127+J126+J108+J107+J103+J102+J101+J82+J80+J79+J78+J60+J57+J56+J55</f>
        <v>9280309618.1300011</v>
      </c>
      <c r="K223" s="249"/>
      <c r="L223" s="82"/>
      <c r="M223" s="82"/>
      <c r="N223" s="82"/>
      <c r="O223" s="82"/>
    </row>
    <row r="224" spans="1:15" ht="18" x14ac:dyDescent="0.4">
      <c r="B224" s="82"/>
      <c r="C224" s="4" t="s">
        <v>94</v>
      </c>
      <c r="D224" s="1"/>
      <c r="E224" s="83">
        <f>E192</f>
        <v>58755</v>
      </c>
      <c r="F224" s="83">
        <f t="shared" si="27"/>
        <v>107684.3090800783</v>
      </c>
      <c r="G224" s="83">
        <f>G192</f>
        <v>6326991580</v>
      </c>
      <c r="H224" s="83">
        <f>H192</f>
        <v>198355</v>
      </c>
      <c r="I224" s="83">
        <f t="shared" si="28"/>
        <v>97270.860941241714</v>
      </c>
      <c r="J224" s="83">
        <f>J192</f>
        <v>19294161622</v>
      </c>
      <c r="K224" s="249"/>
      <c r="L224" s="82"/>
      <c r="M224" s="82"/>
      <c r="N224" s="82"/>
      <c r="O224" s="82"/>
    </row>
    <row r="225" spans="1:15" ht="18" x14ac:dyDescent="0.4">
      <c r="B225" s="82"/>
      <c r="C225" s="4" t="s">
        <v>113</v>
      </c>
      <c r="D225" s="1"/>
      <c r="E225" s="83">
        <f>+E185</f>
        <v>1528.48</v>
      </c>
      <c r="F225" s="83">
        <f t="shared" si="27"/>
        <v>191262.48298963677</v>
      </c>
      <c r="G225" s="83">
        <f>+G185</f>
        <v>292340880</v>
      </c>
      <c r="H225" s="83">
        <f>+H185</f>
        <v>5190.75</v>
      </c>
      <c r="I225" s="83">
        <f t="shared" si="28"/>
        <v>137582.48807975726</v>
      </c>
      <c r="J225" s="83">
        <f>+J185</f>
        <v>714156300</v>
      </c>
      <c r="K225" s="249"/>
      <c r="L225" s="82"/>
      <c r="M225" s="82"/>
      <c r="N225" s="82"/>
      <c r="O225" s="82"/>
    </row>
    <row r="226" spans="1:15" ht="18" x14ac:dyDescent="0.4">
      <c r="B226" s="82"/>
      <c r="C226" s="96" t="s">
        <v>95</v>
      </c>
      <c r="D226" s="100"/>
      <c r="E226" s="251">
        <f>SUM(E221:E225)</f>
        <v>220049.45000000004</v>
      </c>
      <c r="F226" s="101">
        <f t="shared" si="27"/>
        <v>103396.98068052428</v>
      </c>
      <c r="G226" s="101">
        <f>SUM(G221:G225)</f>
        <v>22752448730.41</v>
      </c>
      <c r="H226" s="101">
        <f>SUM(H221:H225)</f>
        <v>911104.77</v>
      </c>
      <c r="I226" s="101">
        <f t="shared" si="28"/>
        <v>96645.877742710101</v>
      </c>
      <c r="J226" s="101">
        <f>SUM(J221:J225)</f>
        <v>88054520212.220001</v>
      </c>
      <c r="K226" s="82"/>
      <c r="L226" s="82"/>
      <c r="M226" s="82"/>
      <c r="N226" s="82"/>
      <c r="O226" s="82"/>
    </row>
    <row r="227" spans="1:15" ht="18" x14ac:dyDescent="0.4">
      <c r="B227" s="82"/>
      <c r="C227" s="4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35">
      <c r="B228" s="82"/>
      <c r="C228" s="82"/>
      <c r="D228" s="82"/>
      <c r="E228" s="84"/>
      <c r="F228" s="84"/>
      <c r="G228" s="82"/>
      <c r="H228" s="84"/>
      <c r="I228" s="84"/>
      <c r="J228" s="82"/>
      <c r="K228" s="82"/>
      <c r="L228" s="82"/>
      <c r="M228" s="82"/>
      <c r="N228" s="82"/>
      <c r="O228" s="82"/>
    </row>
    <row r="229" spans="1:15" x14ac:dyDescent="0.35">
      <c r="B229" s="82"/>
      <c r="C229" s="82"/>
      <c r="D229" s="82"/>
      <c r="E229" s="252"/>
      <c r="F229" s="249"/>
      <c r="G229" s="82"/>
      <c r="H229" s="252"/>
      <c r="I229" s="84"/>
      <c r="J229" s="82"/>
      <c r="K229" s="82"/>
      <c r="L229" s="82"/>
      <c r="M229" s="82"/>
      <c r="N229" s="82"/>
      <c r="O229" s="82"/>
    </row>
    <row r="230" spans="1:15" x14ac:dyDescent="0.35">
      <c r="B230" s="82"/>
      <c r="C230" s="82"/>
      <c r="D230" s="82"/>
      <c r="E230" s="85"/>
      <c r="F230" s="249"/>
      <c r="G230" s="82"/>
      <c r="H230" s="85"/>
      <c r="I230" s="82"/>
      <c r="J230" s="82"/>
      <c r="K230" s="82"/>
      <c r="L230" s="82"/>
      <c r="M230" s="82"/>
      <c r="N230" s="82"/>
      <c r="O230" s="82"/>
    </row>
    <row r="231" spans="1:15" x14ac:dyDescent="0.35">
      <c r="B231" s="82"/>
      <c r="C231" s="82"/>
      <c r="D231" s="82"/>
      <c r="E231" s="84"/>
      <c r="F231" s="84"/>
      <c r="G231" s="85"/>
      <c r="H231" s="84"/>
      <c r="I231" s="84"/>
      <c r="J231" s="82"/>
      <c r="K231" s="82"/>
      <c r="L231" s="82"/>
      <c r="M231" s="82"/>
      <c r="N231" s="82"/>
      <c r="O231" s="82"/>
    </row>
    <row r="232" spans="1:15" x14ac:dyDescent="0.35">
      <c r="B232" s="82"/>
      <c r="C232" s="82"/>
      <c r="D232" s="82"/>
      <c r="E232" s="82"/>
      <c r="F232" s="84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35">
      <c r="B233" s="82"/>
      <c r="C233" s="82"/>
      <c r="D233" s="82"/>
      <c r="E233" s="82"/>
      <c r="F233" s="249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35">
      <c r="B234" s="82"/>
      <c r="C234" s="82"/>
      <c r="D234" s="82"/>
      <c r="E234" s="84"/>
      <c r="F234" s="84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35">
      <c r="B235" s="82"/>
      <c r="C235" s="82"/>
      <c r="D235" s="82"/>
      <c r="E235" s="82"/>
      <c r="F235" s="82"/>
      <c r="G235" s="118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35">
      <c r="B236" s="82"/>
      <c r="C236" s="253" t="s">
        <v>111</v>
      </c>
      <c r="D236" s="82"/>
      <c r="E236" s="252"/>
      <c r="F236" s="252"/>
      <c r="G236" s="252"/>
      <c r="H236" s="252"/>
      <c r="I236" s="82"/>
      <c r="J236" s="82"/>
      <c r="K236" s="82"/>
      <c r="L236" s="82"/>
      <c r="M236" s="82"/>
      <c r="N236" s="82"/>
      <c r="O236" s="82"/>
    </row>
    <row r="237" spans="1:15" s="108" customFormat="1" ht="11.5" x14ac:dyDescent="0.25">
      <c r="A237" s="107"/>
      <c r="C237" s="108" t="s">
        <v>110</v>
      </c>
      <c r="E237" s="254">
        <f>+E195-E192-E185</f>
        <v>78879.500000000015</v>
      </c>
      <c r="F237" s="255"/>
      <c r="G237" s="254"/>
      <c r="H237" s="255">
        <f>+H195-H192-H185</f>
        <v>402756.42000000004</v>
      </c>
      <c r="I237" s="114"/>
    </row>
    <row r="238" spans="1:15" s="108" customFormat="1" ht="12.5" x14ac:dyDescent="0.25">
      <c r="A238" s="107"/>
      <c r="C238" s="108" t="s">
        <v>109</v>
      </c>
      <c r="E238" s="254">
        <v>91778</v>
      </c>
      <c r="F238" s="255"/>
      <c r="G238" s="255"/>
      <c r="H238" s="255">
        <v>402756.42</v>
      </c>
      <c r="I238" s="82"/>
    </row>
    <row r="239" spans="1:15" x14ac:dyDescent="0.35">
      <c r="C239" s="108" t="s">
        <v>120</v>
      </c>
      <c r="E239" s="255">
        <f>E237-E238</f>
        <v>-12898.499999999985</v>
      </c>
      <c r="F239" s="110" t="s">
        <v>138</v>
      </c>
      <c r="G239" s="255"/>
      <c r="H239" s="255">
        <f>H237-H238</f>
        <v>0</v>
      </c>
      <c r="I239" s="252" t="s">
        <v>139</v>
      </c>
    </row>
    <row r="240" spans="1:15" s="108" customFormat="1" ht="13" x14ac:dyDescent="0.3">
      <c r="A240" s="107"/>
      <c r="C240" s="253" t="s">
        <v>112</v>
      </c>
      <c r="E240" s="255"/>
      <c r="F240" s="255"/>
      <c r="G240" s="255"/>
      <c r="H240" s="255"/>
      <c r="I240" s="114"/>
    </row>
    <row r="241" spans="1:22" x14ac:dyDescent="0.35">
      <c r="C241" s="108" t="s">
        <v>110</v>
      </c>
      <c r="E241" s="254">
        <f>E28</f>
        <v>80886.47</v>
      </c>
      <c r="H241" s="254">
        <f>H28</f>
        <v>304802.60000000003</v>
      </c>
    </row>
    <row r="242" spans="1:22" s="108" customFormat="1" ht="11.5" x14ac:dyDescent="0.25">
      <c r="A242" s="107"/>
      <c r="C242" s="108" t="s">
        <v>109</v>
      </c>
      <c r="E242" s="254">
        <v>80886.97</v>
      </c>
      <c r="H242" s="255">
        <v>304802.7</v>
      </c>
    </row>
    <row r="243" spans="1:22" x14ac:dyDescent="0.35">
      <c r="B243" s="82"/>
      <c r="C243" s="108" t="s">
        <v>115</v>
      </c>
      <c r="D243" s="82"/>
      <c r="E243" s="254">
        <f>E242-E241</f>
        <v>0.5</v>
      </c>
      <c r="F243" s="252" t="s">
        <v>140</v>
      </c>
      <c r="G243" s="252"/>
      <c r="H243" s="254">
        <f>H241-H242</f>
        <v>-9.9999999976716936E-2</v>
      </c>
      <c r="I243" s="252"/>
      <c r="J243" s="82"/>
      <c r="K243" s="82"/>
      <c r="L243" s="82"/>
      <c r="M243" s="82"/>
      <c r="N243" s="82"/>
      <c r="O243" s="82"/>
    </row>
    <row r="244" spans="1:22" x14ac:dyDescent="0.35">
      <c r="B244" s="82"/>
      <c r="C244" s="82"/>
      <c r="D244" s="82"/>
      <c r="E244" s="252"/>
      <c r="F244" s="252"/>
      <c r="G244" s="82"/>
      <c r="H244" s="118"/>
      <c r="I244" s="252"/>
      <c r="J244" s="82"/>
      <c r="K244" s="82"/>
      <c r="L244" s="82"/>
      <c r="M244" s="82"/>
      <c r="N244" s="82"/>
      <c r="O244" s="82"/>
    </row>
    <row r="245" spans="1:22" x14ac:dyDescent="0.35">
      <c r="B245" s="82"/>
      <c r="C245" s="82"/>
      <c r="D245" s="82"/>
      <c r="E245" s="255"/>
      <c r="F245" s="255"/>
      <c r="G245" s="255"/>
      <c r="H245" s="255"/>
      <c r="I245" s="252"/>
      <c r="J245" s="82"/>
      <c r="K245" s="82"/>
      <c r="L245" s="82"/>
      <c r="M245" s="82"/>
      <c r="N245" s="82"/>
      <c r="O245" s="82"/>
    </row>
    <row r="246" spans="1:22" x14ac:dyDescent="0.35">
      <c r="B246" s="82"/>
      <c r="C246" s="253" t="s">
        <v>117</v>
      </c>
      <c r="D246" s="82"/>
      <c r="E246" s="118"/>
      <c r="F246" s="82"/>
      <c r="G246" s="118"/>
      <c r="H246" s="85"/>
      <c r="I246" s="82"/>
      <c r="J246" s="82"/>
      <c r="K246" s="82"/>
      <c r="L246" s="82"/>
      <c r="M246" s="82"/>
      <c r="N246" s="82"/>
      <c r="O246" s="82"/>
    </row>
    <row r="247" spans="1:22" x14ac:dyDescent="0.35">
      <c r="B247" s="82"/>
      <c r="C247" s="108" t="s">
        <v>110</v>
      </c>
      <c r="D247" s="82"/>
      <c r="E247" s="256">
        <f>E192</f>
        <v>58755</v>
      </c>
      <c r="F247" s="82"/>
      <c r="G247" s="118"/>
      <c r="H247" s="256">
        <f>H192</f>
        <v>198355</v>
      </c>
      <c r="I247" s="82"/>
      <c r="J247" s="82"/>
      <c r="K247" s="82"/>
      <c r="L247" s="82"/>
      <c r="M247" s="82"/>
      <c r="N247" s="82"/>
      <c r="O247" s="82"/>
    </row>
    <row r="248" spans="1:22" x14ac:dyDescent="0.35">
      <c r="B248" s="82"/>
      <c r="C248" s="108" t="s">
        <v>109</v>
      </c>
      <c r="D248" s="82"/>
      <c r="E248" s="252">
        <v>58755</v>
      </c>
      <c r="F248" s="82"/>
      <c r="G248" s="252"/>
      <c r="H248" s="256">
        <v>198356</v>
      </c>
      <c r="I248" s="82"/>
      <c r="J248" s="82"/>
      <c r="K248" s="82"/>
      <c r="L248" s="82"/>
      <c r="M248" s="82"/>
      <c r="N248" s="82"/>
      <c r="O248" s="82"/>
    </row>
    <row r="249" spans="1:22" x14ac:dyDescent="0.35">
      <c r="B249" s="82"/>
      <c r="C249" s="108" t="s">
        <v>115</v>
      </c>
      <c r="D249" s="82"/>
      <c r="E249" s="257">
        <f>E247-E248</f>
        <v>0</v>
      </c>
      <c r="F249" s="82"/>
      <c r="G249" s="118"/>
      <c r="H249" s="258">
        <f>H248-H247</f>
        <v>1</v>
      </c>
      <c r="I249" s="82" t="s">
        <v>140</v>
      </c>
      <c r="J249" s="82"/>
      <c r="K249" s="82"/>
      <c r="L249" s="82"/>
      <c r="M249" s="82"/>
      <c r="N249" s="82"/>
      <c r="O249" s="82"/>
    </row>
    <row r="250" spans="1:22" s="83" customFormat="1" x14ac:dyDescent="0.35">
      <c r="A250" s="71"/>
      <c r="B250" s="82"/>
      <c r="C250" s="82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  <c r="P250" s="1"/>
      <c r="Q250" s="1"/>
      <c r="R250" s="1"/>
      <c r="S250" s="1"/>
      <c r="T250" s="1"/>
      <c r="U250" s="1"/>
      <c r="V250" s="1"/>
    </row>
    <row r="251" spans="1:22" s="83" customFormat="1" x14ac:dyDescent="0.35">
      <c r="A251" s="71"/>
      <c r="B251" s="82"/>
      <c r="C251" s="82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  <c r="P251" s="1"/>
      <c r="Q251" s="1"/>
      <c r="R251" s="1"/>
      <c r="S251" s="1"/>
      <c r="T251" s="1"/>
      <c r="U251" s="1"/>
      <c r="V251" s="1"/>
    </row>
    <row r="252" spans="1:22" s="83" customFormat="1" x14ac:dyDescent="0.35">
      <c r="A252" s="71"/>
      <c r="B252" s="82"/>
      <c r="C252" s="82"/>
      <c r="D252" s="82"/>
      <c r="E252" s="84"/>
      <c r="F252" s="82"/>
      <c r="G252" s="82"/>
      <c r="H252" s="82"/>
      <c r="I252" s="82"/>
      <c r="J252" s="82"/>
      <c r="K252" s="82"/>
      <c r="L252" s="82"/>
      <c r="M252" s="82"/>
      <c r="N252" s="82"/>
      <c r="O252" s="82"/>
      <c r="P252" s="1"/>
      <c r="Q252" s="1"/>
      <c r="R252" s="1"/>
      <c r="S252" s="1"/>
      <c r="T252" s="1"/>
      <c r="U252" s="1"/>
      <c r="V252" s="1"/>
    </row>
    <row r="253" spans="1:22" hidden="1" x14ac:dyDescent="0.35">
      <c r="B253" s="82"/>
      <c r="C253" s="259" t="s">
        <v>135</v>
      </c>
      <c r="D253" s="82"/>
      <c r="E253" s="256">
        <f>E83</f>
        <v>0</v>
      </c>
      <c r="F253" s="256"/>
      <c r="G253" s="256">
        <f>G83</f>
        <v>-6977771</v>
      </c>
      <c r="H253" s="256">
        <f>H83</f>
        <v>4998.6000000000004</v>
      </c>
      <c r="I253" s="256"/>
      <c r="J253" s="256">
        <f>J83</f>
        <v>609293175.13</v>
      </c>
      <c r="K253" s="82"/>
      <c r="L253" s="82"/>
      <c r="M253" s="82"/>
      <c r="N253" s="82"/>
      <c r="O253" s="82"/>
    </row>
    <row r="254" spans="1:22" s="83" customFormat="1" hidden="1" x14ac:dyDescent="0.35">
      <c r="A254" s="71"/>
      <c r="B254" s="1"/>
      <c r="C254" s="259" t="s">
        <v>58</v>
      </c>
      <c r="D254" s="27"/>
      <c r="E254" s="256">
        <f>E174+E151+E129+E104+E81+E58</f>
        <v>0</v>
      </c>
      <c r="F254" s="256"/>
      <c r="G254" s="256">
        <f>G174+G151+G129+G104+G81+G58</f>
        <v>0</v>
      </c>
      <c r="H254" s="256">
        <f>H174+H151+H129+H104+H81+H58</f>
        <v>0</v>
      </c>
      <c r="I254" s="256"/>
      <c r="J254" s="256">
        <f>J174+J151+J129+J104+J81+J58</f>
        <v>0</v>
      </c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idden="1" x14ac:dyDescent="0.35">
      <c r="C255" s="260" t="s">
        <v>11</v>
      </c>
      <c r="E255" s="256">
        <f>E159+E136+E113+E89+E65+E43</f>
        <v>3120</v>
      </c>
      <c r="F255" s="256"/>
      <c r="G255" s="256">
        <f>G159+G136+G113+G89+G65+G43</f>
        <v>225884379.69999999</v>
      </c>
      <c r="H255" s="256">
        <f>H159+H136+H113+H89+H65+H43</f>
        <v>11060</v>
      </c>
      <c r="I255" s="256"/>
      <c r="J255" s="256">
        <f>J159+J136+J113+J89+J65+J43</f>
        <v>751576456.27999997</v>
      </c>
    </row>
    <row r="256" spans="1:22" hidden="1" x14ac:dyDescent="0.35">
      <c r="C256" s="261" t="s">
        <v>57</v>
      </c>
      <c r="E256" s="256">
        <f>E158+E135+E112+E88</f>
        <v>0</v>
      </c>
      <c r="F256" s="256"/>
      <c r="G256" s="256">
        <f>G158+G135+G112+G88</f>
        <v>0</v>
      </c>
      <c r="H256" s="256">
        <f>H158+H135+H112+H88</f>
        <v>0</v>
      </c>
      <c r="I256" s="256"/>
      <c r="J256" s="256">
        <f>J158+J135+J112+J88</f>
        <v>0</v>
      </c>
    </row>
    <row r="257" spans="1:15" hidden="1" x14ac:dyDescent="0.35">
      <c r="C257" s="260" t="s">
        <v>12</v>
      </c>
      <c r="E257" s="256">
        <f>E160+E137+E114+E90+E66+E44</f>
        <v>16840</v>
      </c>
      <c r="F257" s="256"/>
      <c r="G257" s="256">
        <f>G160+G137+G114+G90+G66+G44</f>
        <v>1300194162.1900001</v>
      </c>
      <c r="H257" s="256">
        <f>H160+H137+H114+H90+H66+H44</f>
        <v>22720</v>
      </c>
      <c r="I257" s="256"/>
      <c r="J257" s="256">
        <f>J160+J137+J114+J90+J66+J44</f>
        <v>1759872696.8800001</v>
      </c>
    </row>
    <row r="258" spans="1:15" hidden="1" x14ac:dyDescent="0.35">
      <c r="C258" s="260" t="s">
        <v>13</v>
      </c>
      <c r="E258" s="256">
        <f>E161+E138+E115+E91+E67+E45</f>
        <v>0</v>
      </c>
      <c r="F258" s="256"/>
      <c r="G258" s="256">
        <f>G161+G138+G115+G91+G67+G45</f>
        <v>0</v>
      </c>
      <c r="H258" s="256">
        <f>H161+H138+H115+H91+H67+H45</f>
        <v>0</v>
      </c>
      <c r="I258" s="256"/>
      <c r="J258" s="256">
        <f>J161+J138+J115+J91+J67+J45</f>
        <v>0</v>
      </c>
    </row>
    <row r="259" spans="1:15" hidden="1" x14ac:dyDescent="0.35">
      <c r="C259" s="261" t="s">
        <v>56</v>
      </c>
      <c r="E259" s="256">
        <f>E157+E134+E111+E87</f>
        <v>0</v>
      </c>
      <c r="F259" s="256"/>
      <c r="G259" s="256">
        <f>G157+G134+G111+G87</f>
        <v>0</v>
      </c>
      <c r="H259" s="256">
        <f>H157+H134+H111+H87</f>
        <v>0</v>
      </c>
      <c r="I259" s="256"/>
      <c r="J259" s="256">
        <f>J157+J134+J111+J87</f>
        <v>0</v>
      </c>
    </row>
    <row r="260" spans="1:15" hidden="1" x14ac:dyDescent="0.35">
      <c r="C260" s="261" t="s">
        <v>55</v>
      </c>
      <c r="E260" s="256">
        <f>E64+E42</f>
        <v>0</v>
      </c>
      <c r="F260" s="256"/>
      <c r="G260" s="256">
        <f>G64+G42</f>
        <v>0</v>
      </c>
      <c r="H260" s="256">
        <f>H64+H42</f>
        <v>800</v>
      </c>
      <c r="I260" s="256"/>
      <c r="J260" s="256">
        <f>J64+J42</f>
        <v>96113510</v>
      </c>
    </row>
    <row r="261" spans="1:15" hidden="1" x14ac:dyDescent="0.35">
      <c r="C261" s="261" t="s">
        <v>54</v>
      </c>
      <c r="E261" s="256">
        <f>E41+E63</f>
        <v>0</v>
      </c>
      <c r="F261" s="256"/>
      <c r="G261" s="256">
        <f>G41+G63</f>
        <v>0</v>
      </c>
      <c r="H261" s="256">
        <f>H41+H63</f>
        <v>0</v>
      </c>
      <c r="I261" s="256"/>
      <c r="J261" s="256">
        <f>J41+J63</f>
        <v>0</v>
      </c>
    </row>
    <row r="262" spans="1:15" hidden="1" x14ac:dyDescent="0.35">
      <c r="C262" s="260" t="s">
        <v>60</v>
      </c>
      <c r="E262" s="256">
        <f>E165+E142+E120+E95+E71+E49</f>
        <v>0</v>
      </c>
      <c r="F262" s="256"/>
      <c r="G262" s="256">
        <f>G165+G142+G120+G95+G71+G49</f>
        <v>0</v>
      </c>
      <c r="H262" s="256">
        <f>H165+H142+H120+H95+H71+H49</f>
        <v>0</v>
      </c>
      <c r="I262" s="256"/>
      <c r="J262" s="256">
        <f>J165+J142+J120+J95+J71+J49</f>
        <v>0</v>
      </c>
    </row>
    <row r="263" spans="1:15" hidden="1" x14ac:dyDescent="0.35">
      <c r="C263" s="259" t="s">
        <v>108</v>
      </c>
      <c r="E263" s="256">
        <f>E177+E84</f>
        <v>0</v>
      </c>
      <c r="F263" s="256"/>
      <c r="G263" s="256">
        <f>G177+G84</f>
        <v>0</v>
      </c>
      <c r="H263" s="256">
        <f>H177+H84</f>
        <v>4492.8599999999997</v>
      </c>
      <c r="I263" s="256"/>
      <c r="J263" s="256">
        <f>J177+J84</f>
        <v>441801603.93000007</v>
      </c>
    </row>
    <row r="264" spans="1:15" hidden="1" x14ac:dyDescent="0.35">
      <c r="C264" s="260" t="s">
        <v>72</v>
      </c>
      <c r="E264" s="256">
        <f>E167+E144+E122+E97+E73+E51</f>
        <v>8500</v>
      </c>
      <c r="F264" s="256"/>
      <c r="G264" s="256">
        <f>G167+G144+G122+G97+G73+G51</f>
        <v>1071190867.5</v>
      </c>
      <c r="H264" s="256">
        <f>H167+H144+H122+H97+H73+H51</f>
        <v>36960</v>
      </c>
      <c r="I264" s="256"/>
      <c r="J264" s="256">
        <f>J167+J144+J122+J97+J73+J51</f>
        <v>4585558870.8000002</v>
      </c>
    </row>
    <row r="265" spans="1:15" s="2" customFormat="1" hidden="1" x14ac:dyDescent="0.35">
      <c r="A265" s="71"/>
      <c r="B265" s="1"/>
      <c r="C265" s="260" t="s">
        <v>73</v>
      </c>
      <c r="D265" s="26"/>
      <c r="E265" s="256">
        <f>E168+E145+E123+E98+E74+E52</f>
        <v>0</v>
      </c>
      <c r="F265" s="256"/>
      <c r="G265" s="256">
        <f>G168+G145+G123+G98+G74+G52</f>
        <v>0</v>
      </c>
      <c r="H265" s="256">
        <f>H168+H145+H123+H98+H74+H52</f>
        <v>798.32</v>
      </c>
      <c r="I265" s="256"/>
      <c r="J265" s="256">
        <f>J168+J145+J123+J98+J74+J52</f>
        <v>54838734.310000002</v>
      </c>
      <c r="K265" s="1"/>
      <c r="L265" s="1"/>
      <c r="M265" s="1"/>
      <c r="N265" s="1"/>
      <c r="O265" s="1"/>
    </row>
    <row r="266" spans="1:15" s="2" customFormat="1" hidden="1" x14ac:dyDescent="0.35">
      <c r="A266" s="71"/>
      <c r="B266" s="1"/>
      <c r="C266" s="260" t="s">
        <v>119</v>
      </c>
      <c r="D266" s="26"/>
      <c r="E266" s="256">
        <f>E75</f>
        <v>0</v>
      </c>
      <c r="F266" s="256"/>
      <c r="G266" s="256">
        <f>G75</f>
        <v>0</v>
      </c>
      <c r="H266" s="256">
        <f>H75</f>
        <v>0</v>
      </c>
      <c r="I266" s="256"/>
      <c r="J266" s="256">
        <f>J75</f>
        <v>0</v>
      </c>
      <c r="K266" s="1"/>
      <c r="L266" s="1"/>
      <c r="M266" s="1"/>
      <c r="N266" s="1"/>
      <c r="O266" s="1"/>
    </row>
    <row r="267" spans="1:15" s="2" customFormat="1" hidden="1" x14ac:dyDescent="0.35">
      <c r="A267" s="71"/>
      <c r="B267" s="1"/>
      <c r="C267" s="260" t="s">
        <v>82</v>
      </c>
      <c r="D267" s="26"/>
      <c r="E267" s="256">
        <f>E170+E147+E125+E100+E77+E54</f>
        <v>0</v>
      </c>
      <c r="F267" s="256"/>
      <c r="G267" s="256">
        <f>G170+G147+G125+G100+G77+G54</f>
        <v>0</v>
      </c>
      <c r="H267" s="256">
        <f>H170+H147+H125+H100+H77+H54</f>
        <v>0</v>
      </c>
      <c r="I267" s="256"/>
      <c r="J267" s="256">
        <f>J170+J147+J125+J100+J77+J54</f>
        <v>0</v>
      </c>
      <c r="K267" s="1"/>
      <c r="L267" s="1"/>
      <c r="M267" s="1"/>
      <c r="N267" s="1"/>
      <c r="O267" s="1"/>
    </row>
    <row r="268" spans="1:15" hidden="1" x14ac:dyDescent="0.35">
      <c r="C268" s="260" t="s">
        <v>50</v>
      </c>
      <c r="E268" s="256">
        <f>E166+E143+E121+E96+E72+E50</f>
        <v>0</v>
      </c>
      <c r="F268" s="256"/>
      <c r="G268" s="256">
        <f>G166+G143+G121+G96+G72+G50</f>
        <v>0</v>
      </c>
      <c r="H268" s="256">
        <f>H166+H143+H121+H96+H72+H50</f>
        <v>0</v>
      </c>
      <c r="I268" s="256"/>
      <c r="J268" s="256">
        <f>J166+J143+J121+J96+J72+J50</f>
        <v>0</v>
      </c>
    </row>
    <row r="269" spans="1:15" hidden="1" x14ac:dyDescent="0.35">
      <c r="C269" s="261" t="s">
        <v>81</v>
      </c>
      <c r="E269" s="256">
        <f>E169+E76+E53</f>
        <v>0</v>
      </c>
      <c r="F269" s="256"/>
      <c r="G269" s="256">
        <f>G169+G76+G53</f>
        <v>0</v>
      </c>
      <c r="H269" s="256">
        <f>H169+H76+H53</f>
        <v>0</v>
      </c>
      <c r="I269" s="256"/>
      <c r="J269" s="256">
        <f>J169+J76+J53</f>
        <v>0</v>
      </c>
    </row>
    <row r="270" spans="1:15" hidden="1" x14ac:dyDescent="0.35">
      <c r="C270" s="261" t="s">
        <v>80</v>
      </c>
      <c r="E270" s="256">
        <f>E146+E124+E99</f>
        <v>0</v>
      </c>
      <c r="F270" s="256"/>
      <c r="G270" s="256">
        <f>G146+G124+G99</f>
        <v>0</v>
      </c>
      <c r="H270" s="256">
        <f>H146+H124+H99</f>
        <v>0</v>
      </c>
      <c r="I270" s="256"/>
      <c r="J270" s="256">
        <f>J146+J124+J99</f>
        <v>0</v>
      </c>
    </row>
    <row r="271" spans="1:15" hidden="1" x14ac:dyDescent="0.35">
      <c r="C271" s="259" t="s">
        <v>97</v>
      </c>
      <c r="E271" s="256">
        <f>E175+E152+E130+E105+E59</f>
        <v>0</v>
      </c>
      <c r="F271" s="256"/>
      <c r="G271" s="256">
        <f>G175+G152+G130+G105+G59</f>
        <v>0</v>
      </c>
      <c r="H271" s="256">
        <f>H175+H152+H130+H105+H59</f>
        <v>0</v>
      </c>
      <c r="I271" s="256"/>
      <c r="J271" s="256">
        <f>J175+J152+J130+J105+J59</f>
        <v>0</v>
      </c>
    </row>
    <row r="272" spans="1:15" s="2" customFormat="1" hidden="1" x14ac:dyDescent="0.35">
      <c r="A272" s="71"/>
      <c r="B272" s="1"/>
      <c r="C272" s="259" t="s">
        <v>136</v>
      </c>
      <c r="D272" s="27"/>
      <c r="E272" s="256">
        <f>+E106</f>
        <v>0</v>
      </c>
      <c r="F272" s="256"/>
      <c r="G272" s="256">
        <f>+G106</f>
        <v>0</v>
      </c>
      <c r="H272" s="256">
        <f>+H106</f>
        <v>1406.14</v>
      </c>
      <c r="I272" s="256"/>
      <c r="J272" s="256">
        <f>+J106</f>
        <v>182408496.19999999</v>
      </c>
      <c r="K272" s="1"/>
      <c r="L272" s="1"/>
      <c r="M272" s="1"/>
      <c r="N272" s="1"/>
      <c r="O272" s="1"/>
    </row>
    <row r="273" spans="1:15" s="2" customFormat="1" hidden="1" x14ac:dyDescent="0.35">
      <c r="A273" s="71"/>
      <c r="B273" s="1"/>
      <c r="C273" s="260" t="s">
        <v>69</v>
      </c>
      <c r="D273" s="26"/>
      <c r="E273" s="256">
        <f>E163+E140+E117+E93+E69+E47</f>
        <v>14429</v>
      </c>
      <c r="F273" s="256"/>
      <c r="G273" s="256">
        <f>G163+G140+G117+G93+G69+G47</f>
        <v>1139399060.77</v>
      </c>
      <c r="H273" s="256">
        <f>H163+H140+H117+H93+H69+H47</f>
        <v>72289</v>
      </c>
      <c r="I273" s="256"/>
      <c r="J273" s="256">
        <f>J163+J140+J117+J93+J69+J47</f>
        <v>5626020420.3999996</v>
      </c>
      <c r="K273" s="1"/>
      <c r="L273" s="1"/>
      <c r="M273" s="1"/>
      <c r="N273" s="1"/>
      <c r="O273" s="1"/>
    </row>
    <row r="274" spans="1:15" s="2" customFormat="1" hidden="1" x14ac:dyDescent="0.35">
      <c r="A274" s="71"/>
      <c r="B274" s="1"/>
      <c r="C274" s="260" t="s">
        <v>68</v>
      </c>
      <c r="D274" s="26"/>
      <c r="E274" s="256">
        <f>E162+E139+E116+E92+E68+E46</f>
        <v>28492</v>
      </c>
      <c r="F274" s="256"/>
      <c r="G274" s="256">
        <f>G162+G139+G116+G92+G68+G46</f>
        <v>2357465333.4299998</v>
      </c>
      <c r="H274" s="256">
        <f>H162+H139+H116+H92+H68+H46</f>
        <v>168191</v>
      </c>
      <c r="I274" s="256"/>
      <c r="J274" s="256">
        <f>J162+J139+J116+J92+J68+J46</f>
        <v>13439625871.6</v>
      </c>
      <c r="K274" s="1"/>
      <c r="L274" s="1"/>
      <c r="M274" s="1"/>
      <c r="N274" s="1"/>
      <c r="O274" s="1"/>
    </row>
    <row r="275" spans="1:15" hidden="1" x14ac:dyDescent="0.35">
      <c r="C275" s="260" t="s">
        <v>14</v>
      </c>
      <c r="E275" s="256">
        <f>E164+E141+E118+E94+E70+E48</f>
        <v>0</v>
      </c>
      <c r="F275" s="256"/>
      <c r="G275" s="256">
        <f>G164+G141+G118+G94+G70+G48</f>
        <v>0</v>
      </c>
      <c r="H275" s="256">
        <f>H164+H141+H118+H94+H70+H48</f>
        <v>0</v>
      </c>
      <c r="I275" s="256"/>
      <c r="J275" s="256">
        <f>J164+J141+J118+J94+J70+J48</f>
        <v>0</v>
      </c>
    </row>
    <row r="276" spans="1:15" hidden="1" x14ac:dyDescent="0.35">
      <c r="C276" s="259" t="s">
        <v>134</v>
      </c>
      <c r="E276" s="256">
        <f>E154</f>
        <v>0</v>
      </c>
      <c r="F276" s="256"/>
      <c r="G276" s="256">
        <f>G154</f>
        <v>0</v>
      </c>
      <c r="H276" s="256">
        <f>H154</f>
        <v>7500</v>
      </c>
      <c r="I276" s="256"/>
      <c r="J276" s="256">
        <f>J154</f>
        <v>641802264.55999994</v>
      </c>
    </row>
    <row r="277" spans="1:15" hidden="1" x14ac:dyDescent="0.35">
      <c r="C277" s="262" t="s">
        <v>114</v>
      </c>
      <c r="E277" s="256">
        <f>E108</f>
        <v>500</v>
      </c>
      <c r="F277" s="256"/>
      <c r="G277" s="256">
        <f>G108</f>
        <v>60075715.280000001</v>
      </c>
      <c r="H277" s="256">
        <f>H108</f>
        <v>8939</v>
      </c>
      <c r="I277" s="256"/>
      <c r="J277" s="256">
        <f>J108</f>
        <v>1050631617.89</v>
      </c>
    </row>
    <row r="278" spans="1:15" hidden="1" x14ac:dyDescent="0.35">
      <c r="C278" s="262" t="s">
        <v>83</v>
      </c>
      <c r="E278" s="256">
        <f>E171+E148+E126+E101+E78+E55</f>
        <v>4998.5</v>
      </c>
      <c r="F278" s="256"/>
      <c r="G278" s="256">
        <f>G171+G148+G126+G101+G78+G55</f>
        <v>798538566.53999996</v>
      </c>
      <c r="H278" s="256">
        <f>H171+H148+H126+H101+H78+H55</f>
        <v>48481.5</v>
      </c>
      <c r="I278" s="256"/>
      <c r="J278" s="256">
        <f>J171+J148+J126+J101+J78+J55</f>
        <v>6133615560.46</v>
      </c>
    </row>
    <row r="279" spans="1:15" hidden="1" x14ac:dyDescent="0.35">
      <c r="C279" s="262" t="s">
        <v>84</v>
      </c>
      <c r="E279" s="256">
        <f>+E172+E149+E127+E102+E79+E56</f>
        <v>0</v>
      </c>
      <c r="F279" s="256"/>
      <c r="G279" s="256">
        <f>+G172+G149+G127+G102+G79+G56</f>
        <v>0</v>
      </c>
      <c r="H279" s="256">
        <f>+H172+H149+H127+H102+H79+H56</f>
        <v>0</v>
      </c>
      <c r="I279" s="256"/>
      <c r="J279" s="256">
        <f>+J172+J149+J127+J102+J79+J56</f>
        <v>0</v>
      </c>
    </row>
    <row r="280" spans="1:15" s="2" customFormat="1" hidden="1" x14ac:dyDescent="0.35">
      <c r="A280" s="71"/>
      <c r="B280" s="1"/>
      <c r="C280" s="262" t="s">
        <v>101</v>
      </c>
      <c r="D280" s="26"/>
      <c r="E280" s="256">
        <f>+E176+E153+E131+E107+E82+E60</f>
        <v>0</v>
      </c>
      <c r="F280" s="256"/>
      <c r="G280" s="256">
        <f>+G176+G153+G131+G107+G82+G60</f>
        <v>0</v>
      </c>
      <c r="H280" s="256">
        <f>+H176+H153+H131+H107+H82+H60</f>
        <v>0</v>
      </c>
      <c r="I280" s="256"/>
      <c r="J280" s="256">
        <f>+J176+J153+J131+J107+J82+J60</f>
        <v>0</v>
      </c>
      <c r="K280" s="1"/>
      <c r="L280" s="1"/>
      <c r="M280" s="1"/>
      <c r="N280" s="1"/>
      <c r="O280" s="1"/>
    </row>
    <row r="281" spans="1:15" hidden="1" x14ac:dyDescent="0.35">
      <c r="C281" s="262" t="s">
        <v>85</v>
      </c>
      <c r="E281" s="256">
        <f>+E173+E150+E128+E103+E80+E57</f>
        <v>2000</v>
      </c>
      <c r="F281" s="256"/>
      <c r="G281" s="256">
        <f>+G173+G150+G128+G103+G80+G57</f>
        <v>322551924</v>
      </c>
      <c r="H281" s="256">
        <f>+H173+H150+H128+H103+H80+H57</f>
        <v>12400</v>
      </c>
      <c r="I281" s="256"/>
      <c r="J281" s="256">
        <f>+J173+J150+J128+J103+J80+J57</f>
        <v>1903363146</v>
      </c>
    </row>
    <row r="282" spans="1:15" hidden="1" x14ac:dyDescent="0.35">
      <c r="C282" s="262" t="s">
        <v>126</v>
      </c>
      <c r="E282" s="256">
        <f>+E178</f>
        <v>0</v>
      </c>
      <c r="F282" s="256"/>
      <c r="G282" s="256">
        <f>+G178</f>
        <v>0</v>
      </c>
      <c r="H282" s="256">
        <f>+H178</f>
        <v>1720</v>
      </c>
      <c r="I282" s="256"/>
      <c r="J282" s="256">
        <f>+J178</f>
        <v>192699293.78</v>
      </c>
    </row>
    <row r="283" spans="1:15" hidden="1" x14ac:dyDescent="0.35">
      <c r="C283" s="260" t="s">
        <v>17</v>
      </c>
      <c r="E283" s="256">
        <f>+E119</f>
        <v>0</v>
      </c>
      <c r="F283" s="256"/>
      <c r="G283" s="256">
        <f>+G119</f>
        <v>0</v>
      </c>
      <c r="H283" s="256">
        <f>+H119</f>
        <v>0</v>
      </c>
      <c r="I283" s="256"/>
      <c r="J283" s="256">
        <f>+J119</f>
        <v>0</v>
      </c>
    </row>
    <row r="284" spans="1:15" hidden="1" x14ac:dyDescent="0.35">
      <c r="E284" s="256">
        <f>SUM(E253:E283)</f>
        <v>78879.5</v>
      </c>
      <c r="F284" s="256"/>
      <c r="G284" s="256">
        <f>SUM(G253:G283)</f>
        <v>7268322238.4099998</v>
      </c>
      <c r="H284" s="256">
        <f>SUM(H253:H283)</f>
        <v>402756.42</v>
      </c>
      <c r="I284" s="256"/>
      <c r="J284" s="256">
        <f>SUM(J253:J283)</f>
        <v>37469221718.220001</v>
      </c>
    </row>
    <row r="285" spans="1:15" hidden="1" x14ac:dyDescent="0.35"/>
    <row r="286" spans="1:15" hidden="1" x14ac:dyDescent="0.35">
      <c r="E286" s="256">
        <f>E284-E222-E223</f>
        <v>-1.4551915228366852E-11</v>
      </c>
      <c r="G286" s="83">
        <f>G284-G222-G223</f>
        <v>0</v>
      </c>
      <c r="H286" s="83">
        <f>H284-H222-H223</f>
        <v>0</v>
      </c>
      <c r="J286" s="83">
        <f>J284-J222-J223</f>
        <v>0</v>
      </c>
    </row>
    <row r="287" spans="1:15" hidden="1" x14ac:dyDescent="0.35"/>
    <row r="288" spans="1:15" hidden="1" x14ac:dyDescent="0.35"/>
    <row r="289" spans="1:15" hidden="1" x14ac:dyDescent="0.35"/>
    <row r="290" spans="1:15" ht="18" hidden="1" x14ac:dyDescent="0.4">
      <c r="C290" s="3" t="s">
        <v>141</v>
      </c>
    </row>
    <row r="291" spans="1:15" hidden="1" x14ac:dyDescent="0.35">
      <c r="C291" s="1" t="s">
        <v>142</v>
      </c>
    </row>
    <row r="292" spans="1:15" hidden="1" x14ac:dyDescent="0.35">
      <c r="C292" s="1" t="s">
        <v>143</v>
      </c>
    </row>
    <row r="293" spans="1:15" hidden="1" x14ac:dyDescent="0.35">
      <c r="C293" s="1" t="s">
        <v>108</v>
      </c>
    </row>
    <row r="294" spans="1:15" hidden="1" x14ac:dyDescent="0.35">
      <c r="C294" s="1" t="s">
        <v>133</v>
      </c>
    </row>
    <row r="295" spans="1:15" hidden="1" x14ac:dyDescent="0.35">
      <c r="C295" s="1" t="s">
        <v>132</v>
      </c>
    </row>
    <row r="296" spans="1:15" hidden="1" x14ac:dyDescent="0.35">
      <c r="C296" s="1" t="s">
        <v>73</v>
      </c>
    </row>
    <row r="297" spans="1:15" hidden="1" x14ac:dyDescent="0.35">
      <c r="C297" s="1" t="s">
        <v>136</v>
      </c>
    </row>
    <row r="298" spans="1:15" hidden="1" x14ac:dyDescent="0.35">
      <c r="C298" s="1" t="s">
        <v>144</v>
      </c>
    </row>
    <row r="299" spans="1:15" hidden="1" x14ac:dyDescent="0.35">
      <c r="C299" s="1" t="s">
        <v>145</v>
      </c>
    </row>
    <row r="300" spans="1:15" hidden="1" x14ac:dyDescent="0.35">
      <c r="C300" s="1" t="s">
        <v>114</v>
      </c>
    </row>
    <row r="301" spans="1:15" hidden="1" x14ac:dyDescent="0.35">
      <c r="C301" s="1" t="s">
        <v>146</v>
      </c>
    </row>
    <row r="302" spans="1:15" hidden="1" x14ac:dyDescent="0.35">
      <c r="C302" s="1" t="s">
        <v>96</v>
      </c>
    </row>
    <row r="303" spans="1:15" hidden="1" x14ac:dyDescent="0.35">
      <c r="C303" s="1" t="s">
        <v>126</v>
      </c>
    </row>
    <row r="304" spans="1:15" s="2" customFormat="1" hidden="1" x14ac:dyDescent="0.35">
      <c r="A304" s="71"/>
      <c r="B304" s="1"/>
      <c r="C304" s="1" t="s">
        <v>135</v>
      </c>
      <c r="D304" s="26"/>
      <c r="E304" s="83"/>
      <c r="F304" s="83"/>
      <c r="G304" s="83"/>
      <c r="H304" s="83"/>
      <c r="I304" s="83"/>
      <c r="J304" s="83"/>
      <c r="K304" s="1"/>
      <c r="L304" s="1"/>
      <c r="M304" s="1"/>
      <c r="N304" s="1"/>
      <c r="O304" s="1"/>
    </row>
    <row r="305" spans="1:15" s="2" customFormat="1" hidden="1" x14ac:dyDescent="0.35">
      <c r="A305" s="71"/>
      <c r="B305" s="1"/>
      <c r="C305" s="1" t="s">
        <v>134</v>
      </c>
      <c r="D305" s="26"/>
      <c r="E305" s="83"/>
      <c r="F305" s="83"/>
      <c r="G305" s="83"/>
      <c r="H305" s="83"/>
      <c r="I305" s="83"/>
      <c r="J305" s="83"/>
      <c r="K305" s="1"/>
      <c r="L305" s="1"/>
      <c r="M305" s="1"/>
      <c r="N305" s="1"/>
      <c r="O305" s="1"/>
    </row>
    <row r="306" spans="1:15" hidden="1" x14ac:dyDescent="0.35"/>
    <row r="307" spans="1:15" hidden="1" x14ac:dyDescent="0.35"/>
    <row r="308" spans="1:15" hidden="1" x14ac:dyDescent="0.35"/>
    <row r="309" spans="1:15" hidden="1" x14ac:dyDescent="0.35"/>
    <row r="310" spans="1:15" hidden="1" x14ac:dyDescent="0.35"/>
    <row r="311" spans="1:15" hidden="1" x14ac:dyDescent="0.35"/>
    <row r="312" spans="1:15" hidden="1" x14ac:dyDescent="0.35"/>
    <row r="313" spans="1:15" s="2" customFormat="1" hidden="1" x14ac:dyDescent="0.35">
      <c r="A313" s="71"/>
      <c r="B313" s="1"/>
      <c r="C313" s="1"/>
      <c r="D313" s="26"/>
      <c r="E313" s="83"/>
      <c r="F313" s="83"/>
      <c r="G313" s="83"/>
      <c r="H313" s="83"/>
      <c r="I313" s="83"/>
      <c r="J313" s="83"/>
      <c r="K313" s="1"/>
      <c r="L313" s="1"/>
      <c r="M313" s="1"/>
      <c r="N313" s="1"/>
      <c r="O313" s="1"/>
    </row>
    <row r="314" spans="1:15" s="2" customFormat="1" x14ac:dyDescent="0.35">
      <c r="A314" s="71"/>
      <c r="B314" s="1"/>
      <c r="C314" s="1"/>
      <c r="D314" s="26"/>
      <c r="E314" s="83"/>
      <c r="F314" s="83"/>
      <c r="G314" s="83"/>
      <c r="H314" s="83"/>
      <c r="I314" s="83"/>
      <c r="J314" s="83"/>
      <c r="K314" s="1"/>
      <c r="L314" s="1"/>
      <c r="M314" s="1"/>
      <c r="N314" s="1"/>
      <c r="O314" s="1"/>
    </row>
    <row r="323" spans="1:15" s="2" customFormat="1" x14ac:dyDescent="0.35">
      <c r="A323" s="71"/>
      <c r="B323" s="1"/>
      <c r="C323" s="1"/>
      <c r="D323" s="26"/>
      <c r="E323" s="83"/>
      <c r="F323" s="83"/>
      <c r="G323" s="83"/>
      <c r="H323" s="83"/>
      <c r="I323" s="83"/>
      <c r="J323" s="83"/>
      <c r="K323" s="1"/>
      <c r="L323" s="1"/>
      <c r="M323" s="1"/>
      <c r="N323" s="1"/>
      <c r="O323" s="1"/>
    </row>
    <row r="324" spans="1:15" s="2" customFormat="1" x14ac:dyDescent="0.35">
      <c r="A324" s="71"/>
      <c r="B324" s="1"/>
      <c r="C324" s="1"/>
      <c r="D324" s="26"/>
      <c r="E324" s="83"/>
      <c r="F324" s="83"/>
      <c r="G324" s="83"/>
      <c r="H324" s="83"/>
      <c r="I324" s="83"/>
      <c r="J324" s="83"/>
      <c r="K324" s="1"/>
      <c r="L324" s="1"/>
      <c r="M324" s="1"/>
      <c r="N324" s="1"/>
      <c r="O324" s="1"/>
    </row>
    <row r="328" spans="1:15" s="2" customFormat="1" x14ac:dyDescent="0.35">
      <c r="A328" s="71"/>
      <c r="B328" s="1"/>
      <c r="C328" s="1"/>
      <c r="D328" s="26"/>
      <c r="E328" s="83"/>
      <c r="F328" s="83"/>
      <c r="G328" s="83"/>
      <c r="H328" s="83"/>
      <c r="I328" s="83"/>
      <c r="J328" s="83"/>
      <c r="K328" s="1"/>
      <c r="L328" s="1"/>
      <c r="M328" s="1"/>
      <c r="N328" s="1"/>
      <c r="O328" s="1"/>
    </row>
    <row r="329" spans="1:15" s="2" customFormat="1" x14ac:dyDescent="0.35">
      <c r="A329" s="71"/>
      <c r="B329" s="1"/>
      <c r="C329" s="1"/>
      <c r="D329" s="26"/>
      <c r="E329" s="83"/>
      <c r="F329" s="83"/>
      <c r="G329" s="83"/>
      <c r="H329" s="83"/>
      <c r="I329" s="83"/>
      <c r="J329" s="83"/>
      <c r="K329" s="1"/>
      <c r="L329" s="1"/>
      <c r="M329" s="1"/>
      <c r="N329" s="1"/>
      <c r="O329" s="1"/>
    </row>
  </sheetData>
  <mergeCells count="4">
    <mergeCell ref="H3:J3"/>
    <mergeCell ref="B5:B202"/>
    <mergeCell ref="B203:B206"/>
    <mergeCell ref="B207:B213"/>
  </mergeCells>
  <printOptions horizontalCentered="1" verticalCentered="1"/>
  <pageMargins left="0.59055118110236227" right="0.39370078740157483" top="0.59055118110236227" bottom="0.39370078740157483" header="0" footer="0"/>
  <pageSetup paperSize="9" scale="52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137C8-BA2D-4E17-94D8-9F3E1007B8E4}">
  <dimension ref="A1:V333"/>
  <sheetViews>
    <sheetView showGridLines="0" topLeftCell="B1" zoomScale="60" zoomScaleNormal="60" workbookViewId="0">
      <selection activeCell="E1" sqref="E1"/>
    </sheetView>
  </sheetViews>
  <sheetFormatPr baseColWidth="10" defaultColWidth="11" defaultRowHeight="17.5" x14ac:dyDescent="0.35"/>
  <cols>
    <col min="1" max="1" width="4" style="71" customWidth="1"/>
    <col min="2" max="2" width="11" style="1"/>
    <col min="3" max="3" width="78.453125" style="1" customWidth="1"/>
    <col min="4" max="4" width="6.7265625" style="23" customWidth="1"/>
    <col min="5" max="5" width="25" style="83" bestFit="1" customWidth="1"/>
    <col min="6" max="6" width="26.1796875" style="83" bestFit="1" customWidth="1"/>
    <col min="7" max="7" width="30.26953125" style="83" bestFit="1" customWidth="1"/>
    <col min="8" max="8" width="22.7265625" style="83" customWidth="1"/>
    <col min="9" max="9" width="25.453125" style="83" customWidth="1"/>
    <col min="10" max="10" width="33.1796875" style="83" customWidth="1"/>
    <col min="11" max="11" width="22.7265625" style="1" bestFit="1" customWidth="1"/>
    <col min="12" max="12" width="1.81640625" style="1" customWidth="1"/>
    <col min="13" max="13" width="28.26953125" style="1" bestFit="1" customWidth="1"/>
    <col min="14" max="14" width="1.81640625" style="1" customWidth="1"/>
    <col min="15" max="15" width="22.453125" style="1" bestFit="1" customWidth="1"/>
    <col min="16" max="16" width="14.90625" style="1" bestFit="1" customWidth="1"/>
    <col min="17" max="17" width="16.6328125" style="1" bestFit="1" customWidth="1"/>
    <col min="18" max="18" width="23.26953125" style="1" bestFit="1" customWidth="1"/>
    <col min="19" max="20" width="7.7265625" style="1" bestFit="1" customWidth="1"/>
    <col min="21" max="16384" width="11" style="1"/>
  </cols>
  <sheetData>
    <row r="1" spans="1:15" x14ac:dyDescent="0.35">
      <c r="K1" s="83"/>
      <c r="M1" s="83"/>
    </row>
    <row r="2" spans="1:15" ht="18" thickBot="1" x14ac:dyDescent="0.4">
      <c r="C2" s="192"/>
      <c r="O2" s="193"/>
    </row>
    <row r="3" spans="1:15" ht="18.5" thickBot="1" x14ac:dyDescent="0.45">
      <c r="B3" s="3"/>
      <c r="C3" s="4"/>
      <c r="D3" s="22"/>
      <c r="E3" s="194"/>
      <c r="F3" s="180" t="s">
        <v>147</v>
      </c>
      <c r="G3" s="195"/>
      <c r="H3" s="182" t="s">
        <v>148</v>
      </c>
      <c r="I3" s="183"/>
      <c r="J3" s="184"/>
    </row>
    <row r="4" spans="1:15" ht="36.5" thickBot="1" x14ac:dyDescent="0.45">
      <c r="B4" s="3"/>
      <c r="C4" s="5"/>
      <c r="D4" s="22"/>
      <c r="E4" s="35" t="s">
        <v>29</v>
      </c>
      <c r="F4" s="36" t="s">
        <v>30</v>
      </c>
      <c r="G4" s="35" t="s">
        <v>31</v>
      </c>
      <c r="H4" s="35" t="s">
        <v>29</v>
      </c>
      <c r="I4" s="36" t="s">
        <v>30</v>
      </c>
      <c r="J4" s="35" t="s">
        <v>31</v>
      </c>
    </row>
    <row r="5" spans="1:15" ht="18" x14ac:dyDescent="0.4">
      <c r="B5" s="185" t="s">
        <v>0</v>
      </c>
      <c r="C5" s="6" t="s">
        <v>32</v>
      </c>
      <c r="D5" s="24"/>
      <c r="E5" s="37"/>
      <c r="F5" s="38"/>
      <c r="G5" s="39"/>
      <c r="H5" s="37"/>
      <c r="I5" s="38"/>
      <c r="J5" s="39"/>
      <c r="M5" s="83"/>
      <c r="O5" s="83"/>
    </row>
    <row r="6" spans="1:15" ht="17.149999999999999" customHeight="1" x14ac:dyDescent="0.4">
      <c r="A6" s="71" t="s">
        <v>1</v>
      </c>
      <c r="B6" s="186"/>
      <c r="C6" s="7" t="s">
        <v>2</v>
      </c>
      <c r="D6" s="22" t="s">
        <v>3</v>
      </c>
      <c r="E6" s="196">
        <v>89247</v>
      </c>
      <c r="F6" s="197">
        <f>IF(E6=0,0,G6/E6)</f>
        <v>130065.52601207884</v>
      </c>
      <c r="G6" s="198">
        <v>11607958000</v>
      </c>
      <c r="H6" s="196">
        <v>543893.5</v>
      </c>
      <c r="I6" s="197">
        <f>IF(H6=0,0,J6/H6)</f>
        <v>113447.33500216495</v>
      </c>
      <c r="J6" s="198">
        <v>61703268100</v>
      </c>
      <c r="K6" s="193"/>
      <c r="M6" s="115"/>
    </row>
    <row r="7" spans="1:15" ht="17.149999999999999" customHeight="1" x14ac:dyDescent="0.4">
      <c r="B7" s="186"/>
      <c r="C7" s="7" t="s">
        <v>100</v>
      </c>
      <c r="D7" s="22" t="s">
        <v>3</v>
      </c>
      <c r="E7" s="196">
        <v>680</v>
      </c>
      <c r="F7" s="197">
        <f>IF(E7=0,0,G7/E7)</f>
        <v>120700</v>
      </c>
      <c r="G7" s="198">
        <v>82076000</v>
      </c>
      <c r="H7" s="196">
        <v>4835</v>
      </c>
      <c r="I7" s="197">
        <f>IF(H7=0,0,J7/H7)</f>
        <v>99780.144777662877</v>
      </c>
      <c r="J7" s="198">
        <v>482437000</v>
      </c>
      <c r="K7" s="193"/>
      <c r="M7" s="115"/>
    </row>
    <row r="8" spans="1:15" ht="17.149999999999999" customHeight="1" x14ac:dyDescent="0.4">
      <c r="B8" s="186"/>
      <c r="C8" s="7" t="s">
        <v>4</v>
      </c>
      <c r="D8" s="22" t="s">
        <v>3</v>
      </c>
      <c r="E8" s="196">
        <v>4777.84</v>
      </c>
      <c r="F8" s="197">
        <f>IF(ISERROR(+G8/E8),"",G8/E8)</f>
        <v>128354.50538318571</v>
      </c>
      <c r="G8" s="198">
        <v>613257290</v>
      </c>
      <c r="H8" s="196">
        <v>17945.47</v>
      </c>
      <c r="I8" s="197">
        <f>IF(H8=0,0,J8/H8)</f>
        <v>119634.29740207417</v>
      </c>
      <c r="J8" s="198">
        <v>2146893695</v>
      </c>
      <c r="K8" s="193"/>
    </row>
    <row r="9" spans="1:15" ht="17.149999999999999" customHeight="1" x14ac:dyDescent="0.4">
      <c r="A9" s="71" t="s">
        <v>1</v>
      </c>
      <c r="B9" s="186"/>
      <c r="C9" s="7" t="s">
        <v>5</v>
      </c>
      <c r="D9" s="22" t="s">
        <v>3</v>
      </c>
      <c r="E9" s="196">
        <v>200.5</v>
      </c>
      <c r="F9" s="197">
        <f t="shared" ref="F9:F27" si="0">IF(E9=0,0,G9/E9)</f>
        <v>130024.93765586035</v>
      </c>
      <c r="G9" s="198">
        <v>26070000</v>
      </c>
      <c r="H9" s="196">
        <v>1475.5</v>
      </c>
      <c r="I9" s="197">
        <f t="shared" ref="I9:I28" si="1">IF(H9=0,0,J9/H9)</f>
        <v>111228.058285327</v>
      </c>
      <c r="J9" s="198">
        <v>164117000</v>
      </c>
      <c r="K9" s="193"/>
    </row>
    <row r="10" spans="1:15" ht="17.149999999999999" customHeight="1" x14ac:dyDescent="0.4">
      <c r="A10" s="71" t="s">
        <v>1</v>
      </c>
      <c r="B10" s="186"/>
      <c r="C10" s="7" t="s">
        <v>102</v>
      </c>
      <c r="D10" s="22" t="s">
        <v>3</v>
      </c>
      <c r="E10" s="196">
        <v>83</v>
      </c>
      <c r="F10" s="197">
        <f t="shared" si="0"/>
        <v>178163.77108433735</v>
      </c>
      <c r="G10" s="198">
        <v>14787593</v>
      </c>
      <c r="H10" s="196">
        <v>157.6</v>
      </c>
      <c r="I10" s="197">
        <f t="shared" si="1"/>
        <v>176437.40482233503</v>
      </c>
      <c r="J10" s="198">
        <v>27806535</v>
      </c>
      <c r="K10" s="193"/>
    </row>
    <row r="11" spans="1:15" ht="17.149999999999999" customHeight="1" x14ac:dyDescent="0.4">
      <c r="B11" s="186"/>
      <c r="C11" s="7" t="s">
        <v>103</v>
      </c>
      <c r="D11" s="22" t="s">
        <v>3</v>
      </c>
      <c r="E11" s="196">
        <v>0</v>
      </c>
      <c r="F11" s="197">
        <f t="shared" si="0"/>
        <v>0</v>
      </c>
      <c r="G11" s="198">
        <v>0</v>
      </c>
      <c r="H11" s="196">
        <v>0</v>
      </c>
      <c r="I11" s="197">
        <f t="shared" si="1"/>
        <v>0</v>
      </c>
      <c r="J11" s="198">
        <v>0</v>
      </c>
      <c r="K11" s="193"/>
    </row>
    <row r="12" spans="1:15" ht="17.149999999999999" customHeight="1" x14ac:dyDescent="0.4">
      <c r="A12" s="71" t="s">
        <v>1</v>
      </c>
      <c r="B12" s="186"/>
      <c r="C12" s="7" t="s">
        <v>104</v>
      </c>
      <c r="D12" s="22" t="s">
        <v>3</v>
      </c>
      <c r="E12" s="196">
        <v>1020</v>
      </c>
      <c r="F12" s="197">
        <f t="shared" si="0"/>
        <v>118403.65196078431</v>
      </c>
      <c r="G12" s="198">
        <v>120771725</v>
      </c>
      <c r="H12" s="196">
        <v>4796</v>
      </c>
      <c r="I12" s="197">
        <f t="shared" si="1"/>
        <v>116414.91930775647</v>
      </c>
      <c r="J12" s="198">
        <v>558325953</v>
      </c>
      <c r="K12" s="193"/>
    </row>
    <row r="13" spans="1:15" ht="17.149999999999999" customHeight="1" x14ac:dyDescent="0.4">
      <c r="B13" s="186"/>
      <c r="C13" s="7" t="s">
        <v>96</v>
      </c>
      <c r="D13" s="22" t="s">
        <v>3</v>
      </c>
      <c r="E13" s="196">
        <v>0</v>
      </c>
      <c r="F13" s="197">
        <f t="shared" si="0"/>
        <v>0</v>
      </c>
      <c r="G13" s="198">
        <v>0</v>
      </c>
      <c r="H13" s="196">
        <v>1</v>
      </c>
      <c r="I13" s="197">
        <f t="shared" si="1"/>
        <v>137000</v>
      </c>
      <c r="J13" s="198">
        <v>137000</v>
      </c>
      <c r="K13" s="193"/>
    </row>
    <row r="14" spans="1:15" ht="17.149999999999999" customHeight="1" x14ac:dyDescent="0.4">
      <c r="B14" s="186"/>
      <c r="C14" s="7" t="s">
        <v>105</v>
      </c>
      <c r="D14" s="22" t="s">
        <v>3</v>
      </c>
      <c r="E14" s="196">
        <v>0</v>
      </c>
      <c r="F14" s="197">
        <f t="shared" si="0"/>
        <v>0</v>
      </c>
      <c r="G14" s="198">
        <v>0</v>
      </c>
      <c r="H14" s="196">
        <v>0</v>
      </c>
      <c r="I14" s="197">
        <f t="shared" si="1"/>
        <v>0</v>
      </c>
      <c r="J14" s="198">
        <v>0</v>
      </c>
      <c r="K14" s="193"/>
    </row>
    <row r="15" spans="1:15" ht="17.149999999999999" customHeight="1" x14ac:dyDescent="0.4">
      <c r="B15" s="186"/>
      <c r="C15" s="7" t="s">
        <v>6</v>
      </c>
      <c r="D15" s="22" t="s">
        <v>3</v>
      </c>
      <c r="E15" s="196">
        <v>0</v>
      </c>
      <c r="F15" s="197">
        <f t="shared" si="0"/>
        <v>0</v>
      </c>
      <c r="G15" s="198">
        <v>0</v>
      </c>
      <c r="H15" s="196">
        <v>5.5</v>
      </c>
      <c r="I15" s="197">
        <f t="shared" si="1"/>
        <v>96909.090909090912</v>
      </c>
      <c r="J15" s="198">
        <v>533000</v>
      </c>
      <c r="K15" s="193"/>
    </row>
    <row r="16" spans="1:15" ht="17.149999999999999" customHeight="1" x14ac:dyDescent="0.4">
      <c r="B16" s="186"/>
      <c r="C16" s="7" t="s">
        <v>7</v>
      </c>
      <c r="D16" s="22" t="s">
        <v>3</v>
      </c>
      <c r="E16" s="196">
        <v>-0.5</v>
      </c>
      <c r="F16" s="197">
        <f t="shared" si="0"/>
        <v>102642</v>
      </c>
      <c r="G16" s="198">
        <v>-51321</v>
      </c>
      <c r="H16" s="196">
        <v>-73.399999999999977</v>
      </c>
      <c r="I16" s="197">
        <f t="shared" si="1"/>
        <v>128271.38964577661</v>
      </c>
      <c r="J16" s="198">
        <v>-9415120</v>
      </c>
      <c r="K16" s="193"/>
    </row>
    <row r="17" spans="1:15" ht="17.149999999999999" customHeight="1" x14ac:dyDescent="0.4">
      <c r="B17" s="186"/>
      <c r="C17" s="7" t="s">
        <v>62</v>
      </c>
      <c r="D17" s="22" t="s">
        <v>3</v>
      </c>
      <c r="E17" s="196">
        <v>0</v>
      </c>
      <c r="F17" s="197">
        <f t="shared" si="0"/>
        <v>0</v>
      </c>
      <c r="G17" s="198">
        <v>0</v>
      </c>
      <c r="H17" s="196">
        <v>0</v>
      </c>
      <c r="I17" s="197">
        <f t="shared" si="1"/>
        <v>0</v>
      </c>
      <c r="J17" s="198">
        <v>0</v>
      </c>
      <c r="K17" s="193"/>
    </row>
    <row r="18" spans="1:15" ht="17.149999999999999" customHeight="1" x14ac:dyDescent="0.4">
      <c r="B18" s="186"/>
      <c r="C18" s="7" t="s">
        <v>63</v>
      </c>
      <c r="D18" s="22" t="s">
        <v>3</v>
      </c>
      <c r="E18" s="196">
        <v>0</v>
      </c>
      <c r="F18" s="197">
        <f t="shared" si="0"/>
        <v>0</v>
      </c>
      <c r="G18" s="198">
        <v>0</v>
      </c>
      <c r="H18" s="196">
        <v>0</v>
      </c>
      <c r="I18" s="197">
        <f t="shared" si="1"/>
        <v>0</v>
      </c>
      <c r="J18" s="198">
        <v>0</v>
      </c>
      <c r="K18" s="193"/>
    </row>
    <row r="19" spans="1:15" ht="17.149999999999999" customHeight="1" x14ac:dyDescent="0.4">
      <c r="B19" s="186"/>
      <c r="C19" s="7" t="s">
        <v>75</v>
      </c>
      <c r="D19" s="22" t="s">
        <v>3</v>
      </c>
      <c r="E19" s="196">
        <v>0</v>
      </c>
      <c r="F19" s="197">
        <f t="shared" si="0"/>
        <v>0</v>
      </c>
      <c r="G19" s="198">
        <v>0</v>
      </c>
      <c r="H19" s="196">
        <v>0</v>
      </c>
      <c r="I19" s="197">
        <f t="shared" si="1"/>
        <v>0</v>
      </c>
      <c r="J19" s="198">
        <v>0</v>
      </c>
      <c r="K19" s="193"/>
    </row>
    <row r="20" spans="1:15" ht="17.149999999999999" customHeight="1" x14ac:dyDescent="0.4">
      <c r="B20" s="186"/>
      <c r="C20" s="7" t="s">
        <v>50</v>
      </c>
      <c r="D20" s="22" t="s">
        <v>3</v>
      </c>
      <c r="E20" s="196">
        <v>0</v>
      </c>
      <c r="F20" s="197">
        <f t="shared" si="0"/>
        <v>0</v>
      </c>
      <c r="G20" s="198">
        <v>0</v>
      </c>
      <c r="H20" s="196">
        <v>0</v>
      </c>
      <c r="I20" s="197">
        <f t="shared" si="1"/>
        <v>0</v>
      </c>
      <c r="J20" s="198">
        <v>0</v>
      </c>
      <c r="K20" s="193"/>
    </row>
    <row r="21" spans="1:15" ht="17.149999999999999" customHeight="1" x14ac:dyDescent="0.4">
      <c r="B21" s="186"/>
      <c r="C21" s="7" t="s">
        <v>66</v>
      </c>
      <c r="D21" s="22" t="s">
        <v>3</v>
      </c>
      <c r="E21" s="196">
        <v>0</v>
      </c>
      <c r="F21" s="197">
        <f t="shared" si="0"/>
        <v>0</v>
      </c>
      <c r="G21" s="198">
        <v>0</v>
      </c>
      <c r="H21" s="196">
        <v>0</v>
      </c>
      <c r="I21" s="197">
        <f t="shared" si="1"/>
        <v>0</v>
      </c>
      <c r="J21" s="198">
        <v>0</v>
      </c>
      <c r="K21" s="193"/>
    </row>
    <row r="22" spans="1:15" ht="17.149999999999999" customHeight="1" x14ac:dyDescent="0.4">
      <c r="A22" s="71" t="s">
        <v>1</v>
      </c>
      <c r="B22" s="186"/>
      <c r="C22" s="7" t="s">
        <v>97</v>
      </c>
      <c r="D22" s="22" t="s">
        <v>3</v>
      </c>
      <c r="E22" s="196">
        <v>0</v>
      </c>
      <c r="F22" s="197">
        <f t="shared" si="0"/>
        <v>0</v>
      </c>
      <c r="G22" s="198">
        <v>0</v>
      </c>
      <c r="H22" s="196">
        <v>149</v>
      </c>
      <c r="I22" s="197">
        <f t="shared" si="1"/>
        <v>95604.026845637578</v>
      </c>
      <c r="J22" s="198">
        <v>14245000</v>
      </c>
    </row>
    <row r="23" spans="1:15" ht="17.149999999999999" customHeight="1" x14ac:dyDescent="0.4">
      <c r="A23" s="71" t="s">
        <v>1</v>
      </c>
      <c r="B23" s="186"/>
      <c r="C23" s="7" t="s">
        <v>101</v>
      </c>
      <c r="D23" s="22" t="s">
        <v>3</v>
      </c>
      <c r="E23" s="196">
        <v>0</v>
      </c>
      <c r="F23" s="197">
        <f t="shared" si="0"/>
        <v>0</v>
      </c>
      <c r="G23" s="198">
        <v>0</v>
      </c>
      <c r="H23" s="196">
        <v>0</v>
      </c>
      <c r="I23" s="197">
        <f t="shared" si="1"/>
        <v>0</v>
      </c>
      <c r="J23" s="198">
        <v>0</v>
      </c>
    </row>
    <row r="24" spans="1:15" ht="17.149999999999999" customHeight="1" x14ac:dyDescent="0.4">
      <c r="A24" s="71" t="s">
        <v>1</v>
      </c>
      <c r="B24" s="186"/>
      <c r="C24" s="7" t="s">
        <v>131</v>
      </c>
      <c r="D24" s="22" t="s">
        <v>3</v>
      </c>
      <c r="E24" s="196">
        <v>249</v>
      </c>
      <c r="F24" s="197">
        <f t="shared" si="0"/>
        <v>129116.46586345382</v>
      </c>
      <c r="G24" s="198">
        <v>32150000</v>
      </c>
      <c r="H24" s="196">
        <v>3782.5</v>
      </c>
      <c r="I24" s="197">
        <f t="shared" si="1"/>
        <v>108779.11434236616</v>
      </c>
      <c r="J24" s="198">
        <v>411457000</v>
      </c>
    </row>
    <row r="25" spans="1:15" ht="17.149999999999999" customHeight="1" x14ac:dyDescent="0.4">
      <c r="B25" s="186"/>
      <c r="C25" s="7" t="s">
        <v>149</v>
      </c>
      <c r="D25" s="22" t="s">
        <v>3</v>
      </c>
      <c r="E25" s="196">
        <v>148</v>
      </c>
      <c r="F25" s="197">
        <f t="shared" si="0"/>
        <v>130222.97297297297</v>
      </c>
      <c r="G25" s="198">
        <v>19273000</v>
      </c>
      <c r="H25" s="196">
        <v>223</v>
      </c>
      <c r="I25" s="197">
        <f t="shared" si="1"/>
        <v>129401.34529147983</v>
      </c>
      <c r="J25" s="198">
        <v>28856500</v>
      </c>
    </row>
    <row r="26" spans="1:15" ht="17.149999999999999" customHeight="1" x14ac:dyDescent="0.4">
      <c r="B26" s="186"/>
      <c r="C26" s="7" t="s">
        <v>134</v>
      </c>
      <c r="D26" s="22" t="s">
        <v>3</v>
      </c>
      <c r="E26" s="196">
        <v>0</v>
      </c>
      <c r="F26" s="197">
        <f t="shared" si="0"/>
        <v>0</v>
      </c>
      <c r="G26" s="198">
        <v>0</v>
      </c>
      <c r="H26" s="196">
        <v>3.5</v>
      </c>
      <c r="I26" s="197">
        <f t="shared" si="1"/>
        <v>121000</v>
      </c>
      <c r="J26" s="198">
        <v>423500</v>
      </c>
    </row>
    <row r="27" spans="1:15" ht="17.149999999999999" customHeight="1" x14ac:dyDescent="0.4">
      <c r="B27" s="186"/>
      <c r="C27" s="7" t="s">
        <v>132</v>
      </c>
      <c r="D27" s="22" t="s">
        <v>3</v>
      </c>
      <c r="E27" s="196">
        <v>0</v>
      </c>
      <c r="F27" s="197">
        <f t="shared" si="0"/>
        <v>0</v>
      </c>
      <c r="G27" s="198">
        <v>0</v>
      </c>
      <c r="H27" s="196">
        <v>100</v>
      </c>
      <c r="I27" s="197">
        <f t="shared" si="1"/>
        <v>113000</v>
      </c>
      <c r="J27" s="198">
        <v>11300000</v>
      </c>
    </row>
    <row r="28" spans="1:15" ht="17.149999999999999" customHeight="1" thickBot="1" x14ac:dyDescent="0.45">
      <c r="B28" s="186"/>
      <c r="C28" s="7" t="s">
        <v>133</v>
      </c>
      <c r="D28" s="22"/>
      <c r="E28" s="196">
        <v>0</v>
      </c>
      <c r="F28" s="197"/>
      <c r="G28" s="198">
        <v>0</v>
      </c>
      <c r="H28" s="196">
        <v>25</v>
      </c>
      <c r="I28" s="197">
        <f t="shared" si="1"/>
        <v>106680</v>
      </c>
      <c r="J28" s="198">
        <v>2667000</v>
      </c>
    </row>
    <row r="29" spans="1:15" ht="17.149999999999999" customHeight="1" thickBot="1" x14ac:dyDescent="0.45">
      <c r="B29" s="186"/>
      <c r="C29" s="19" t="s">
        <v>33</v>
      </c>
      <c r="D29" s="22"/>
      <c r="E29" s="200">
        <f>SUM(E6:E28)</f>
        <v>96404.84</v>
      </c>
      <c r="F29" s="201">
        <f>IF(E29=0,0,G29/E29)</f>
        <v>129830.53845636797</v>
      </c>
      <c r="G29" s="202">
        <f>SUM(G6:G28)</f>
        <v>12516292287</v>
      </c>
      <c r="H29" s="201">
        <f>SUM(H6:H28)</f>
        <v>577319.16999999993</v>
      </c>
      <c r="I29" s="201">
        <f>IF(H29=0,0,J29/H29)</f>
        <v>113530.01176628174</v>
      </c>
      <c r="J29" s="201">
        <f>SUM(J6:J28)</f>
        <v>65543052163</v>
      </c>
      <c r="M29" s="83"/>
      <c r="O29" s="83"/>
    </row>
    <row r="30" spans="1:15" ht="17.149999999999999" customHeight="1" x14ac:dyDescent="0.4">
      <c r="B30" s="186"/>
      <c r="C30" s="8"/>
      <c r="D30" s="22"/>
      <c r="E30" s="42"/>
      <c r="F30" s="203"/>
      <c r="G30" s="43"/>
      <c r="H30" s="42"/>
      <c r="I30" s="203"/>
      <c r="J30" s="43"/>
      <c r="O30" s="99"/>
    </row>
    <row r="31" spans="1:15" ht="17.149999999999999" customHeight="1" x14ac:dyDescent="0.4">
      <c r="B31" s="186"/>
      <c r="C31" s="9" t="s">
        <v>34</v>
      </c>
      <c r="D31" s="22"/>
      <c r="E31" s="42"/>
      <c r="F31" s="203"/>
      <c r="G31" s="43"/>
      <c r="H31" s="42"/>
      <c r="I31" s="203"/>
      <c r="J31" s="43"/>
      <c r="O31" s="99"/>
    </row>
    <row r="32" spans="1:15" ht="17.149999999999999" customHeight="1" x14ac:dyDescent="0.4">
      <c r="B32" s="186"/>
      <c r="C32" s="8"/>
      <c r="D32" s="22"/>
      <c r="E32" s="42"/>
      <c r="F32" s="203"/>
      <c r="G32" s="43"/>
      <c r="H32" s="42"/>
      <c r="I32" s="203"/>
      <c r="J32" s="43"/>
    </row>
    <row r="33" spans="1:10" ht="17.149999999999999" customHeight="1" x14ac:dyDescent="0.4">
      <c r="B33" s="186"/>
      <c r="C33" s="11" t="s">
        <v>48</v>
      </c>
      <c r="D33" s="22"/>
      <c r="E33" s="42"/>
      <c r="F33" s="203"/>
      <c r="G33" s="43"/>
      <c r="H33" s="42"/>
      <c r="I33" s="203"/>
      <c r="J33" s="43"/>
    </row>
    <row r="34" spans="1:10" ht="17.149999999999999" customHeight="1" x14ac:dyDescent="0.4">
      <c r="A34" s="71" t="s">
        <v>9</v>
      </c>
      <c r="B34" s="186"/>
      <c r="C34" s="10" t="s">
        <v>10</v>
      </c>
      <c r="D34" s="22" t="s">
        <v>3</v>
      </c>
      <c r="E34" s="204">
        <v>0</v>
      </c>
      <c r="F34" s="203">
        <f t="shared" ref="F34:F39" si="2">IF(E34=0,0,G34/E34)</f>
        <v>0</v>
      </c>
      <c r="G34" s="205">
        <v>0</v>
      </c>
      <c r="H34" s="204">
        <v>0</v>
      </c>
      <c r="I34" s="203">
        <f t="shared" ref="I34:I39" si="3">IF(H34=0,0,J34/H34)</f>
        <v>0</v>
      </c>
      <c r="J34" s="205">
        <v>0</v>
      </c>
    </row>
    <row r="35" spans="1:10" ht="17.149999999999999" customHeight="1" x14ac:dyDescent="0.4">
      <c r="A35" s="71" t="s">
        <v>9</v>
      </c>
      <c r="B35" s="186"/>
      <c r="C35" s="10" t="s">
        <v>11</v>
      </c>
      <c r="D35" s="22" t="s">
        <v>3</v>
      </c>
      <c r="E35" s="204">
        <v>0</v>
      </c>
      <c r="F35" s="203">
        <f t="shared" si="2"/>
        <v>0</v>
      </c>
      <c r="G35" s="205">
        <v>0</v>
      </c>
      <c r="H35" s="204">
        <v>0</v>
      </c>
      <c r="I35" s="203">
        <f t="shared" si="3"/>
        <v>0</v>
      </c>
      <c r="J35" s="205">
        <v>0</v>
      </c>
    </row>
    <row r="36" spans="1:10" ht="17.149999999999999" customHeight="1" x14ac:dyDescent="0.4">
      <c r="A36" s="71" t="s">
        <v>9</v>
      </c>
      <c r="B36" s="186"/>
      <c r="C36" s="10" t="s">
        <v>12</v>
      </c>
      <c r="D36" s="22" t="s">
        <v>3</v>
      </c>
      <c r="E36" s="204">
        <v>0</v>
      </c>
      <c r="F36" s="203">
        <f t="shared" si="2"/>
        <v>0</v>
      </c>
      <c r="G36" s="205">
        <v>0</v>
      </c>
      <c r="H36" s="204">
        <v>0</v>
      </c>
      <c r="I36" s="203">
        <f t="shared" si="3"/>
        <v>0</v>
      </c>
      <c r="J36" s="205">
        <v>0</v>
      </c>
    </row>
    <row r="37" spans="1:10" ht="17.149999999999999" customHeight="1" x14ac:dyDescent="0.4">
      <c r="A37" s="71" t="s">
        <v>9</v>
      </c>
      <c r="B37" s="186"/>
      <c r="C37" s="10" t="s">
        <v>13</v>
      </c>
      <c r="D37" s="22" t="s">
        <v>3</v>
      </c>
      <c r="E37" s="204">
        <v>0</v>
      </c>
      <c r="F37" s="203">
        <f t="shared" si="2"/>
        <v>0</v>
      </c>
      <c r="G37" s="205">
        <v>0</v>
      </c>
      <c r="H37" s="204">
        <v>0</v>
      </c>
      <c r="I37" s="203">
        <f t="shared" si="3"/>
        <v>0</v>
      </c>
      <c r="J37" s="205">
        <v>0</v>
      </c>
    </row>
    <row r="38" spans="1:10" ht="17.149999999999999" customHeight="1" x14ac:dyDescent="0.4">
      <c r="A38" s="71" t="s">
        <v>9</v>
      </c>
      <c r="B38" s="186"/>
      <c r="C38" s="10" t="s">
        <v>5</v>
      </c>
      <c r="D38" s="22" t="s">
        <v>3</v>
      </c>
      <c r="E38" s="204">
        <v>0</v>
      </c>
      <c r="F38" s="203">
        <f t="shared" si="2"/>
        <v>0</v>
      </c>
      <c r="G38" s="205">
        <v>0</v>
      </c>
      <c r="H38" s="204">
        <v>0</v>
      </c>
      <c r="I38" s="203">
        <f t="shared" si="3"/>
        <v>0</v>
      </c>
      <c r="J38" s="205">
        <v>0</v>
      </c>
    </row>
    <row r="39" spans="1:10" ht="17.149999999999999" customHeight="1" x14ac:dyDescent="0.4">
      <c r="A39" s="71" t="s">
        <v>9</v>
      </c>
      <c r="B39" s="186"/>
      <c r="C39" s="10" t="s">
        <v>14</v>
      </c>
      <c r="D39" s="22" t="s">
        <v>3</v>
      </c>
      <c r="E39" s="204">
        <v>0</v>
      </c>
      <c r="F39" s="203">
        <f t="shared" si="2"/>
        <v>0</v>
      </c>
      <c r="G39" s="205">
        <v>0</v>
      </c>
      <c r="H39" s="204">
        <v>0</v>
      </c>
      <c r="I39" s="203">
        <f t="shared" si="3"/>
        <v>0</v>
      </c>
      <c r="J39" s="205">
        <v>0</v>
      </c>
    </row>
    <row r="40" spans="1:10" ht="17.149999999999999" customHeight="1" x14ac:dyDescent="0.4">
      <c r="B40" s="186"/>
      <c r="C40" s="12" t="s">
        <v>49</v>
      </c>
      <c r="D40" s="22"/>
      <c r="E40" s="206">
        <f>SUM(E34:E39)</f>
        <v>0</v>
      </c>
      <c r="F40" s="207">
        <f>IF(E40=0,0,G40/E40)</f>
        <v>0</v>
      </c>
      <c r="G40" s="208">
        <f>SUM(G34:G39)</f>
        <v>0</v>
      </c>
      <c r="H40" s="206">
        <f>SUM(H34:H39)</f>
        <v>0</v>
      </c>
      <c r="I40" s="207">
        <f>IF(H40=0,0,J40/H40)</f>
        <v>0</v>
      </c>
      <c r="J40" s="208">
        <f>SUM(J34:J39)</f>
        <v>0</v>
      </c>
    </row>
    <row r="41" spans="1:10" ht="17.149999999999999" customHeight="1" x14ac:dyDescent="0.4">
      <c r="B41" s="186"/>
      <c r="C41" s="11" t="s">
        <v>77</v>
      </c>
      <c r="D41" s="22"/>
      <c r="E41" s="204"/>
      <c r="F41" s="203"/>
      <c r="G41" s="205"/>
      <c r="H41" s="204"/>
      <c r="I41" s="203"/>
      <c r="J41" s="205"/>
    </row>
    <row r="42" spans="1:10" ht="17.149999999999999" customHeight="1" x14ac:dyDescent="0.4">
      <c r="A42" s="71" t="s">
        <v>77</v>
      </c>
      <c r="B42" s="186"/>
      <c r="C42" s="7" t="s">
        <v>54</v>
      </c>
      <c r="D42" s="22" t="s">
        <v>3</v>
      </c>
      <c r="E42" s="204">
        <v>0</v>
      </c>
      <c r="F42" s="203">
        <f t="shared" ref="F42:F57" si="4">IF(E42=0,0,G42/E42)</f>
        <v>0</v>
      </c>
      <c r="G42" s="205">
        <v>0</v>
      </c>
      <c r="H42" s="204">
        <v>0</v>
      </c>
      <c r="I42" s="203">
        <f t="shared" ref="I42:I62" si="5">IF(H42=0,0,J42/H42)</f>
        <v>0</v>
      </c>
      <c r="J42" s="205">
        <v>0</v>
      </c>
    </row>
    <row r="43" spans="1:10" ht="17.149999999999999" customHeight="1" x14ac:dyDescent="0.4">
      <c r="A43" s="71" t="s">
        <v>77</v>
      </c>
      <c r="B43" s="186"/>
      <c r="C43" s="7" t="s">
        <v>55</v>
      </c>
      <c r="D43" s="22" t="s">
        <v>3</v>
      </c>
      <c r="E43" s="204">
        <v>0</v>
      </c>
      <c r="F43" s="203">
        <f t="shared" si="4"/>
        <v>0</v>
      </c>
      <c r="G43" s="205">
        <v>0</v>
      </c>
      <c r="H43" s="204">
        <v>0</v>
      </c>
      <c r="I43" s="203">
        <f t="shared" si="5"/>
        <v>0</v>
      </c>
      <c r="J43" s="205">
        <v>0</v>
      </c>
    </row>
    <row r="44" spans="1:10" ht="17.149999999999999" customHeight="1" x14ac:dyDescent="0.4">
      <c r="A44" s="71" t="s">
        <v>77</v>
      </c>
      <c r="B44" s="186"/>
      <c r="C44" s="7" t="s">
        <v>11</v>
      </c>
      <c r="D44" s="22" t="s">
        <v>3</v>
      </c>
      <c r="E44" s="204">
        <v>0</v>
      </c>
      <c r="F44" s="203">
        <f t="shared" si="4"/>
        <v>0</v>
      </c>
      <c r="G44" s="205">
        <v>0</v>
      </c>
      <c r="H44" s="204">
        <v>0</v>
      </c>
      <c r="I44" s="203">
        <f t="shared" si="5"/>
        <v>0</v>
      </c>
      <c r="J44" s="205">
        <v>0</v>
      </c>
    </row>
    <row r="45" spans="1:10" ht="17.149999999999999" customHeight="1" x14ac:dyDescent="0.4">
      <c r="A45" s="71" t="s">
        <v>77</v>
      </c>
      <c r="B45" s="186"/>
      <c r="C45" s="7" t="s">
        <v>12</v>
      </c>
      <c r="D45" s="22" t="s">
        <v>3</v>
      </c>
      <c r="E45" s="204">
        <v>0</v>
      </c>
      <c r="F45" s="203">
        <f t="shared" si="4"/>
        <v>0</v>
      </c>
      <c r="G45" s="205">
        <v>0</v>
      </c>
      <c r="H45" s="204">
        <v>0</v>
      </c>
      <c r="I45" s="203">
        <f t="shared" si="5"/>
        <v>0</v>
      </c>
      <c r="J45" s="205">
        <v>0</v>
      </c>
    </row>
    <row r="46" spans="1:10" ht="17.149999999999999" customHeight="1" x14ac:dyDescent="0.4">
      <c r="A46" s="71" t="s">
        <v>77</v>
      </c>
      <c r="B46" s="186"/>
      <c r="C46" s="7" t="s">
        <v>13</v>
      </c>
      <c r="D46" s="22" t="s">
        <v>3</v>
      </c>
      <c r="E46" s="204">
        <v>0</v>
      </c>
      <c r="F46" s="203">
        <f t="shared" si="4"/>
        <v>0</v>
      </c>
      <c r="G46" s="205">
        <v>0</v>
      </c>
      <c r="H46" s="204">
        <v>0</v>
      </c>
      <c r="I46" s="203">
        <f t="shared" si="5"/>
        <v>0</v>
      </c>
      <c r="J46" s="205">
        <v>0</v>
      </c>
    </row>
    <row r="47" spans="1:10" ht="17.149999999999999" customHeight="1" x14ac:dyDescent="0.4">
      <c r="A47" s="71" t="s">
        <v>77</v>
      </c>
      <c r="B47" s="186"/>
      <c r="C47" s="7" t="s">
        <v>68</v>
      </c>
      <c r="D47" s="22" t="s">
        <v>3</v>
      </c>
      <c r="E47" s="204">
        <v>0</v>
      </c>
      <c r="F47" s="203">
        <f t="shared" si="4"/>
        <v>0</v>
      </c>
      <c r="G47" s="205">
        <v>0</v>
      </c>
      <c r="H47" s="204">
        <v>0</v>
      </c>
      <c r="I47" s="203">
        <f t="shared" si="5"/>
        <v>0</v>
      </c>
      <c r="J47" s="205">
        <v>0</v>
      </c>
    </row>
    <row r="48" spans="1:10" ht="17.149999999999999" customHeight="1" x14ac:dyDescent="0.4">
      <c r="A48" s="71" t="s">
        <v>77</v>
      </c>
      <c r="B48" s="186"/>
      <c r="C48" s="7" t="s">
        <v>69</v>
      </c>
      <c r="D48" s="22" t="s">
        <v>3</v>
      </c>
      <c r="E48" s="204">
        <v>0</v>
      </c>
      <c r="F48" s="203">
        <f t="shared" si="4"/>
        <v>0</v>
      </c>
      <c r="G48" s="205">
        <v>0</v>
      </c>
      <c r="H48" s="204">
        <v>0</v>
      </c>
      <c r="I48" s="203">
        <f t="shared" si="5"/>
        <v>0</v>
      </c>
      <c r="J48" s="205">
        <v>0</v>
      </c>
    </row>
    <row r="49" spans="1:17" ht="17.149999999999999" customHeight="1" x14ac:dyDescent="0.4">
      <c r="A49" s="71" t="s">
        <v>77</v>
      </c>
      <c r="B49" s="186"/>
      <c r="C49" s="7" t="s">
        <v>14</v>
      </c>
      <c r="D49" s="22" t="s">
        <v>3</v>
      </c>
      <c r="E49" s="204">
        <v>0</v>
      </c>
      <c r="F49" s="203">
        <f t="shared" si="4"/>
        <v>0</v>
      </c>
      <c r="G49" s="205">
        <v>0</v>
      </c>
      <c r="H49" s="204">
        <v>0</v>
      </c>
      <c r="I49" s="203">
        <f t="shared" si="5"/>
        <v>0</v>
      </c>
      <c r="J49" s="205">
        <v>0</v>
      </c>
    </row>
    <row r="50" spans="1:17" ht="17.149999999999999" customHeight="1" x14ac:dyDescent="0.4">
      <c r="A50" s="71" t="s">
        <v>77</v>
      </c>
      <c r="B50" s="186"/>
      <c r="C50" s="7" t="s">
        <v>60</v>
      </c>
      <c r="D50" s="22" t="s">
        <v>3</v>
      </c>
      <c r="E50" s="204">
        <v>0</v>
      </c>
      <c r="F50" s="203">
        <f t="shared" si="4"/>
        <v>0</v>
      </c>
      <c r="G50" s="205">
        <v>0</v>
      </c>
      <c r="H50" s="204">
        <v>0</v>
      </c>
      <c r="I50" s="203">
        <f t="shared" si="5"/>
        <v>0</v>
      </c>
      <c r="J50" s="205">
        <v>0</v>
      </c>
    </row>
    <row r="51" spans="1:17" ht="17.149999999999999" customHeight="1" x14ac:dyDescent="0.4">
      <c r="A51" s="71" t="s">
        <v>77</v>
      </c>
      <c r="B51" s="186"/>
      <c r="C51" s="7" t="s">
        <v>50</v>
      </c>
      <c r="D51" s="22" t="s">
        <v>3</v>
      </c>
      <c r="E51" s="204">
        <v>0</v>
      </c>
      <c r="F51" s="203">
        <f t="shared" si="4"/>
        <v>0</v>
      </c>
      <c r="G51" s="205">
        <v>0</v>
      </c>
      <c r="H51" s="204">
        <v>0</v>
      </c>
      <c r="I51" s="203">
        <f t="shared" si="5"/>
        <v>0</v>
      </c>
      <c r="J51" s="205">
        <v>0</v>
      </c>
    </row>
    <row r="52" spans="1:17" ht="17.149999999999999" customHeight="1" x14ac:dyDescent="0.4">
      <c r="A52" s="71" t="s">
        <v>77</v>
      </c>
      <c r="B52" s="186"/>
      <c r="C52" s="7" t="s">
        <v>72</v>
      </c>
      <c r="D52" s="22" t="s">
        <v>3</v>
      </c>
      <c r="E52" s="204">
        <v>0</v>
      </c>
      <c r="F52" s="203">
        <f t="shared" si="4"/>
        <v>0</v>
      </c>
      <c r="G52" s="205">
        <v>0</v>
      </c>
      <c r="H52" s="204">
        <v>0</v>
      </c>
      <c r="I52" s="203">
        <f t="shared" si="5"/>
        <v>0</v>
      </c>
      <c r="J52" s="205">
        <v>0</v>
      </c>
    </row>
    <row r="53" spans="1:17" ht="17.149999999999999" customHeight="1" x14ac:dyDescent="0.4">
      <c r="A53" s="71" t="s">
        <v>77</v>
      </c>
      <c r="B53" s="186"/>
      <c r="C53" s="7" t="s">
        <v>73</v>
      </c>
      <c r="D53" s="22" t="s">
        <v>3</v>
      </c>
      <c r="E53" s="204">
        <v>0</v>
      </c>
      <c r="F53" s="203">
        <f t="shared" si="4"/>
        <v>0</v>
      </c>
      <c r="G53" s="205">
        <v>0</v>
      </c>
      <c r="H53" s="204">
        <v>0</v>
      </c>
      <c r="I53" s="203">
        <f t="shared" si="5"/>
        <v>0</v>
      </c>
      <c r="J53" s="205">
        <v>0</v>
      </c>
    </row>
    <row r="54" spans="1:17" ht="17.149999999999999" customHeight="1" x14ac:dyDescent="0.4">
      <c r="A54" s="71" t="s">
        <v>77</v>
      </c>
      <c r="B54" s="186"/>
      <c r="C54" s="7" t="s">
        <v>81</v>
      </c>
      <c r="D54" s="22" t="s">
        <v>3</v>
      </c>
      <c r="E54" s="204">
        <v>0</v>
      </c>
      <c r="F54" s="203">
        <f t="shared" si="4"/>
        <v>0</v>
      </c>
      <c r="G54" s="205">
        <v>0</v>
      </c>
      <c r="H54" s="204">
        <v>0</v>
      </c>
      <c r="I54" s="203">
        <f t="shared" si="5"/>
        <v>0</v>
      </c>
      <c r="J54" s="205">
        <v>0</v>
      </c>
    </row>
    <row r="55" spans="1:17" ht="17.149999999999999" customHeight="1" x14ac:dyDescent="0.4">
      <c r="A55" s="71" t="s">
        <v>77</v>
      </c>
      <c r="B55" s="186"/>
      <c r="C55" s="72" t="s">
        <v>82</v>
      </c>
      <c r="D55" s="22" t="s">
        <v>3</v>
      </c>
      <c r="E55" s="204">
        <v>0</v>
      </c>
      <c r="F55" s="203">
        <f t="shared" si="4"/>
        <v>0</v>
      </c>
      <c r="G55" s="205">
        <v>0</v>
      </c>
      <c r="H55" s="204">
        <v>0</v>
      </c>
      <c r="I55" s="203">
        <f t="shared" si="5"/>
        <v>0</v>
      </c>
      <c r="J55" s="205">
        <v>0</v>
      </c>
    </row>
    <row r="56" spans="1:17" ht="17.149999999999999" customHeight="1" x14ac:dyDescent="0.4">
      <c r="A56" s="209" t="s">
        <v>77</v>
      </c>
      <c r="B56" s="186"/>
      <c r="C56" s="120" t="s">
        <v>83</v>
      </c>
      <c r="D56" s="121" t="s">
        <v>3</v>
      </c>
      <c r="E56" s="210">
        <v>20999</v>
      </c>
      <c r="F56" s="211">
        <f t="shared" si="4"/>
        <v>172991.73842278204</v>
      </c>
      <c r="G56" s="212">
        <v>3632653515.1399999</v>
      </c>
      <c r="H56" s="213">
        <v>42477.5</v>
      </c>
      <c r="I56" s="211">
        <f t="shared" si="5"/>
        <v>167208.83500041199</v>
      </c>
      <c r="J56" s="212">
        <v>7102613288.7299995</v>
      </c>
      <c r="M56" s="83"/>
    </row>
    <row r="57" spans="1:17" ht="17.149999999999999" customHeight="1" x14ac:dyDescent="0.4">
      <c r="A57" s="209" t="s">
        <v>77</v>
      </c>
      <c r="B57" s="186"/>
      <c r="C57" s="120" t="s">
        <v>84</v>
      </c>
      <c r="D57" s="121" t="s">
        <v>3</v>
      </c>
      <c r="E57" s="213">
        <v>0</v>
      </c>
      <c r="F57" s="211">
        <f t="shared" si="4"/>
        <v>0</v>
      </c>
      <c r="G57" s="212">
        <v>0</v>
      </c>
      <c r="H57" s="213">
        <v>0</v>
      </c>
      <c r="I57" s="211">
        <f t="shared" si="5"/>
        <v>0</v>
      </c>
      <c r="J57" s="212">
        <v>0</v>
      </c>
    </row>
    <row r="58" spans="1:17" ht="17.149999999999999" customHeight="1" x14ac:dyDescent="0.4">
      <c r="A58" s="209"/>
      <c r="B58" s="186"/>
      <c r="C58" s="120" t="s">
        <v>85</v>
      </c>
      <c r="D58" s="121" t="s">
        <v>3</v>
      </c>
      <c r="E58" s="213">
        <v>3200</v>
      </c>
      <c r="F58" s="211">
        <f>IF(E58=0,0,G58/E58)</f>
        <v>170560.65687499999</v>
      </c>
      <c r="G58" s="212">
        <v>545794102</v>
      </c>
      <c r="H58" s="213">
        <v>18400</v>
      </c>
      <c r="I58" s="211">
        <f t="shared" si="5"/>
        <v>163150.55836956523</v>
      </c>
      <c r="J58" s="212">
        <v>3001970274</v>
      </c>
    </row>
    <row r="59" spans="1:17" ht="17.149999999999999" customHeight="1" x14ac:dyDescent="0.4">
      <c r="A59" s="209" t="s">
        <v>77</v>
      </c>
      <c r="B59" s="186"/>
      <c r="C59" s="72" t="s">
        <v>58</v>
      </c>
      <c r="D59" s="22" t="s">
        <v>3</v>
      </c>
      <c r="E59" s="204">
        <v>0</v>
      </c>
      <c r="F59" s="203">
        <f>IF(E59=0,0,G59/E59)</f>
        <v>0</v>
      </c>
      <c r="G59" s="205">
        <v>0</v>
      </c>
      <c r="H59" s="204">
        <v>0</v>
      </c>
      <c r="I59" s="203">
        <f>IF(H59=0,0,J59/H59)</f>
        <v>0</v>
      </c>
      <c r="J59" s="205">
        <v>0</v>
      </c>
    </row>
    <row r="60" spans="1:17" ht="17.149999999999999" customHeight="1" x14ac:dyDescent="0.4">
      <c r="A60" s="209"/>
      <c r="B60" s="186"/>
      <c r="C60" s="72" t="s">
        <v>97</v>
      </c>
      <c r="D60" s="22" t="s">
        <v>3</v>
      </c>
      <c r="E60" s="204">
        <v>0</v>
      </c>
      <c r="F60" s="203">
        <f>IF(E60=0,0,G60/E60)</f>
        <v>0</v>
      </c>
      <c r="G60" s="214">
        <v>0</v>
      </c>
      <c r="H60" s="204">
        <v>0</v>
      </c>
      <c r="I60" s="203">
        <f>IF(H60=0,0,J60/H60)</f>
        <v>0</v>
      </c>
      <c r="J60" s="205">
        <v>0</v>
      </c>
    </row>
    <row r="61" spans="1:17" ht="17.149999999999999" customHeight="1" x14ac:dyDescent="0.4">
      <c r="A61" s="209"/>
      <c r="B61" s="186"/>
      <c r="C61" s="120" t="s">
        <v>101</v>
      </c>
      <c r="D61" s="121" t="s">
        <v>3</v>
      </c>
      <c r="E61" s="213">
        <v>0</v>
      </c>
      <c r="F61" s="211">
        <f>IF(E61=0,0,G61/E61)</f>
        <v>0</v>
      </c>
      <c r="G61" s="215">
        <v>0</v>
      </c>
      <c r="H61" s="213">
        <v>0</v>
      </c>
      <c r="I61" s="211">
        <f t="shared" si="5"/>
        <v>0</v>
      </c>
      <c r="J61" s="212">
        <v>0</v>
      </c>
    </row>
    <row r="62" spans="1:17" ht="17.149999999999999" customHeight="1" x14ac:dyDescent="0.4">
      <c r="B62" s="186"/>
      <c r="C62" s="12" t="s">
        <v>87</v>
      </c>
      <c r="D62" s="22"/>
      <c r="E62" s="216">
        <f>SUM(E42:E61)</f>
        <v>24199</v>
      </c>
      <c r="F62" s="207">
        <f>IF(E62=0,0,G62/E62)</f>
        <v>172670.2598099095</v>
      </c>
      <c r="G62" s="217">
        <f>SUM(G42:G61)</f>
        <v>4178447617.1399999</v>
      </c>
      <c r="H62" s="216">
        <f>SUM(H42:H61)</f>
        <v>60877.5</v>
      </c>
      <c r="I62" s="207">
        <f t="shared" si="5"/>
        <v>165982.2358462486</v>
      </c>
      <c r="J62" s="218">
        <f>SUM(J42:J61)</f>
        <v>10104583562.73</v>
      </c>
      <c r="K62" s="83"/>
      <c r="M62" s="83"/>
      <c r="Q62" s="65"/>
    </row>
    <row r="63" spans="1:17" ht="17.149999999999999" customHeight="1" x14ac:dyDescent="0.4">
      <c r="B63" s="186"/>
      <c r="C63" s="11" t="s">
        <v>78</v>
      </c>
      <c r="D63" s="22"/>
      <c r="E63" s="204"/>
      <c r="F63" s="203"/>
      <c r="G63" s="205"/>
      <c r="H63" s="204"/>
      <c r="I63" s="203"/>
      <c r="J63" s="205"/>
    </row>
    <row r="64" spans="1:17" ht="17.149999999999999" customHeight="1" x14ac:dyDescent="0.4">
      <c r="A64" s="71" t="s">
        <v>78</v>
      </c>
      <c r="B64" s="186"/>
      <c r="C64" s="7" t="s">
        <v>54</v>
      </c>
      <c r="D64" s="22" t="s">
        <v>3</v>
      </c>
      <c r="E64" s="204">
        <v>0</v>
      </c>
      <c r="F64" s="203">
        <f t="shared" ref="F64:F87" si="6">IF(E64=0,0,G64/E64)</f>
        <v>0</v>
      </c>
      <c r="G64" s="205">
        <v>0</v>
      </c>
      <c r="H64" s="204">
        <v>0</v>
      </c>
      <c r="I64" s="203">
        <f t="shared" ref="I64:I87" si="7">IF(H64=0,0,J64/H64)</f>
        <v>0</v>
      </c>
      <c r="J64" s="205">
        <v>0</v>
      </c>
      <c r="K64" s="83"/>
    </row>
    <row r="65" spans="1:13" ht="17.149999999999999" customHeight="1" x14ac:dyDescent="0.4">
      <c r="A65" s="71" t="s">
        <v>78</v>
      </c>
      <c r="B65" s="186"/>
      <c r="C65" s="7" t="s">
        <v>55</v>
      </c>
      <c r="D65" s="22" t="s">
        <v>3</v>
      </c>
      <c r="E65" s="204">
        <v>0</v>
      </c>
      <c r="F65" s="203">
        <f t="shared" si="6"/>
        <v>0</v>
      </c>
      <c r="G65" s="205">
        <v>0</v>
      </c>
      <c r="H65" s="204">
        <v>1200</v>
      </c>
      <c r="I65" s="203">
        <f t="shared" si="7"/>
        <v>121558.32333333333</v>
      </c>
      <c r="J65" s="205">
        <v>145869988</v>
      </c>
      <c r="K65" s="69"/>
    </row>
    <row r="66" spans="1:13" ht="17.149999999999999" customHeight="1" x14ac:dyDescent="0.4">
      <c r="A66" s="71" t="s">
        <v>78</v>
      </c>
      <c r="B66" s="186"/>
      <c r="C66" s="7" t="s">
        <v>11</v>
      </c>
      <c r="D66" s="22" t="s">
        <v>3</v>
      </c>
      <c r="E66" s="204">
        <v>0</v>
      </c>
      <c r="F66" s="203">
        <f t="shared" si="6"/>
        <v>0</v>
      </c>
      <c r="G66" s="205">
        <v>0</v>
      </c>
      <c r="H66" s="204">
        <v>0</v>
      </c>
      <c r="I66" s="203">
        <f t="shared" si="7"/>
        <v>0</v>
      </c>
      <c r="J66" s="205">
        <v>0</v>
      </c>
    </row>
    <row r="67" spans="1:13" ht="17.149999999999999" customHeight="1" x14ac:dyDescent="0.4">
      <c r="A67" s="71" t="s">
        <v>78</v>
      </c>
      <c r="B67" s="186"/>
      <c r="C67" s="7" t="s">
        <v>12</v>
      </c>
      <c r="D67" s="22" t="s">
        <v>3</v>
      </c>
      <c r="E67" s="204">
        <v>0</v>
      </c>
      <c r="F67" s="203">
        <f t="shared" si="6"/>
        <v>0</v>
      </c>
      <c r="G67" s="205">
        <v>0</v>
      </c>
      <c r="H67" s="204">
        <v>0</v>
      </c>
      <c r="I67" s="203">
        <f t="shared" si="7"/>
        <v>0</v>
      </c>
      <c r="J67" s="205">
        <v>0</v>
      </c>
    </row>
    <row r="68" spans="1:13" ht="17.149999999999999" customHeight="1" x14ac:dyDescent="0.4">
      <c r="A68" s="71" t="s">
        <v>78</v>
      </c>
      <c r="B68" s="186"/>
      <c r="C68" s="7" t="s">
        <v>13</v>
      </c>
      <c r="D68" s="22" t="s">
        <v>3</v>
      </c>
      <c r="E68" s="204">
        <v>0</v>
      </c>
      <c r="F68" s="203">
        <f t="shared" si="6"/>
        <v>0</v>
      </c>
      <c r="G68" s="205">
        <v>0</v>
      </c>
      <c r="H68" s="204">
        <v>0</v>
      </c>
      <c r="I68" s="203">
        <f t="shared" si="7"/>
        <v>0</v>
      </c>
      <c r="J68" s="205">
        <v>0</v>
      </c>
    </row>
    <row r="69" spans="1:13" ht="17.149999999999999" customHeight="1" x14ac:dyDescent="0.4">
      <c r="A69" s="71" t="s">
        <v>78</v>
      </c>
      <c r="B69" s="186"/>
      <c r="C69" s="7" t="s">
        <v>68</v>
      </c>
      <c r="D69" s="22" t="s">
        <v>3</v>
      </c>
      <c r="E69" s="204">
        <v>0</v>
      </c>
      <c r="F69" s="203">
        <f t="shared" si="6"/>
        <v>0</v>
      </c>
      <c r="G69" s="205">
        <v>0</v>
      </c>
      <c r="H69" s="204">
        <v>0</v>
      </c>
      <c r="I69" s="203">
        <f t="shared" si="7"/>
        <v>0</v>
      </c>
      <c r="J69" s="205">
        <v>0</v>
      </c>
      <c r="M69" s="83"/>
    </row>
    <row r="70" spans="1:13" ht="17.149999999999999" customHeight="1" x14ac:dyDescent="0.4">
      <c r="A70" s="71" t="s">
        <v>78</v>
      </c>
      <c r="B70" s="186"/>
      <c r="C70" s="7" t="s">
        <v>69</v>
      </c>
      <c r="D70" s="22" t="s">
        <v>3</v>
      </c>
      <c r="E70" s="204">
        <v>0</v>
      </c>
      <c r="F70" s="203">
        <f t="shared" si="6"/>
        <v>0</v>
      </c>
      <c r="G70" s="205">
        <v>0</v>
      </c>
      <c r="H70" s="204">
        <v>0</v>
      </c>
      <c r="I70" s="203">
        <f t="shared" si="7"/>
        <v>0</v>
      </c>
      <c r="J70" s="205">
        <v>0</v>
      </c>
    </row>
    <row r="71" spans="1:13" ht="17.149999999999999" customHeight="1" x14ac:dyDescent="0.4">
      <c r="A71" s="71" t="s">
        <v>78</v>
      </c>
      <c r="B71" s="186"/>
      <c r="C71" s="7" t="s">
        <v>14</v>
      </c>
      <c r="D71" s="22" t="s">
        <v>3</v>
      </c>
      <c r="E71" s="204">
        <v>0</v>
      </c>
      <c r="F71" s="203">
        <f t="shared" si="6"/>
        <v>0</v>
      </c>
      <c r="G71" s="205">
        <v>0</v>
      </c>
      <c r="H71" s="204">
        <v>0</v>
      </c>
      <c r="I71" s="203">
        <f t="shared" si="7"/>
        <v>0</v>
      </c>
      <c r="J71" s="205">
        <v>0</v>
      </c>
    </row>
    <row r="72" spans="1:13" ht="17.149999999999999" customHeight="1" x14ac:dyDescent="0.4">
      <c r="A72" s="71" t="s">
        <v>78</v>
      </c>
      <c r="B72" s="186"/>
      <c r="C72" s="7" t="s">
        <v>60</v>
      </c>
      <c r="D72" s="22" t="s">
        <v>3</v>
      </c>
      <c r="E72" s="204">
        <v>0</v>
      </c>
      <c r="F72" s="203">
        <f t="shared" si="6"/>
        <v>0</v>
      </c>
      <c r="G72" s="205">
        <v>0</v>
      </c>
      <c r="H72" s="204">
        <v>0</v>
      </c>
      <c r="I72" s="203">
        <f t="shared" si="7"/>
        <v>0</v>
      </c>
      <c r="J72" s="205">
        <v>0</v>
      </c>
    </row>
    <row r="73" spans="1:13" ht="17.149999999999999" customHeight="1" x14ac:dyDescent="0.4">
      <c r="A73" s="71" t="s">
        <v>78</v>
      </c>
      <c r="B73" s="186"/>
      <c r="C73" s="7" t="s">
        <v>50</v>
      </c>
      <c r="D73" s="22" t="s">
        <v>3</v>
      </c>
      <c r="E73" s="204">
        <v>0</v>
      </c>
      <c r="F73" s="203">
        <f t="shared" si="6"/>
        <v>0</v>
      </c>
      <c r="G73" s="205">
        <v>0</v>
      </c>
      <c r="H73" s="204">
        <v>0</v>
      </c>
      <c r="I73" s="203">
        <f t="shared" si="7"/>
        <v>0</v>
      </c>
      <c r="J73" s="205">
        <v>0</v>
      </c>
    </row>
    <row r="74" spans="1:13" ht="17.149999999999999" customHeight="1" x14ac:dyDescent="0.4">
      <c r="A74" s="71" t="s">
        <v>78</v>
      </c>
      <c r="B74" s="186"/>
      <c r="C74" s="7" t="s">
        <v>72</v>
      </c>
      <c r="D74" s="22" t="s">
        <v>3</v>
      </c>
      <c r="E74" s="204">
        <v>0</v>
      </c>
      <c r="F74" s="203">
        <f t="shared" si="6"/>
        <v>0</v>
      </c>
      <c r="G74" s="205">
        <v>0</v>
      </c>
      <c r="H74" s="204">
        <v>39260</v>
      </c>
      <c r="I74" s="203">
        <f t="shared" si="7"/>
        <v>124339.03235608763</v>
      </c>
      <c r="J74" s="205">
        <v>4881550410.3000002</v>
      </c>
    </row>
    <row r="75" spans="1:13" ht="17.149999999999999" customHeight="1" x14ac:dyDescent="0.4">
      <c r="A75" s="71" t="s">
        <v>78</v>
      </c>
      <c r="B75" s="186"/>
      <c r="C75" s="7" t="s">
        <v>73</v>
      </c>
      <c r="D75" s="22" t="s">
        <v>3</v>
      </c>
      <c r="E75" s="204">
        <v>0</v>
      </c>
      <c r="F75" s="203">
        <f t="shared" si="6"/>
        <v>0</v>
      </c>
      <c r="G75" s="205">
        <v>0</v>
      </c>
      <c r="H75" s="204">
        <v>0</v>
      </c>
      <c r="I75" s="203">
        <f t="shared" si="7"/>
        <v>0</v>
      </c>
      <c r="J75" s="205">
        <v>0</v>
      </c>
    </row>
    <row r="76" spans="1:13" ht="17.149999999999999" customHeight="1" x14ac:dyDescent="0.4">
      <c r="B76" s="186"/>
      <c r="C76" s="7" t="s">
        <v>119</v>
      </c>
      <c r="D76" s="22" t="s">
        <v>3</v>
      </c>
      <c r="E76" s="204">
        <v>0</v>
      </c>
      <c r="F76" s="203">
        <f t="shared" si="6"/>
        <v>0</v>
      </c>
      <c r="G76" s="205">
        <v>0</v>
      </c>
      <c r="H76" s="204">
        <v>0</v>
      </c>
      <c r="I76" s="203">
        <f t="shared" si="7"/>
        <v>0</v>
      </c>
      <c r="J76" s="205">
        <v>0</v>
      </c>
    </row>
    <row r="77" spans="1:13" ht="17.149999999999999" customHeight="1" x14ac:dyDescent="0.4">
      <c r="A77" s="71" t="s">
        <v>78</v>
      </c>
      <c r="B77" s="186"/>
      <c r="C77" s="7" t="s">
        <v>81</v>
      </c>
      <c r="D77" s="22" t="s">
        <v>3</v>
      </c>
      <c r="E77" s="204">
        <v>0</v>
      </c>
      <c r="F77" s="203">
        <f t="shared" si="6"/>
        <v>0</v>
      </c>
      <c r="G77" s="205">
        <v>0</v>
      </c>
      <c r="H77" s="204">
        <v>0</v>
      </c>
      <c r="I77" s="203">
        <f t="shared" si="7"/>
        <v>0</v>
      </c>
      <c r="J77" s="205">
        <v>0</v>
      </c>
    </row>
    <row r="78" spans="1:13" ht="17.149999999999999" customHeight="1" x14ac:dyDescent="0.4">
      <c r="A78" s="71" t="s">
        <v>78</v>
      </c>
      <c r="B78" s="186"/>
      <c r="C78" s="7" t="s">
        <v>82</v>
      </c>
      <c r="D78" s="22" t="s">
        <v>3</v>
      </c>
      <c r="E78" s="204">
        <v>0</v>
      </c>
      <c r="F78" s="203">
        <f t="shared" si="6"/>
        <v>0</v>
      </c>
      <c r="G78" s="205">
        <v>0</v>
      </c>
      <c r="H78" s="204">
        <v>0</v>
      </c>
      <c r="I78" s="203">
        <f t="shared" si="7"/>
        <v>0</v>
      </c>
      <c r="J78" s="205">
        <v>0</v>
      </c>
    </row>
    <row r="79" spans="1:13" ht="17.149999999999999" customHeight="1" x14ac:dyDescent="0.4">
      <c r="A79" s="209" t="s">
        <v>78</v>
      </c>
      <c r="B79" s="186"/>
      <c r="C79" s="120" t="s">
        <v>83</v>
      </c>
      <c r="D79" s="121" t="s">
        <v>3</v>
      </c>
      <c r="E79" s="213">
        <v>0</v>
      </c>
      <c r="F79" s="211">
        <f t="shared" si="6"/>
        <v>0</v>
      </c>
      <c r="G79" s="212">
        <v>0</v>
      </c>
      <c r="H79" s="213">
        <v>0</v>
      </c>
      <c r="I79" s="211">
        <f t="shared" si="7"/>
        <v>0</v>
      </c>
      <c r="J79" s="212">
        <v>0</v>
      </c>
    </row>
    <row r="80" spans="1:13" ht="17.149999999999999" customHeight="1" x14ac:dyDescent="0.4">
      <c r="A80" s="209" t="s">
        <v>78</v>
      </c>
      <c r="B80" s="186"/>
      <c r="C80" s="120" t="s">
        <v>84</v>
      </c>
      <c r="D80" s="121" t="s">
        <v>3</v>
      </c>
      <c r="E80" s="213">
        <v>0</v>
      </c>
      <c r="F80" s="211">
        <f t="shared" si="6"/>
        <v>0</v>
      </c>
      <c r="G80" s="212">
        <v>0</v>
      </c>
      <c r="H80" s="213">
        <v>0</v>
      </c>
      <c r="I80" s="211">
        <f t="shared" si="7"/>
        <v>0</v>
      </c>
      <c r="J80" s="212">
        <v>0</v>
      </c>
    </row>
    <row r="81" spans="1:10" ht="17.149999999999999" customHeight="1" x14ac:dyDescent="0.4">
      <c r="A81" s="209" t="s">
        <v>78</v>
      </c>
      <c r="B81" s="186"/>
      <c r="C81" s="120" t="s">
        <v>85</v>
      </c>
      <c r="D81" s="121" t="s">
        <v>3</v>
      </c>
      <c r="E81" s="213">
        <v>0</v>
      </c>
      <c r="F81" s="211">
        <f>IF(E81=0,0,G81/E81)</f>
        <v>0</v>
      </c>
      <c r="G81" s="212">
        <v>0</v>
      </c>
      <c r="H81" s="213">
        <v>0</v>
      </c>
      <c r="I81" s="211">
        <f>IF(H81=0,0,J81/H81)</f>
        <v>0</v>
      </c>
      <c r="J81" s="212">
        <v>0</v>
      </c>
    </row>
    <row r="82" spans="1:10" ht="17.149999999999999" customHeight="1" x14ac:dyDescent="0.4">
      <c r="B82" s="186"/>
      <c r="C82" s="72" t="s">
        <v>58</v>
      </c>
      <c r="D82" s="22" t="s">
        <v>3</v>
      </c>
      <c r="E82" s="204">
        <v>0</v>
      </c>
      <c r="F82" s="203">
        <f t="shared" si="6"/>
        <v>0</v>
      </c>
      <c r="G82" s="205">
        <v>0</v>
      </c>
      <c r="H82" s="204">
        <v>0</v>
      </c>
      <c r="I82" s="203">
        <f t="shared" ref="I82:I86" si="8">IF(H82=0,0,J82/H82)</f>
        <v>0</v>
      </c>
      <c r="J82" s="205">
        <v>0</v>
      </c>
    </row>
    <row r="83" spans="1:10" ht="17.149999999999999" customHeight="1" x14ac:dyDescent="0.4">
      <c r="B83" s="186"/>
      <c r="C83" s="120" t="s">
        <v>101</v>
      </c>
      <c r="D83" s="121" t="s">
        <v>3</v>
      </c>
      <c r="E83" s="213">
        <v>0</v>
      </c>
      <c r="F83" s="211">
        <f t="shared" si="6"/>
        <v>0</v>
      </c>
      <c r="G83" s="215">
        <v>0</v>
      </c>
      <c r="H83" s="213">
        <v>0</v>
      </c>
      <c r="I83" s="211">
        <f t="shared" si="8"/>
        <v>0</v>
      </c>
      <c r="J83" s="212">
        <v>0</v>
      </c>
    </row>
    <row r="84" spans="1:10" ht="17.149999999999999" customHeight="1" x14ac:dyDescent="0.4">
      <c r="A84" s="209"/>
      <c r="B84" s="186"/>
      <c r="C84" s="72" t="s">
        <v>108</v>
      </c>
      <c r="D84" s="22" t="s">
        <v>3</v>
      </c>
      <c r="E84" s="204">
        <v>0</v>
      </c>
      <c r="F84" s="203">
        <f t="shared" si="6"/>
        <v>0</v>
      </c>
      <c r="G84" s="214">
        <v>0</v>
      </c>
      <c r="H84" s="204">
        <v>2497.06</v>
      </c>
      <c r="I84" s="203">
        <f t="shared" si="8"/>
        <v>118699.87999887869</v>
      </c>
      <c r="J84" s="205">
        <v>296400722.35000002</v>
      </c>
    </row>
    <row r="85" spans="1:10" ht="17.149999999999999" customHeight="1" x14ac:dyDescent="0.4">
      <c r="B85" s="186"/>
      <c r="C85" s="72" t="s">
        <v>135</v>
      </c>
      <c r="D85" s="22" t="s">
        <v>3</v>
      </c>
      <c r="E85" s="204">
        <v>0</v>
      </c>
      <c r="F85" s="203">
        <f t="shared" si="6"/>
        <v>0</v>
      </c>
      <c r="G85" s="214">
        <v>0</v>
      </c>
      <c r="H85" s="204">
        <v>7497.9000000000005</v>
      </c>
      <c r="I85" s="203">
        <f t="shared" si="8"/>
        <v>122725.57499966655</v>
      </c>
      <c r="J85" s="205">
        <v>920184088.78999996</v>
      </c>
    </row>
    <row r="86" spans="1:10" ht="17.149999999999999" customHeight="1" x14ac:dyDescent="0.4">
      <c r="B86" s="186"/>
      <c r="C86" s="72" t="s">
        <v>150</v>
      </c>
      <c r="D86" s="22"/>
      <c r="E86" s="204">
        <v>1500</v>
      </c>
      <c r="F86" s="203">
        <f t="shared" si="6"/>
        <v>132277.48499999999</v>
      </c>
      <c r="G86" s="214">
        <v>198416227.5</v>
      </c>
      <c r="H86" s="204">
        <v>1500</v>
      </c>
      <c r="I86" s="203">
        <f t="shared" si="8"/>
        <v>132277.48499999999</v>
      </c>
      <c r="J86" s="205">
        <v>198416227.5</v>
      </c>
    </row>
    <row r="87" spans="1:10" ht="17.149999999999999" customHeight="1" x14ac:dyDescent="0.4">
      <c r="B87" s="186"/>
      <c r="C87" s="12" t="s">
        <v>79</v>
      </c>
      <c r="D87" s="22"/>
      <c r="E87" s="206">
        <f>SUM(E64:E86)</f>
        <v>1500</v>
      </c>
      <c r="F87" s="207">
        <f t="shared" si="6"/>
        <v>132277.48499999999</v>
      </c>
      <c r="G87" s="206">
        <f>SUM(G64:G86)</f>
        <v>198416227.5</v>
      </c>
      <c r="H87" s="206">
        <f>SUM(H64:H86)</f>
        <v>51954.96</v>
      </c>
      <c r="I87" s="207">
        <f t="shared" si="7"/>
        <v>124000.12312472188</v>
      </c>
      <c r="J87" s="206">
        <f>SUM(J64:J86)</f>
        <v>6442421436.9400005</v>
      </c>
    </row>
    <row r="88" spans="1:10" ht="17.149999999999999" customHeight="1" x14ac:dyDescent="0.4">
      <c r="B88" s="186"/>
      <c r="C88" s="11" t="s">
        <v>15</v>
      </c>
      <c r="D88" s="22"/>
      <c r="E88" s="42"/>
      <c r="F88" s="203"/>
      <c r="G88" s="43"/>
      <c r="H88" s="219"/>
      <c r="I88" s="220"/>
      <c r="J88" s="221"/>
    </row>
    <row r="89" spans="1:10" ht="17.149999999999999" customHeight="1" x14ac:dyDescent="0.4">
      <c r="A89" s="71" t="s">
        <v>15</v>
      </c>
      <c r="B89" s="186"/>
      <c r="C89" s="7" t="s">
        <v>56</v>
      </c>
      <c r="D89" s="22" t="s">
        <v>3</v>
      </c>
      <c r="E89" s="204">
        <v>0</v>
      </c>
      <c r="F89" s="203">
        <f t="shared" ref="F89:F112" si="9">IF(E89=0,0,G89/E89)</f>
        <v>0</v>
      </c>
      <c r="G89" s="205">
        <v>0</v>
      </c>
      <c r="H89" s="204">
        <v>0</v>
      </c>
      <c r="I89" s="214">
        <f t="shared" ref="I89:I112" si="10">IF(H89=0,0,J89/H89)</f>
        <v>0</v>
      </c>
      <c r="J89" s="205">
        <v>0</v>
      </c>
    </row>
    <row r="90" spans="1:10" ht="17.149999999999999" customHeight="1" x14ac:dyDescent="0.4">
      <c r="A90" s="71" t="s">
        <v>15</v>
      </c>
      <c r="B90" s="186"/>
      <c r="C90" s="7" t="s">
        <v>57</v>
      </c>
      <c r="D90" s="22" t="s">
        <v>3</v>
      </c>
      <c r="E90" s="204">
        <v>0</v>
      </c>
      <c r="F90" s="203">
        <f t="shared" si="9"/>
        <v>0</v>
      </c>
      <c r="G90" s="205">
        <v>0</v>
      </c>
      <c r="H90" s="204">
        <v>0</v>
      </c>
      <c r="I90" s="214">
        <f t="shared" si="10"/>
        <v>0</v>
      </c>
      <c r="J90" s="205">
        <v>0</v>
      </c>
    </row>
    <row r="91" spans="1:10" ht="17.149999999999999" customHeight="1" x14ac:dyDescent="0.4">
      <c r="A91" s="71" t="s">
        <v>15</v>
      </c>
      <c r="B91" s="186"/>
      <c r="C91" s="10" t="s">
        <v>11</v>
      </c>
      <c r="D91" s="22" t="s">
        <v>3</v>
      </c>
      <c r="E91" s="204">
        <v>0</v>
      </c>
      <c r="F91" s="203">
        <f t="shared" si="9"/>
        <v>0</v>
      </c>
      <c r="G91" s="205">
        <v>0</v>
      </c>
      <c r="H91" s="204">
        <v>0</v>
      </c>
      <c r="I91" s="214">
        <f t="shared" si="10"/>
        <v>0</v>
      </c>
      <c r="J91" s="205">
        <v>0</v>
      </c>
    </row>
    <row r="92" spans="1:10" ht="17.149999999999999" customHeight="1" x14ac:dyDescent="0.4">
      <c r="A92" s="71" t="s">
        <v>15</v>
      </c>
      <c r="B92" s="186"/>
      <c r="C92" s="10" t="s">
        <v>12</v>
      </c>
      <c r="D92" s="22" t="s">
        <v>3</v>
      </c>
      <c r="E92" s="204">
        <v>0</v>
      </c>
      <c r="F92" s="203">
        <f t="shared" si="9"/>
        <v>0</v>
      </c>
      <c r="G92" s="205">
        <v>0</v>
      </c>
      <c r="H92" s="204">
        <v>0</v>
      </c>
      <c r="I92" s="214">
        <f t="shared" si="10"/>
        <v>0</v>
      </c>
      <c r="J92" s="205">
        <v>0</v>
      </c>
    </row>
    <row r="93" spans="1:10" ht="17.149999999999999" customHeight="1" x14ac:dyDescent="0.4">
      <c r="A93" s="71" t="s">
        <v>15</v>
      </c>
      <c r="B93" s="186"/>
      <c r="C93" s="10" t="s">
        <v>13</v>
      </c>
      <c r="D93" s="22" t="s">
        <v>3</v>
      </c>
      <c r="E93" s="204">
        <v>0</v>
      </c>
      <c r="F93" s="203">
        <f t="shared" si="9"/>
        <v>0</v>
      </c>
      <c r="G93" s="205">
        <v>0</v>
      </c>
      <c r="H93" s="204">
        <v>0</v>
      </c>
      <c r="I93" s="214">
        <f t="shared" si="10"/>
        <v>0</v>
      </c>
      <c r="J93" s="205">
        <v>0</v>
      </c>
    </row>
    <row r="94" spans="1:10" ht="17.149999999999999" customHeight="1" x14ac:dyDescent="0.4">
      <c r="A94" s="71" t="s">
        <v>15</v>
      </c>
      <c r="B94" s="186"/>
      <c r="C94" s="10" t="s">
        <v>71</v>
      </c>
      <c r="D94" s="22" t="s">
        <v>3</v>
      </c>
      <c r="E94" s="204">
        <v>0</v>
      </c>
      <c r="F94" s="203">
        <f t="shared" si="9"/>
        <v>0</v>
      </c>
      <c r="G94" s="205">
        <v>0</v>
      </c>
      <c r="H94" s="204">
        <v>0</v>
      </c>
      <c r="I94" s="214">
        <f t="shared" si="10"/>
        <v>0</v>
      </c>
      <c r="J94" s="205">
        <v>0</v>
      </c>
    </row>
    <row r="95" spans="1:10" ht="17.149999999999999" customHeight="1" x14ac:dyDescent="0.4">
      <c r="A95" s="71" t="s">
        <v>15</v>
      </c>
      <c r="B95" s="186"/>
      <c r="C95" s="10" t="s">
        <v>69</v>
      </c>
      <c r="D95" s="22" t="s">
        <v>3</v>
      </c>
      <c r="E95" s="204">
        <v>0</v>
      </c>
      <c r="F95" s="203">
        <f t="shared" si="9"/>
        <v>0</v>
      </c>
      <c r="G95" s="205">
        <v>0</v>
      </c>
      <c r="H95" s="204">
        <v>0</v>
      </c>
      <c r="I95" s="214">
        <f t="shared" si="10"/>
        <v>0</v>
      </c>
      <c r="J95" s="205">
        <v>0</v>
      </c>
    </row>
    <row r="96" spans="1:10" ht="17.149999999999999" customHeight="1" x14ac:dyDescent="0.4">
      <c r="A96" s="71" t="s">
        <v>15</v>
      </c>
      <c r="B96" s="186"/>
      <c r="C96" s="10" t="s">
        <v>14</v>
      </c>
      <c r="D96" s="22" t="s">
        <v>3</v>
      </c>
      <c r="E96" s="204">
        <v>0</v>
      </c>
      <c r="F96" s="203">
        <f t="shared" si="9"/>
        <v>0</v>
      </c>
      <c r="G96" s="205">
        <v>0</v>
      </c>
      <c r="H96" s="204">
        <v>0</v>
      </c>
      <c r="I96" s="214">
        <f t="shared" si="10"/>
        <v>0</v>
      </c>
      <c r="J96" s="205">
        <v>0</v>
      </c>
    </row>
    <row r="97" spans="1:11" ht="17.149999999999999" customHeight="1" x14ac:dyDescent="0.4">
      <c r="A97" s="71" t="s">
        <v>15</v>
      </c>
      <c r="B97" s="186"/>
      <c r="C97" s="10" t="s">
        <v>60</v>
      </c>
      <c r="D97" s="22" t="s">
        <v>3</v>
      </c>
      <c r="E97" s="204">
        <v>0</v>
      </c>
      <c r="F97" s="203">
        <f t="shared" si="9"/>
        <v>0</v>
      </c>
      <c r="G97" s="205">
        <v>0</v>
      </c>
      <c r="H97" s="204">
        <v>0</v>
      </c>
      <c r="I97" s="214">
        <f t="shared" si="10"/>
        <v>0</v>
      </c>
      <c r="J97" s="205">
        <v>0</v>
      </c>
    </row>
    <row r="98" spans="1:11" ht="17.149999999999999" customHeight="1" x14ac:dyDescent="0.4">
      <c r="A98" s="71" t="s">
        <v>15</v>
      </c>
      <c r="B98" s="186"/>
      <c r="C98" s="10" t="s">
        <v>50</v>
      </c>
      <c r="D98" s="22" t="s">
        <v>3</v>
      </c>
      <c r="E98" s="204">
        <v>0</v>
      </c>
      <c r="F98" s="203">
        <f t="shared" si="9"/>
        <v>0</v>
      </c>
      <c r="G98" s="205">
        <v>0</v>
      </c>
      <c r="H98" s="204">
        <v>0</v>
      </c>
      <c r="I98" s="214">
        <f t="shared" si="10"/>
        <v>0</v>
      </c>
      <c r="J98" s="205">
        <v>0</v>
      </c>
      <c r="K98" s="83"/>
    </row>
    <row r="99" spans="1:11" ht="17.149999999999999" customHeight="1" x14ac:dyDescent="0.4">
      <c r="A99" s="71" t="s">
        <v>15</v>
      </c>
      <c r="B99" s="186"/>
      <c r="C99" s="10" t="s">
        <v>72</v>
      </c>
      <c r="D99" s="22" t="s">
        <v>3</v>
      </c>
      <c r="E99" s="204">
        <v>0</v>
      </c>
      <c r="F99" s="203">
        <f t="shared" si="9"/>
        <v>0</v>
      </c>
      <c r="G99" s="205">
        <v>0</v>
      </c>
      <c r="H99" s="204">
        <v>0</v>
      </c>
      <c r="I99" s="214">
        <f t="shared" si="10"/>
        <v>0</v>
      </c>
      <c r="J99" s="205">
        <v>0</v>
      </c>
    </row>
    <row r="100" spans="1:11" ht="17.149999999999999" customHeight="1" x14ac:dyDescent="0.4">
      <c r="A100" s="71" t="s">
        <v>15</v>
      </c>
      <c r="B100" s="186"/>
      <c r="C100" s="10" t="s">
        <v>73</v>
      </c>
      <c r="D100" s="22" t="s">
        <v>3</v>
      </c>
      <c r="E100" s="204">
        <v>0</v>
      </c>
      <c r="F100" s="203">
        <f t="shared" si="9"/>
        <v>0</v>
      </c>
      <c r="G100" s="205">
        <v>0</v>
      </c>
      <c r="H100" s="204">
        <v>0</v>
      </c>
      <c r="I100" s="214">
        <f t="shared" si="10"/>
        <v>0</v>
      </c>
      <c r="J100" s="205">
        <v>0</v>
      </c>
    </row>
    <row r="101" spans="1:11" ht="17.149999999999999" customHeight="1" x14ac:dyDescent="0.4">
      <c r="A101" s="71" t="s">
        <v>15</v>
      </c>
      <c r="B101" s="186"/>
      <c r="C101" s="7" t="s">
        <v>80</v>
      </c>
      <c r="D101" s="22" t="s">
        <v>3</v>
      </c>
      <c r="E101" s="204">
        <v>0</v>
      </c>
      <c r="F101" s="203">
        <f t="shared" si="9"/>
        <v>0</v>
      </c>
      <c r="G101" s="205">
        <v>0</v>
      </c>
      <c r="H101" s="204">
        <v>0</v>
      </c>
      <c r="I101" s="214">
        <f t="shared" si="10"/>
        <v>0</v>
      </c>
      <c r="J101" s="205">
        <v>0</v>
      </c>
    </row>
    <row r="102" spans="1:11" ht="17.149999999999999" customHeight="1" x14ac:dyDescent="0.4">
      <c r="B102" s="186"/>
      <c r="C102" s="7" t="s">
        <v>82</v>
      </c>
      <c r="D102" s="22" t="s">
        <v>3</v>
      </c>
      <c r="E102" s="204">
        <v>0</v>
      </c>
      <c r="F102" s="203">
        <f t="shared" si="9"/>
        <v>0</v>
      </c>
      <c r="G102" s="205">
        <v>0</v>
      </c>
      <c r="H102" s="204">
        <v>0</v>
      </c>
      <c r="I102" s="214">
        <f t="shared" si="10"/>
        <v>0</v>
      </c>
      <c r="J102" s="205">
        <v>0</v>
      </c>
    </row>
    <row r="103" spans="1:11" ht="17.149999999999999" customHeight="1" x14ac:dyDescent="0.4">
      <c r="A103" s="209" t="s">
        <v>15</v>
      </c>
      <c r="B103" s="186"/>
      <c r="C103" s="120" t="s">
        <v>83</v>
      </c>
      <c r="D103" s="121" t="s">
        <v>3</v>
      </c>
      <c r="E103" s="213">
        <v>0</v>
      </c>
      <c r="F103" s="211">
        <f t="shared" si="9"/>
        <v>0</v>
      </c>
      <c r="G103" s="212">
        <v>0</v>
      </c>
      <c r="H103" s="213">
        <v>0</v>
      </c>
      <c r="I103" s="215">
        <f t="shared" si="10"/>
        <v>0</v>
      </c>
      <c r="J103" s="212">
        <v>0</v>
      </c>
    </row>
    <row r="104" spans="1:11" ht="17.149999999999999" customHeight="1" x14ac:dyDescent="0.4">
      <c r="A104" s="209" t="s">
        <v>15</v>
      </c>
      <c r="B104" s="186"/>
      <c r="C104" s="120" t="s">
        <v>84</v>
      </c>
      <c r="D104" s="121" t="s">
        <v>3</v>
      </c>
      <c r="E104" s="213">
        <v>0</v>
      </c>
      <c r="F104" s="211">
        <f t="shared" si="9"/>
        <v>0</v>
      </c>
      <c r="G104" s="212">
        <v>0</v>
      </c>
      <c r="H104" s="213">
        <v>0</v>
      </c>
      <c r="I104" s="215">
        <f t="shared" si="10"/>
        <v>0</v>
      </c>
      <c r="J104" s="212">
        <v>0</v>
      </c>
    </row>
    <row r="105" spans="1:11" ht="17.149999999999999" customHeight="1" x14ac:dyDescent="0.4">
      <c r="A105" s="209" t="s">
        <v>15</v>
      </c>
      <c r="B105" s="186"/>
      <c r="C105" s="120" t="s">
        <v>85</v>
      </c>
      <c r="D105" s="121" t="s">
        <v>3</v>
      </c>
      <c r="E105" s="213">
        <v>0</v>
      </c>
      <c r="F105" s="211">
        <f>IF(E105=0,0,G105/E105)</f>
        <v>0</v>
      </c>
      <c r="G105" s="212">
        <v>0</v>
      </c>
      <c r="H105" s="213">
        <v>0</v>
      </c>
      <c r="I105" s="215">
        <f>IF(H105=0,0,J105/H105)</f>
        <v>0</v>
      </c>
      <c r="J105" s="212">
        <v>0</v>
      </c>
    </row>
    <row r="106" spans="1:11" ht="17.149999999999999" customHeight="1" x14ac:dyDescent="0.4">
      <c r="B106" s="186"/>
      <c r="C106" s="72" t="s">
        <v>58</v>
      </c>
      <c r="D106" s="22" t="s">
        <v>3</v>
      </c>
      <c r="E106" s="204">
        <v>0</v>
      </c>
      <c r="F106" s="203">
        <f t="shared" si="9"/>
        <v>0</v>
      </c>
      <c r="G106" s="205">
        <v>0</v>
      </c>
      <c r="H106" s="204">
        <v>0</v>
      </c>
      <c r="I106" s="214">
        <f t="shared" si="10"/>
        <v>0</v>
      </c>
      <c r="J106" s="205">
        <v>0</v>
      </c>
    </row>
    <row r="107" spans="1:11" ht="17.149999999999999" customHeight="1" x14ac:dyDescent="0.4">
      <c r="B107" s="186"/>
      <c r="C107" s="72" t="s">
        <v>97</v>
      </c>
      <c r="D107" s="22" t="s">
        <v>3</v>
      </c>
      <c r="E107" s="204">
        <v>0</v>
      </c>
      <c r="F107" s="203">
        <f t="shared" si="9"/>
        <v>0</v>
      </c>
      <c r="G107" s="205">
        <v>0</v>
      </c>
      <c r="H107" s="204">
        <v>0</v>
      </c>
      <c r="I107" s="214">
        <f t="shared" si="10"/>
        <v>0</v>
      </c>
      <c r="J107" s="205">
        <v>0</v>
      </c>
    </row>
    <row r="108" spans="1:11" ht="17.149999999999999" customHeight="1" x14ac:dyDescent="0.4">
      <c r="B108" s="186"/>
      <c r="C108" s="120" t="s">
        <v>101</v>
      </c>
      <c r="D108" s="121" t="s">
        <v>3</v>
      </c>
      <c r="E108" s="213">
        <v>0</v>
      </c>
      <c r="F108" s="211">
        <f t="shared" si="9"/>
        <v>0</v>
      </c>
      <c r="G108" s="212">
        <v>0</v>
      </c>
      <c r="H108" s="213">
        <v>0</v>
      </c>
      <c r="I108" s="215">
        <f t="shared" si="10"/>
        <v>0</v>
      </c>
      <c r="J108" s="212">
        <v>0</v>
      </c>
    </row>
    <row r="109" spans="1:11" ht="17.149999999999999" customHeight="1" x14ac:dyDescent="0.4">
      <c r="B109" s="186"/>
      <c r="C109" s="72" t="s">
        <v>136</v>
      </c>
      <c r="D109" s="22" t="s">
        <v>3</v>
      </c>
      <c r="E109" s="204">
        <v>593.28</v>
      </c>
      <c r="F109" s="203">
        <f t="shared" si="9"/>
        <v>137505.96209209817</v>
      </c>
      <c r="G109" s="205">
        <v>81579537.189999998</v>
      </c>
      <c r="H109" s="204">
        <v>4069.5400000000004</v>
      </c>
      <c r="I109" s="214">
        <f t="shared" si="10"/>
        <v>133563.11293659723</v>
      </c>
      <c r="J109" s="205">
        <v>543540430.62</v>
      </c>
    </row>
    <row r="110" spans="1:11" ht="17.149999999999999" customHeight="1" x14ac:dyDescent="0.4">
      <c r="B110" s="186"/>
      <c r="C110" s="120" t="s">
        <v>114</v>
      </c>
      <c r="D110" s="121" t="s">
        <v>3</v>
      </c>
      <c r="E110" s="213">
        <v>2238.5</v>
      </c>
      <c r="F110" s="211">
        <f t="shared" si="9"/>
        <v>130874.46918472191</v>
      </c>
      <c r="G110" s="212">
        <v>292962499.26999998</v>
      </c>
      <c r="H110" s="213">
        <v>13017.5</v>
      </c>
      <c r="I110" s="215">
        <f t="shared" si="10"/>
        <v>120830.88502554254</v>
      </c>
      <c r="J110" s="212">
        <v>1572916045.8199999</v>
      </c>
    </row>
    <row r="111" spans="1:11" ht="17.149999999999999" customHeight="1" x14ac:dyDescent="0.4">
      <c r="B111" s="186"/>
      <c r="C111" s="120" t="s">
        <v>170</v>
      </c>
      <c r="D111" s="121"/>
      <c r="E111" s="213">
        <v>0</v>
      </c>
      <c r="F111" s="211">
        <f>IF(E111=0,0,G111/E111)</f>
        <v>0</v>
      </c>
      <c r="G111" s="212">
        <v>0</v>
      </c>
      <c r="H111" s="213">
        <v>2000</v>
      </c>
      <c r="I111" s="215">
        <f t="shared" si="10"/>
        <v>124854.09645499999</v>
      </c>
      <c r="J111" s="212">
        <v>249708192.91</v>
      </c>
    </row>
    <row r="112" spans="1:11" ht="17.149999999999999" customHeight="1" x14ac:dyDescent="0.4">
      <c r="B112" s="186"/>
      <c r="C112" s="12" t="s">
        <v>47</v>
      </c>
      <c r="D112" s="22"/>
      <c r="E112" s="206">
        <f>SUM(E89:E111)</f>
        <v>2831.7799999999997</v>
      </c>
      <c r="F112" s="207">
        <f t="shared" si="9"/>
        <v>132263.81867941719</v>
      </c>
      <c r="G112" s="216">
        <f>SUM(G89:G111)</f>
        <v>374542036.45999998</v>
      </c>
      <c r="H112" s="206">
        <f>SUM(H89:H111)</f>
        <v>19087.04</v>
      </c>
      <c r="I112" s="207">
        <f t="shared" si="10"/>
        <v>123967.08286617516</v>
      </c>
      <c r="J112" s="218">
        <f>SUM(J89:J111)</f>
        <v>2366164669.3499999</v>
      </c>
    </row>
    <row r="113" spans="2:13" ht="17.149999999999999" customHeight="1" x14ac:dyDescent="0.4">
      <c r="B113" s="186"/>
      <c r="C113" s="11" t="s">
        <v>16</v>
      </c>
      <c r="D113" s="22"/>
      <c r="E113" s="42"/>
      <c r="F113" s="203"/>
      <c r="G113" s="43"/>
      <c r="H113" s="42"/>
      <c r="I113" s="203"/>
      <c r="J113" s="43"/>
    </row>
    <row r="114" spans="2:13" ht="17.149999999999999" customHeight="1" x14ac:dyDescent="0.4">
      <c r="B114" s="186"/>
      <c r="C114" s="7" t="s">
        <v>56</v>
      </c>
      <c r="D114" s="22" t="s">
        <v>3</v>
      </c>
      <c r="E114" s="204">
        <v>0</v>
      </c>
      <c r="F114" s="203">
        <f t="shared" ref="F114:F135" si="11">IF(E114=0,0,G114/E114)</f>
        <v>0</v>
      </c>
      <c r="G114" s="205">
        <v>0</v>
      </c>
      <c r="H114" s="204">
        <v>0</v>
      </c>
      <c r="I114" s="203">
        <f t="shared" ref="I114:I133" si="12">IF(H114=0,0,J114/H114)</f>
        <v>0</v>
      </c>
      <c r="J114" s="205">
        <v>0</v>
      </c>
    </row>
    <row r="115" spans="2:13" ht="17.149999999999999" customHeight="1" x14ac:dyDescent="0.4">
      <c r="B115" s="186"/>
      <c r="C115" s="7" t="s">
        <v>57</v>
      </c>
      <c r="D115" s="22" t="s">
        <v>3</v>
      </c>
      <c r="E115" s="204">
        <v>0</v>
      </c>
      <c r="F115" s="203">
        <f t="shared" si="11"/>
        <v>0</v>
      </c>
      <c r="G115" s="205">
        <v>0</v>
      </c>
      <c r="H115" s="204">
        <v>0</v>
      </c>
      <c r="I115" s="203">
        <f t="shared" si="12"/>
        <v>0</v>
      </c>
      <c r="J115" s="205">
        <v>0</v>
      </c>
    </row>
    <row r="116" spans="2:13" ht="17.149999999999999" customHeight="1" x14ac:dyDescent="0.4">
      <c r="B116" s="186"/>
      <c r="C116" s="7" t="s">
        <v>11</v>
      </c>
      <c r="D116" s="22" t="s">
        <v>3</v>
      </c>
      <c r="E116" s="204">
        <v>5300</v>
      </c>
      <c r="F116" s="203">
        <f t="shared" si="11"/>
        <v>89327.691750943384</v>
      </c>
      <c r="G116" s="205">
        <v>473436766.27999997</v>
      </c>
      <c r="H116" s="204">
        <v>19120</v>
      </c>
      <c r="I116" s="203">
        <f t="shared" si="12"/>
        <v>75535.267796025102</v>
      </c>
      <c r="J116" s="205">
        <v>1444234320.26</v>
      </c>
      <c r="M116" s="83"/>
    </row>
    <row r="117" spans="2:13" ht="17.149999999999999" customHeight="1" x14ac:dyDescent="0.4">
      <c r="B117" s="186"/>
      <c r="C117" s="7" t="s">
        <v>12</v>
      </c>
      <c r="D117" s="22" t="s">
        <v>3</v>
      </c>
      <c r="E117" s="204">
        <v>12779</v>
      </c>
      <c r="F117" s="203">
        <f t="shared" si="11"/>
        <v>87943.59524219422</v>
      </c>
      <c r="G117" s="205">
        <v>1123831203.5999999</v>
      </c>
      <c r="H117" s="204">
        <v>49828</v>
      </c>
      <c r="I117" s="203">
        <f t="shared" si="12"/>
        <v>82097.285085694792</v>
      </c>
      <c r="J117" s="205">
        <v>4090743521.25</v>
      </c>
    </row>
    <row r="118" spans="2:13" ht="17.149999999999999" customHeight="1" x14ac:dyDescent="0.4">
      <c r="B118" s="186"/>
      <c r="C118" s="7" t="s">
        <v>13</v>
      </c>
      <c r="D118" s="22" t="s">
        <v>3</v>
      </c>
      <c r="E118" s="204">
        <v>0</v>
      </c>
      <c r="F118" s="203">
        <f t="shared" si="11"/>
        <v>0</v>
      </c>
      <c r="G118" s="205">
        <v>0</v>
      </c>
      <c r="H118" s="204">
        <v>0</v>
      </c>
      <c r="I118" s="203">
        <f t="shared" si="12"/>
        <v>0</v>
      </c>
      <c r="J118" s="205">
        <v>0</v>
      </c>
    </row>
    <row r="119" spans="2:13" ht="17.149999999999999" customHeight="1" x14ac:dyDescent="0.4">
      <c r="B119" s="186"/>
      <c r="C119" s="7" t="s">
        <v>71</v>
      </c>
      <c r="D119" s="22" t="s">
        <v>3</v>
      </c>
      <c r="E119" s="204">
        <v>7200</v>
      </c>
      <c r="F119" s="203">
        <f t="shared" si="11"/>
        <v>85981.662333333326</v>
      </c>
      <c r="G119" s="205">
        <v>619067968.79999995</v>
      </c>
      <c r="H119" s="204">
        <v>183871</v>
      </c>
      <c r="I119" s="203">
        <f t="shared" si="12"/>
        <v>80297.621941796155</v>
      </c>
      <c r="J119" s="205">
        <v>14764404044.059999</v>
      </c>
      <c r="M119" s="83"/>
    </row>
    <row r="120" spans="2:13" ht="17.149999999999999" customHeight="1" x14ac:dyDescent="0.4">
      <c r="B120" s="186"/>
      <c r="C120" s="7" t="s">
        <v>69</v>
      </c>
      <c r="D120" s="22" t="s">
        <v>3</v>
      </c>
      <c r="E120" s="204">
        <v>0</v>
      </c>
      <c r="F120" s="203">
        <f t="shared" si="11"/>
        <v>0</v>
      </c>
      <c r="G120" s="205">
        <v>0</v>
      </c>
      <c r="H120" s="204">
        <v>27500</v>
      </c>
      <c r="I120" s="203">
        <f t="shared" si="12"/>
        <v>84270.978514545452</v>
      </c>
      <c r="J120" s="205">
        <v>2317451909.1500001</v>
      </c>
    </row>
    <row r="121" spans="2:13" ht="17.149999999999999" customHeight="1" x14ac:dyDescent="0.4">
      <c r="B121" s="186"/>
      <c r="C121" s="7" t="s">
        <v>14</v>
      </c>
      <c r="D121" s="22" t="s">
        <v>3</v>
      </c>
      <c r="E121" s="204">
        <v>0</v>
      </c>
      <c r="F121" s="203">
        <f t="shared" si="11"/>
        <v>0</v>
      </c>
      <c r="G121" s="205">
        <v>0</v>
      </c>
      <c r="H121" s="204">
        <v>0</v>
      </c>
      <c r="I121" s="203">
        <f t="shared" si="12"/>
        <v>0</v>
      </c>
      <c r="J121" s="205">
        <v>0</v>
      </c>
    </row>
    <row r="122" spans="2:13" ht="17.149999999999999" customHeight="1" x14ac:dyDescent="0.4">
      <c r="B122" s="186"/>
      <c r="C122" s="7" t="s">
        <v>17</v>
      </c>
      <c r="D122" s="22" t="s">
        <v>3</v>
      </c>
      <c r="E122" s="204">
        <v>0</v>
      </c>
      <c r="F122" s="203">
        <f t="shared" si="11"/>
        <v>0</v>
      </c>
      <c r="G122" s="205">
        <v>0</v>
      </c>
      <c r="H122" s="204">
        <v>0</v>
      </c>
      <c r="I122" s="203">
        <f t="shared" si="12"/>
        <v>0</v>
      </c>
      <c r="J122" s="205">
        <v>0</v>
      </c>
    </row>
    <row r="123" spans="2:13" ht="17.149999999999999" customHeight="1" x14ac:dyDescent="0.4">
      <c r="B123" s="186"/>
      <c r="C123" s="10" t="s">
        <v>60</v>
      </c>
      <c r="D123" s="22" t="s">
        <v>3</v>
      </c>
      <c r="E123" s="204">
        <v>0</v>
      </c>
      <c r="F123" s="203">
        <f t="shared" si="11"/>
        <v>0</v>
      </c>
      <c r="G123" s="205">
        <v>0</v>
      </c>
      <c r="H123" s="204">
        <v>0</v>
      </c>
      <c r="I123" s="203">
        <f t="shared" si="12"/>
        <v>0</v>
      </c>
      <c r="J123" s="205">
        <v>0</v>
      </c>
    </row>
    <row r="124" spans="2:13" ht="17.149999999999999" customHeight="1" x14ac:dyDescent="0.4">
      <c r="B124" s="186"/>
      <c r="C124" s="10" t="s">
        <v>50</v>
      </c>
      <c r="D124" s="22" t="s">
        <v>3</v>
      </c>
      <c r="E124" s="204">
        <v>0</v>
      </c>
      <c r="F124" s="203">
        <f t="shared" si="11"/>
        <v>0</v>
      </c>
      <c r="G124" s="205">
        <v>0</v>
      </c>
      <c r="H124" s="204">
        <v>0</v>
      </c>
      <c r="I124" s="203">
        <f t="shared" si="12"/>
        <v>0</v>
      </c>
      <c r="J124" s="205">
        <v>0</v>
      </c>
    </row>
    <row r="125" spans="2:13" ht="17.149999999999999" customHeight="1" x14ac:dyDescent="0.4">
      <c r="B125" s="186"/>
      <c r="C125" s="10" t="s">
        <v>72</v>
      </c>
      <c r="D125" s="22" t="s">
        <v>3</v>
      </c>
      <c r="E125" s="204">
        <v>0</v>
      </c>
      <c r="F125" s="203">
        <f t="shared" si="11"/>
        <v>0</v>
      </c>
      <c r="G125" s="205">
        <v>0</v>
      </c>
      <c r="H125" s="204">
        <v>0</v>
      </c>
      <c r="I125" s="203">
        <f t="shared" si="12"/>
        <v>0</v>
      </c>
      <c r="J125" s="205">
        <v>0</v>
      </c>
    </row>
    <row r="126" spans="2:13" ht="17.149999999999999" customHeight="1" x14ac:dyDescent="0.4">
      <c r="B126" s="186"/>
      <c r="C126" s="10" t="s">
        <v>73</v>
      </c>
      <c r="D126" s="22" t="s">
        <v>3</v>
      </c>
      <c r="E126" s="204">
        <v>0</v>
      </c>
      <c r="F126" s="203">
        <f t="shared" si="11"/>
        <v>0</v>
      </c>
      <c r="G126" s="205">
        <v>0</v>
      </c>
      <c r="H126" s="204">
        <v>0</v>
      </c>
      <c r="I126" s="203">
        <f t="shared" si="12"/>
        <v>0</v>
      </c>
      <c r="J126" s="205">
        <v>0</v>
      </c>
    </row>
    <row r="127" spans="2:13" ht="17.149999999999999" customHeight="1" x14ac:dyDescent="0.4">
      <c r="B127" s="186"/>
      <c r="C127" s="7" t="s">
        <v>80</v>
      </c>
      <c r="D127" s="22" t="s">
        <v>3</v>
      </c>
      <c r="E127" s="204">
        <v>0</v>
      </c>
      <c r="F127" s="203">
        <f t="shared" si="11"/>
        <v>0</v>
      </c>
      <c r="G127" s="205">
        <v>0</v>
      </c>
      <c r="H127" s="204">
        <v>0</v>
      </c>
      <c r="I127" s="203">
        <f t="shared" si="12"/>
        <v>0</v>
      </c>
      <c r="J127" s="205">
        <v>0</v>
      </c>
    </row>
    <row r="128" spans="2:13" ht="17.149999999999999" customHeight="1" x14ac:dyDescent="0.4">
      <c r="B128" s="186"/>
      <c r="C128" s="7" t="s">
        <v>82</v>
      </c>
      <c r="D128" s="22" t="s">
        <v>3</v>
      </c>
      <c r="E128" s="204">
        <v>0</v>
      </c>
      <c r="F128" s="203">
        <f t="shared" si="11"/>
        <v>0</v>
      </c>
      <c r="G128" s="205">
        <v>0</v>
      </c>
      <c r="H128" s="204">
        <v>0</v>
      </c>
      <c r="I128" s="203">
        <f t="shared" si="12"/>
        <v>0</v>
      </c>
      <c r="J128" s="205">
        <v>0</v>
      </c>
    </row>
    <row r="129" spans="1:17" ht="17.149999999999999" customHeight="1" x14ac:dyDescent="0.4">
      <c r="A129" s="209"/>
      <c r="B129" s="186"/>
      <c r="C129" s="125" t="s">
        <v>83</v>
      </c>
      <c r="D129" s="121" t="s">
        <v>3</v>
      </c>
      <c r="E129" s="213">
        <v>100</v>
      </c>
      <c r="F129" s="211">
        <f t="shared" si="11"/>
        <v>121838.22</v>
      </c>
      <c r="G129" s="212">
        <v>12183822</v>
      </c>
      <c r="H129" s="213">
        <v>100</v>
      </c>
      <c r="I129" s="211">
        <f t="shared" si="12"/>
        <v>121838.22</v>
      </c>
      <c r="J129" s="212">
        <v>12183822</v>
      </c>
    </row>
    <row r="130" spans="1:17" ht="17.149999999999999" customHeight="1" x14ac:dyDescent="0.4">
      <c r="A130" s="209"/>
      <c r="B130" s="186"/>
      <c r="C130" s="125" t="s">
        <v>84</v>
      </c>
      <c r="D130" s="121" t="s">
        <v>3</v>
      </c>
      <c r="E130" s="213">
        <v>0</v>
      </c>
      <c r="F130" s="211">
        <f t="shared" si="11"/>
        <v>0</v>
      </c>
      <c r="G130" s="212">
        <v>0</v>
      </c>
      <c r="H130" s="213">
        <v>0</v>
      </c>
      <c r="I130" s="211">
        <f t="shared" si="12"/>
        <v>0</v>
      </c>
      <c r="J130" s="212">
        <v>0</v>
      </c>
    </row>
    <row r="131" spans="1:17" ht="17.149999999999999" customHeight="1" x14ac:dyDescent="0.4">
      <c r="A131" s="209"/>
      <c r="B131" s="186"/>
      <c r="C131" s="125" t="s">
        <v>85</v>
      </c>
      <c r="D131" s="121" t="s">
        <v>3</v>
      </c>
      <c r="E131" s="213">
        <v>0</v>
      </c>
      <c r="F131" s="211">
        <f>IF(E131=0,0,G131/E131)</f>
        <v>0</v>
      </c>
      <c r="G131" s="212">
        <v>0</v>
      </c>
      <c r="H131" s="213">
        <v>0</v>
      </c>
      <c r="I131" s="211">
        <f>IF(H131=0,0,J131/H131)</f>
        <v>0</v>
      </c>
      <c r="J131" s="212">
        <v>0</v>
      </c>
    </row>
    <row r="132" spans="1:17" ht="17.149999999999999" customHeight="1" x14ac:dyDescent="0.4">
      <c r="B132" s="186"/>
      <c r="C132" s="72" t="s">
        <v>58</v>
      </c>
      <c r="D132" s="22" t="s">
        <v>3</v>
      </c>
      <c r="E132" s="204">
        <v>0</v>
      </c>
      <c r="F132" s="203">
        <f t="shared" si="11"/>
        <v>0</v>
      </c>
      <c r="G132" s="205">
        <v>0</v>
      </c>
      <c r="H132" s="204">
        <v>0</v>
      </c>
      <c r="I132" s="203">
        <f t="shared" si="12"/>
        <v>0</v>
      </c>
      <c r="J132" s="205">
        <v>0</v>
      </c>
    </row>
    <row r="133" spans="1:17" ht="17.149999999999999" customHeight="1" x14ac:dyDescent="0.4">
      <c r="B133" s="186"/>
      <c r="C133" s="72" t="s">
        <v>97</v>
      </c>
      <c r="D133" s="22" t="s">
        <v>3</v>
      </c>
      <c r="E133" s="204">
        <v>0</v>
      </c>
      <c r="F133" s="203">
        <f t="shared" si="11"/>
        <v>0</v>
      </c>
      <c r="G133" s="205">
        <v>0</v>
      </c>
      <c r="H133" s="204">
        <v>0</v>
      </c>
      <c r="I133" s="203">
        <f t="shared" si="12"/>
        <v>0</v>
      </c>
      <c r="J133" s="205">
        <v>0</v>
      </c>
      <c r="M133" s="99"/>
    </row>
    <row r="134" spans="1:17" ht="17.149999999999999" customHeight="1" x14ac:dyDescent="0.4">
      <c r="B134" s="186"/>
      <c r="C134" s="120" t="s">
        <v>101</v>
      </c>
      <c r="D134" s="121" t="s">
        <v>3</v>
      </c>
      <c r="E134" s="213">
        <v>0</v>
      </c>
      <c r="F134" s="211">
        <f>IF(E134=0,0,G134/E134)</f>
        <v>0</v>
      </c>
      <c r="G134" s="212">
        <v>0</v>
      </c>
      <c r="H134" s="213">
        <v>0</v>
      </c>
      <c r="I134" s="211">
        <f>IF(H134=0,0,J134/H134)</f>
        <v>0</v>
      </c>
      <c r="J134" s="212">
        <v>0</v>
      </c>
      <c r="M134" s="99"/>
    </row>
    <row r="135" spans="1:17" ht="17.149999999999999" customHeight="1" x14ac:dyDescent="0.4">
      <c r="B135" s="186"/>
      <c r="C135" s="12" t="s">
        <v>36</v>
      </c>
      <c r="D135" s="22"/>
      <c r="E135" s="206">
        <f>SUM(E114:E134)</f>
        <v>25379</v>
      </c>
      <c r="F135" s="207">
        <f t="shared" si="11"/>
        <v>87809.596937625596</v>
      </c>
      <c r="G135" s="208">
        <f>SUM(G114:G134)</f>
        <v>2228519760.6799998</v>
      </c>
      <c r="H135" s="206">
        <f>SUM(H114:H134)</f>
        <v>280419</v>
      </c>
      <c r="I135" s="207">
        <f>IF(H135=0,0,J135/H135)</f>
        <v>80697.162520086014</v>
      </c>
      <c r="J135" s="208">
        <f>SUM(J114:J134)</f>
        <v>22629017616.720001</v>
      </c>
      <c r="K135" s="83"/>
      <c r="M135" s="99"/>
      <c r="O135" s="83"/>
      <c r="P135" s="62"/>
      <c r="Q135" s="83"/>
    </row>
    <row r="136" spans="1:17" ht="17.149999999999999" customHeight="1" x14ac:dyDescent="0.4">
      <c r="B136" s="186"/>
      <c r="C136" s="11" t="s">
        <v>18</v>
      </c>
      <c r="D136" s="22"/>
      <c r="E136" s="42"/>
      <c r="F136" s="203"/>
      <c r="G136" s="43"/>
      <c r="H136" s="42"/>
      <c r="I136" s="203"/>
      <c r="J136" s="43"/>
    </row>
    <row r="137" spans="1:17" ht="17.149999999999999" customHeight="1" x14ac:dyDescent="0.4">
      <c r="B137" s="186"/>
      <c r="C137" s="7" t="s">
        <v>56</v>
      </c>
      <c r="D137" s="22" t="str">
        <f>+D122</f>
        <v>QQ</v>
      </c>
      <c r="E137" s="204">
        <v>0</v>
      </c>
      <c r="F137" s="203">
        <f t="shared" ref="F137:F155" si="13">IF(E137=0,0,G137/E137)</f>
        <v>0</v>
      </c>
      <c r="G137" s="205">
        <v>0</v>
      </c>
      <c r="H137" s="204">
        <v>0</v>
      </c>
      <c r="I137" s="203">
        <f t="shared" ref="I137:I155" si="14">IF(H137=0,0,J137/H137)</f>
        <v>0</v>
      </c>
      <c r="J137" s="205">
        <v>0</v>
      </c>
    </row>
    <row r="138" spans="1:17" ht="17.149999999999999" customHeight="1" x14ac:dyDescent="0.4">
      <c r="B138" s="186"/>
      <c r="C138" s="7" t="s">
        <v>57</v>
      </c>
      <c r="D138" s="22" t="str">
        <f t="shared" ref="D138:D143" si="15">+D137</f>
        <v>QQ</v>
      </c>
      <c r="E138" s="204">
        <v>0</v>
      </c>
      <c r="F138" s="203">
        <f t="shared" si="13"/>
        <v>0</v>
      </c>
      <c r="G138" s="205">
        <v>0</v>
      </c>
      <c r="H138" s="204">
        <v>0</v>
      </c>
      <c r="I138" s="203">
        <f t="shared" si="14"/>
        <v>0</v>
      </c>
      <c r="J138" s="205">
        <v>0</v>
      </c>
    </row>
    <row r="139" spans="1:17" ht="17.149999999999999" customHeight="1" x14ac:dyDescent="0.4">
      <c r="B139" s="186"/>
      <c r="C139" s="7" t="s">
        <v>11</v>
      </c>
      <c r="D139" s="22" t="str">
        <f t="shared" si="15"/>
        <v>QQ</v>
      </c>
      <c r="E139" s="204">
        <v>0</v>
      </c>
      <c r="F139" s="203">
        <f t="shared" si="13"/>
        <v>0</v>
      </c>
      <c r="G139" s="205">
        <v>0</v>
      </c>
      <c r="H139" s="204">
        <v>0</v>
      </c>
      <c r="I139" s="203">
        <f t="shared" si="14"/>
        <v>0</v>
      </c>
      <c r="J139" s="205">
        <v>0</v>
      </c>
    </row>
    <row r="140" spans="1:17" ht="17.149999999999999" customHeight="1" x14ac:dyDescent="0.4">
      <c r="B140" s="186"/>
      <c r="C140" s="7" t="s">
        <v>12</v>
      </c>
      <c r="D140" s="22" t="str">
        <f t="shared" si="15"/>
        <v>QQ</v>
      </c>
      <c r="E140" s="204">
        <v>0</v>
      </c>
      <c r="F140" s="203">
        <f t="shared" si="13"/>
        <v>0</v>
      </c>
      <c r="G140" s="205">
        <v>0</v>
      </c>
      <c r="H140" s="204">
        <v>0</v>
      </c>
      <c r="I140" s="203">
        <f t="shared" si="14"/>
        <v>0</v>
      </c>
      <c r="J140" s="205">
        <v>0</v>
      </c>
    </row>
    <row r="141" spans="1:17" ht="17.149999999999999" customHeight="1" x14ac:dyDescent="0.4">
      <c r="B141" s="186"/>
      <c r="C141" s="7" t="s">
        <v>13</v>
      </c>
      <c r="D141" s="22" t="str">
        <f t="shared" si="15"/>
        <v>QQ</v>
      </c>
      <c r="E141" s="204">
        <v>0</v>
      </c>
      <c r="F141" s="203">
        <f t="shared" si="13"/>
        <v>0</v>
      </c>
      <c r="G141" s="205">
        <v>0</v>
      </c>
      <c r="H141" s="204">
        <v>0</v>
      </c>
      <c r="I141" s="203">
        <f t="shared" si="14"/>
        <v>0</v>
      </c>
      <c r="J141" s="205">
        <v>0</v>
      </c>
    </row>
    <row r="142" spans="1:17" ht="17.149999999999999" customHeight="1" x14ac:dyDescent="0.4">
      <c r="B142" s="186"/>
      <c r="C142" s="7" t="s">
        <v>68</v>
      </c>
      <c r="D142" s="22" t="str">
        <f t="shared" si="15"/>
        <v>QQ</v>
      </c>
      <c r="E142" s="204">
        <v>0</v>
      </c>
      <c r="F142" s="203">
        <f t="shared" si="13"/>
        <v>0</v>
      </c>
      <c r="G142" s="205">
        <v>0</v>
      </c>
      <c r="H142" s="204">
        <v>0</v>
      </c>
      <c r="I142" s="203">
        <f t="shared" si="14"/>
        <v>0</v>
      </c>
      <c r="J142" s="205">
        <v>0</v>
      </c>
    </row>
    <row r="143" spans="1:17" ht="17.149999999999999" customHeight="1" x14ac:dyDescent="0.4">
      <c r="B143" s="186"/>
      <c r="C143" s="7" t="s">
        <v>69</v>
      </c>
      <c r="D143" s="22" t="str">
        <f t="shared" si="15"/>
        <v>QQ</v>
      </c>
      <c r="E143" s="204">
        <v>14500</v>
      </c>
      <c r="F143" s="203">
        <f t="shared" si="13"/>
        <v>80042.77355724138</v>
      </c>
      <c r="G143" s="205">
        <v>1160620216.5799999</v>
      </c>
      <c r="H143" s="204">
        <v>76499</v>
      </c>
      <c r="I143" s="203">
        <f t="shared" si="14"/>
        <v>77977.102657158917</v>
      </c>
      <c r="J143" s="205">
        <v>5965170376.1700001</v>
      </c>
    </row>
    <row r="144" spans="1:17" ht="17.149999999999999" customHeight="1" x14ac:dyDescent="0.4">
      <c r="B144" s="186"/>
      <c r="C144" s="7" t="s">
        <v>14</v>
      </c>
      <c r="D144" s="22" t="str">
        <f>+D142</f>
        <v>QQ</v>
      </c>
      <c r="E144" s="204">
        <v>0</v>
      </c>
      <c r="F144" s="203">
        <f t="shared" si="13"/>
        <v>0</v>
      </c>
      <c r="G144" s="205">
        <v>0</v>
      </c>
      <c r="H144" s="204">
        <v>0</v>
      </c>
      <c r="I144" s="203">
        <f t="shared" si="14"/>
        <v>0</v>
      </c>
      <c r="J144" s="205">
        <v>0</v>
      </c>
    </row>
    <row r="145" spans="1:10" ht="17.149999999999999" customHeight="1" x14ac:dyDescent="0.4">
      <c r="B145" s="186"/>
      <c r="C145" s="10" t="s">
        <v>60</v>
      </c>
      <c r="D145" s="22" t="s">
        <v>3</v>
      </c>
      <c r="E145" s="204">
        <v>0</v>
      </c>
      <c r="F145" s="203">
        <f t="shared" si="13"/>
        <v>0</v>
      </c>
      <c r="G145" s="205">
        <v>0</v>
      </c>
      <c r="H145" s="204">
        <v>0</v>
      </c>
      <c r="I145" s="203">
        <f t="shared" si="14"/>
        <v>0</v>
      </c>
      <c r="J145" s="205">
        <v>0</v>
      </c>
    </row>
    <row r="146" spans="1:10" ht="17.149999999999999" customHeight="1" x14ac:dyDescent="0.4">
      <c r="B146" s="186"/>
      <c r="C146" s="10" t="s">
        <v>50</v>
      </c>
      <c r="D146" s="22" t="s">
        <v>3</v>
      </c>
      <c r="E146" s="204">
        <v>0</v>
      </c>
      <c r="F146" s="203">
        <f t="shared" si="13"/>
        <v>0</v>
      </c>
      <c r="G146" s="205">
        <v>0</v>
      </c>
      <c r="H146" s="204">
        <v>0</v>
      </c>
      <c r="I146" s="203">
        <f t="shared" si="14"/>
        <v>0</v>
      </c>
      <c r="J146" s="205">
        <v>0</v>
      </c>
    </row>
    <row r="147" spans="1:10" ht="17.149999999999999" customHeight="1" x14ac:dyDescent="0.4">
      <c r="B147" s="186"/>
      <c r="C147" s="10" t="s">
        <v>72</v>
      </c>
      <c r="D147" s="22" t="s">
        <v>3</v>
      </c>
      <c r="E147" s="204">
        <v>0</v>
      </c>
      <c r="F147" s="203">
        <f t="shared" si="13"/>
        <v>0</v>
      </c>
      <c r="G147" s="205">
        <v>0</v>
      </c>
      <c r="H147" s="204">
        <v>0</v>
      </c>
      <c r="I147" s="203">
        <f t="shared" si="14"/>
        <v>0</v>
      </c>
      <c r="J147" s="205">
        <v>0</v>
      </c>
    </row>
    <row r="148" spans="1:10" ht="17.149999999999999" customHeight="1" x14ac:dyDescent="0.4">
      <c r="B148" s="186"/>
      <c r="C148" s="10" t="s">
        <v>73</v>
      </c>
      <c r="D148" s="22" t="s">
        <v>3</v>
      </c>
      <c r="E148" s="204">
        <v>0</v>
      </c>
      <c r="F148" s="203">
        <f t="shared" si="13"/>
        <v>0</v>
      </c>
      <c r="G148" s="205">
        <v>0</v>
      </c>
      <c r="H148" s="204">
        <v>0</v>
      </c>
      <c r="I148" s="203">
        <f t="shared" si="14"/>
        <v>0</v>
      </c>
      <c r="J148" s="205">
        <v>0</v>
      </c>
    </row>
    <row r="149" spans="1:10" ht="17.149999999999999" customHeight="1" x14ac:dyDescent="0.4">
      <c r="B149" s="186"/>
      <c r="C149" s="7" t="s">
        <v>80</v>
      </c>
      <c r="D149" s="22" t="s">
        <v>3</v>
      </c>
      <c r="E149" s="204">
        <v>0</v>
      </c>
      <c r="F149" s="203">
        <f t="shared" si="13"/>
        <v>0</v>
      </c>
      <c r="G149" s="205">
        <v>0</v>
      </c>
      <c r="H149" s="204">
        <v>0</v>
      </c>
      <c r="I149" s="203">
        <f t="shared" si="14"/>
        <v>0</v>
      </c>
      <c r="J149" s="205">
        <v>0</v>
      </c>
    </row>
    <row r="150" spans="1:10" ht="17.149999999999999" customHeight="1" x14ac:dyDescent="0.4">
      <c r="B150" s="186"/>
      <c r="C150" s="7" t="s">
        <v>82</v>
      </c>
      <c r="D150" s="22" t="s">
        <v>3</v>
      </c>
      <c r="E150" s="204">
        <v>0</v>
      </c>
      <c r="F150" s="203">
        <f t="shared" si="13"/>
        <v>0</v>
      </c>
      <c r="G150" s="205">
        <v>0</v>
      </c>
      <c r="H150" s="204">
        <v>0</v>
      </c>
      <c r="I150" s="203">
        <f t="shared" si="14"/>
        <v>0</v>
      </c>
      <c r="J150" s="205">
        <v>0</v>
      </c>
    </row>
    <row r="151" spans="1:10" ht="17.149999999999999" customHeight="1" x14ac:dyDescent="0.4">
      <c r="A151" s="209"/>
      <c r="B151" s="186"/>
      <c r="C151" s="120" t="s">
        <v>83</v>
      </c>
      <c r="D151" s="121" t="s">
        <v>3</v>
      </c>
      <c r="E151" s="213">
        <v>0</v>
      </c>
      <c r="F151" s="211">
        <f t="shared" si="13"/>
        <v>0</v>
      </c>
      <c r="G151" s="212">
        <v>0</v>
      </c>
      <c r="H151" s="213">
        <v>0</v>
      </c>
      <c r="I151" s="211">
        <f t="shared" si="14"/>
        <v>0</v>
      </c>
      <c r="J151" s="212">
        <v>0</v>
      </c>
    </row>
    <row r="152" spans="1:10" ht="17.149999999999999" customHeight="1" x14ac:dyDescent="0.4">
      <c r="A152" s="209"/>
      <c r="B152" s="186"/>
      <c r="C152" s="120" t="s">
        <v>84</v>
      </c>
      <c r="D152" s="121" t="s">
        <v>3</v>
      </c>
      <c r="E152" s="213">
        <v>0</v>
      </c>
      <c r="F152" s="211">
        <f t="shared" si="13"/>
        <v>0</v>
      </c>
      <c r="G152" s="212">
        <v>0</v>
      </c>
      <c r="H152" s="213">
        <v>0</v>
      </c>
      <c r="I152" s="211">
        <f t="shared" si="14"/>
        <v>0</v>
      </c>
      <c r="J152" s="212">
        <v>0</v>
      </c>
    </row>
    <row r="153" spans="1:10" ht="17.149999999999999" customHeight="1" x14ac:dyDescent="0.4">
      <c r="A153" s="209"/>
      <c r="B153" s="186"/>
      <c r="C153" s="120" t="s">
        <v>85</v>
      </c>
      <c r="D153" s="121" t="s">
        <v>3</v>
      </c>
      <c r="E153" s="213">
        <v>0</v>
      </c>
      <c r="F153" s="211">
        <f>IF(E153=0,0,G153/E153)</f>
        <v>0</v>
      </c>
      <c r="G153" s="212">
        <v>0</v>
      </c>
      <c r="H153" s="213">
        <v>0</v>
      </c>
      <c r="I153" s="211">
        <f>IF(H153=0,0,J153/H153)</f>
        <v>0</v>
      </c>
      <c r="J153" s="212">
        <v>0</v>
      </c>
    </row>
    <row r="154" spans="1:10" ht="17.149999999999999" customHeight="1" x14ac:dyDescent="0.4">
      <c r="B154" s="186"/>
      <c r="C154" s="72" t="s">
        <v>58</v>
      </c>
      <c r="D154" s="22" t="s">
        <v>3</v>
      </c>
      <c r="E154" s="204">
        <v>0</v>
      </c>
      <c r="F154" s="203">
        <f t="shared" si="13"/>
        <v>0</v>
      </c>
      <c r="G154" s="205">
        <v>0</v>
      </c>
      <c r="H154" s="204">
        <v>0</v>
      </c>
      <c r="I154" s="203">
        <f t="shared" si="14"/>
        <v>0</v>
      </c>
      <c r="J154" s="205">
        <v>0</v>
      </c>
    </row>
    <row r="155" spans="1:10" ht="17.149999999999999" customHeight="1" x14ac:dyDescent="0.4">
      <c r="B155" s="186"/>
      <c r="C155" s="72" t="s">
        <v>97</v>
      </c>
      <c r="D155" s="22" t="s">
        <v>3</v>
      </c>
      <c r="E155" s="204">
        <v>0</v>
      </c>
      <c r="F155" s="203">
        <f t="shared" si="13"/>
        <v>0</v>
      </c>
      <c r="G155" s="205">
        <v>0</v>
      </c>
      <c r="H155" s="204">
        <v>0</v>
      </c>
      <c r="I155" s="203">
        <f t="shared" si="14"/>
        <v>0</v>
      </c>
      <c r="J155" s="205">
        <v>0</v>
      </c>
    </row>
    <row r="156" spans="1:10" ht="17.149999999999999" customHeight="1" x14ac:dyDescent="0.4">
      <c r="B156" s="186"/>
      <c r="C156" s="120" t="s">
        <v>101</v>
      </c>
      <c r="D156" s="121" t="s">
        <v>3</v>
      </c>
      <c r="E156" s="213">
        <v>0</v>
      </c>
      <c r="F156" s="211"/>
      <c r="G156" s="212">
        <v>0</v>
      </c>
      <c r="H156" s="213">
        <v>0</v>
      </c>
      <c r="I156" s="211"/>
      <c r="J156" s="212">
        <v>0</v>
      </c>
    </row>
    <row r="157" spans="1:10" ht="17.149999999999999" customHeight="1" x14ac:dyDescent="0.4">
      <c r="B157" s="186"/>
      <c r="C157" s="72" t="s">
        <v>134</v>
      </c>
      <c r="D157" s="22" t="s">
        <v>3</v>
      </c>
      <c r="E157" s="204">
        <v>0</v>
      </c>
      <c r="F157" s="203">
        <f t="shared" ref="F157" si="16">IF(E157=0,0,G157/E157)</f>
        <v>0</v>
      </c>
      <c r="G157" s="205">
        <v>0</v>
      </c>
      <c r="H157" s="204">
        <v>22500</v>
      </c>
      <c r="I157" s="203">
        <f t="shared" ref="I157" si="17">IF(H157=0,0,J157/H157)</f>
        <v>87822.74737511111</v>
      </c>
      <c r="J157" s="205">
        <v>1976011815.9399998</v>
      </c>
    </row>
    <row r="158" spans="1:10" ht="17.149999999999999" customHeight="1" x14ac:dyDescent="0.4">
      <c r="B158" s="186"/>
      <c r="C158" s="160" t="s">
        <v>37</v>
      </c>
      <c r="D158" s="22"/>
      <c r="E158" s="206">
        <f>SUM(E137:E157)</f>
        <v>14500</v>
      </c>
      <c r="F158" s="207">
        <f>IF(E158=0,0,G158/E158)</f>
        <v>80042.77355724138</v>
      </c>
      <c r="G158" s="208">
        <f>SUM(G137:G157)</f>
        <v>1160620216.5799999</v>
      </c>
      <c r="H158" s="206">
        <f>SUM(H137:H157)</f>
        <v>98999</v>
      </c>
      <c r="I158" s="207">
        <f>IF(H158=0,0,J158/H158)</f>
        <v>80214.771786684709</v>
      </c>
      <c r="J158" s="208">
        <f>SUM(J137:J157)</f>
        <v>7941182192.1099997</v>
      </c>
    </row>
    <row r="159" spans="1:10" ht="17.149999999999999" customHeight="1" x14ac:dyDescent="0.4">
      <c r="B159" s="186"/>
      <c r="C159" s="161" t="s">
        <v>19</v>
      </c>
      <c r="D159" s="162"/>
      <c r="E159" s="222"/>
      <c r="F159" s="220"/>
      <c r="G159" s="223"/>
      <c r="H159" s="222"/>
      <c r="I159" s="220"/>
      <c r="J159" s="224"/>
    </row>
    <row r="160" spans="1:10" ht="17.149999999999999" customHeight="1" x14ac:dyDescent="0.4">
      <c r="A160" s="71" t="s">
        <v>19</v>
      </c>
      <c r="B160" s="186"/>
      <c r="C160" s="163" t="s">
        <v>56</v>
      </c>
      <c r="D160" s="164" t="s">
        <v>3</v>
      </c>
      <c r="E160" s="225">
        <v>0</v>
      </c>
      <c r="F160" s="214">
        <f t="shared" ref="F160:F176" si="18">IF(E160=0,0,G160/E160)</f>
        <v>0</v>
      </c>
      <c r="G160" s="214">
        <v>0</v>
      </c>
      <c r="H160" s="225">
        <v>0</v>
      </c>
      <c r="I160" s="214">
        <f t="shared" ref="I160:I182" si="19">IF(H160=0,0,J160/H160)</f>
        <v>0</v>
      </c>
      <c r="J160" s="226">
        <v>0</v>
      </c>
    </row>
    <row r="161" spans="1:13" ht="17.149999999999999" customHeight="1" x14ac:dyDescent="0.4">
      <c r="A161" s="71" t="s">
        <v>19</v>
      </c>
      <c r="B161" s="186"/>
      <c r="C161" s="163" t="s">
        <v>57</v>
      </c>
      <c r="D161" s="164" t="s">
        <v>3</v>
      </c>
      <c r="E161" s="225">
        <v>0</v>
      </c>
      <c r="F161" s="214">
        <f t="shared" si="18"/>
        <v>0</v>
      </c>
      <c r="G161" s="214">
        <v>0</v>
      </c>
      <c r="H161" s="225">
        <v>0</v>
      </c>
      <c r="I161" s="214">
        <f t="shared" si="19"/>
        <v>0</v>
      </c>
      <c r="J161" s="226">
        <v>0</v>
      </c>
    </row>
    <row r="162" spans="1:13" ht="17.149999999999999" customHeight="1" x14ac:dyDescent="0.4">
      <c r="A162" s="71" t="s">
        <v>19</v>
      </c>
      <c r="B162" s="186"/>
      <c r="C162" s="163" t="s">
        <v>11</v>
      </c>
      <c r="D162" s="164" t="s">
        <v>3</v>
      </c>
      <c r="E162" s="225">
        <v>0</v>
      </c>
      <c r="F162" s="214">
        <f t="shared" si="18"/>
        <v>0</v>
      </c>
      <c r="G162" s="214">
        <v>0</v>
      </c>
      <c r="H162" s="225">
        <v>0</v>
      </c>
      <c r="I162" s="214">
        <f t="shared" si="19"/>
        <v>0</v>
      </c>
      <c r="J162" s="226">
        <v>0</v>
      </c>
    </row>
    <row r="163" spans="1:13" ht="17.149999999999999" customHeight="1" x14ac:dyDescent="0.4">
      <c r="A163" s="71" t="s">
        <v>19</v>
      </c>
      <c r="B163" s="186"/>
      <c r="C163" s="163" t="s">
        <v>12</v>
      </c>
      <c r="D163" s="164" t="s">
        <v>3</v>
      </c>
      <c r="E163" s="225">
        <v>0</v>
      </c>
      <c r="F163" s="214">
        <f t="shared" si="18"/>
        <v>0</v>
      </c>
      <c r="G163" s="214">
        <v>0</v>
      </c>
      <c r="H163" s="225">
        <v>0</v>
      </c>
      <c r="I163" s="214">
        <f t="shared" si="19"/>
        <v>0</v>
      </c>
      <c r="J163" s="226">
        <v>0</v>
      </c>
    </row>
    <row r="164" spans="1:13" ht="17.149999999999999" customHeight="1" x14ac:dyDescent="0.4">
      <c r="A164" s="71" t="s">
        <v>19</v>
      </c>
      <c r="B164" s="186"/>
      <c r="C164" s="163" t="s">
        <v>13</v>
      </c>
      <c r="D164" s="164" t="s">
        <v>3</v>
      </c>
      <c r="E164" s="225">
        <v>0</v>
      </c>
      <c r="F164" s="214">
        <f t="shared" si="18"/>
        <v>0</v>
      </c>
      <c r="G164" s="214">
        <v>0</v>
      </c>
      <c r="H164" s="225"/>
      <c r="I164" s="214">
        <f t="shared" si="19"/>
        <v>0</v>
      </c>
      <c r="J164" s="226"/>
    </row>
    <row r="165" spans="1:13" ht="17.149999999999999" customHeight="1" x14ac:dyDescent="0.4">
      <c r="A165" s="71" t="s">
        <v>19</v>
      </c>
      <c r="B165" s="186"/>
      <c r="C165" s="163" t="s">
        <v>68</v>
      </c>
      <c r="D165" s="164" t="s">
        <v>3</v>
      </c>
      <c r="E165" s="225">
        <v>1500</v>
      </c>
      <c r="F165" s="214">
        <f t="shared" si="18"/>
        <v>84805.565253333334</v>
      </c>
      <c r="G165" s="214">
        <v>127208347.88</v>
      </c>
      <c r="H165" s="225">
        <v>1500</v>
      </c>
      <c r="I165" s="214">
        <f t="shared" si="19"/>
        <v>84805.565253333334</v>
      </c>
      <c r="J165" s="226">
        <v>127208347.88</v>
      </c>
    </row>
    <row r="166" spans="1:13" ht="17.149999999999999" customHeight="1" x14ac:dyDescent="0.4">
      <c r="A166" s="71" t="s">
        <v>19</v>
      </c>
      <c r="B166" s="186"/>
      <c r="C166" s="163" t="s">
        <v>69</v>
      </c>
      <c r="D166" s="164" t="s">
        <v>3</v>
      </c>
      <c r="E166" s="225">
        <v>430</v>
      </c>
      <c r="F166" s="214">
        <f t="shared" si="18"/>
        <v>77309.2</v>
      </c>
      <c r="G166" s="214">
        <v>33242956</v>
      </c>
      <c r="H166" s="225">
        <v>4501.5</v>
      </c>
      <c r="I166" s="214">
        <f t="shared" si="19"/>
        <v>78420.222179273565</v>
      </c>
      <c r="J166" s="226">
        <v>353008630.13999999</v>
      </c>
    </row>
    <row r="167" spans="1:13" ht="17.149999999999999" customHeight="1" x14ac:dyDescent="0.4">
      <c r="A167" s="71" t="s">
        <v>19</v>
      </c>
      <c r="B167" s="186"/>
      <c r="C167" s="163" t="s">
        <v>14</v>
      </c>
      <c r="D167" s="164" t="s">
        <v>3</v>
      </c>
      <c r="E167" s="225">
        <v>0</v>
      </c>
      <c r="F167" s="214">
        <f t="shared" si="18"/>
        <v>0</v>
      </c>
      <c r="G167" s="214">
        <v>0</v>
      </c>
      <c r="H167" s="225">
        <v>0</v>
      </c>
      <c r="I167" s="214">
        <f t="shared" si="19"/>
        <v>0</v>
      </c>
      <c r="J167" s="226">
        <v>0</v>
      </c>
    </row>
    <row r="168" spans="1:13" ht="17.149999999999999" customHeight="1" x14ac:dyDescent="0.4">
      <c r="A168" s="71" t="s">
        <v>19</v>
      </c>
      <c r="B168" s="186"/>
      <c r="C168" s="165" t="s">
        <v>60</v>
      </c>
      <c r="D168" s="164" t="s">
        <v>3</v>
      </c>
      <c r="E168" s="225">
        <v>0</v>
      </c>
      <c r="F168" s="214">
        <f t="shared" si="18"/>
        <v>0</v>
      </c>
      <c r="G168" s="214">
        <v>0</v>
      </c>
      <c r="H168" s="225">
        <v>0</v>
      </c>
      <c r="I168" s="214">
        <f t="shared" si="19"/>
        <v>0</v>
      </c>
      <c r="J168" s="226">
        <v>0</v>
      </c>
    </row>
    <row r="169" spans="1:13" ht="17.149999999999999" customHeight="1" x14ac:dyDescent="0.4">
      <c r="A169" s="71" t="s">
        <v>19</v>
      </c>
      <c r="B169" s="186"/>
      <c r="C169" s="165" t="s">
        <v>50</v>
      </c>
      <c r="D169" s="164" t="s">
        <v>3</v>
      </c>
      <c r="E169" s="225">
        <v>0</v>
      </c>
      <c r="F169" s="214">
        <f t="shared" si="18"/>
        <v>0</v>
      </c>
      <c r="G169" s="214">
        <v>0</v>
      </c>
      <c r="H169" s="225">
        <v>0</v>
      </c>
      <c r="I169" s="214">
        <f t="shared" si="19"/>
        <v>0</v>
      </c>
      <c r="J169" s="226">
        <v>0</v>
      </c>
    </row>
    <row r="170" spans="1:13" ht="17.149999999999999" customHeight="1" x14ac:dyDescent="0.4">
      <c r="A170" s="71" t="s">
        <v>19</v>
      </c>
      <c r="B170" s="186"/>
      <c r="C170" s="165" t="s">
        <v>72</v>
      </c>
      <c r="D170" s="164" t="s">
        <v>3</v>
      </c>
      <c r="E170" s="225">
        <v>0</v>
      </c>
      <c r="F170" s="214">
        <f t="shared" si="18"/>
        <v>0</v>
      </c>
      <c r="G170" s="214">
        <v>0</v>
      </c>
      <c r="H170" s="225">
        <v>0</v>
      </c>
      <c r="I170" s="214">
        <f t="shared" si="19"/>
        <v>0</v>
      </c>
      <c r="J170" s="226">
        <v>0</v>
      </c>
    </row>
    <row r="171" spans="1:13" ht="17.149999999999999" customHeight="1" x14ac:dyDescent="0.4">
      <c r="B171" s="186"/>
      <c r="C171" s="165" t="s">
        <v>73</v>
      </c>
      <c r="D171" s="164" t="s">
        <v>3</v>
      </c>
      <c r="E171" s="225">
        <v>0</v>
      </c>
      <c r="F171" s="214">
        <f t="shared" si="18"/>
        <v>0</v>
      </c>
      <c r="G171" s="214">
        <v>0</v>
      </c>
      <c r="H171" s="225">
        <v>798.32</v>
      </c>
      <c r="I171" s="214">
        <f t="shared" si="19"/>
        <v>68692.672499749475</v>
      </c>
      <c r="J171" s="226">
        <v>54838734.310000002</v>
      </c>
    </row>
    <row r="172" spans="1:13" ht="17.149999999999999" customHeight="1" x14ac:dyDescent="0.4">
      <c r="A172" s="71" t="s">
        <v>19</v>
      </c>
      <c r="B172" s="186"/>
      <c r="C172" s="163" t="s">
        <v>81</v>
      </c>
      <c r="D172" s="164" t="s">
        <v>3</v>
      </c>
      <c r="E172" s="225">
        <v>0</v>
      </c>
      <c r="F172" s="214">
        <f t="shared" si="18"/>
        <v>0</v>
      </c>
      <c r="G172" s="214">
        <v>0</v>
      </c>
      <c r="H172" s="225">
        <v>0</v>
      </c>
      <c r="I172" s="214">
        <f t="shared" si="19"/>
        <v>0</v>
      </c>
      <c r="J172" s="226">
        <v>0</v>
      </c>
    </row>
    <row r="173" spans="1:13" ht="17.149999999999999" customHeight="1" x14ac:dyDescent="0.4">
      <c r="A173" s="209" t="s">
        <v>19</v>
      </c>
      <c r="B173" s="186"/>
      <c r="C173" s="163" t="s">
        <v>82</v>
      </c>
      <c r="D173" s="164" t="s">
        <v>3</v>
      </c>
      <c r="E173" s="225">
        <v>0</v>
      </c>
      <c r="F173" s="214">
        <f t="shared" si="18"/>
        <v>0</v>
      </c>
      <c r="G173" s="214">
        <v>0</v>
      </c>
      <c r="H173" s="225">
        <v>0</v>
      </c>
      <c r="I173" s="214">
        <f t="shared" si="19"/>
        <v>0</v>
      </c>
      <c r="J173" s="226">
        <v>0</v>
      </c>
      <c r="M173" s="83"/>
    </row>
    <row r="174" spans="1:13" ht="17.149999999999999" customHeight="1" x14ac:dyDescent="0.4">
      <c r="A174" s="209" t="s">
        <v>19</v>
      </c>
      <c r="B174" s="186"/>
      <c r="C174" s="168" t="s">
        <v>83</v>
      </c>
      <c r="D174" s="169" t="s">
        <v>3</v>
      </c>
      <c r="E174" s="227">
        <v>460</v>
      </c>
      <c r="F174" s="215">
        <f t="shared" si="18"/>
        <v>118821.60576086956</v>
      </c>
      <c r="G174" s="215">
        <v>54657938.649999999</v>
      </c>
      <c r="H174" s="227">
        <v>30460</v>
      </c>
      <c r="I174" s="215">
        <f t="shared" si="19"/>
        <v>105324.03838509521</v>
      </c>
      <c r="J174" s="228">
        <v>3208170209.21</v>
      </c>
    </row>
    <row r="175" spans="1:13" ht="15.75" customHeight="1" x14ac:dyDescent="0.4">
      <c r="A175" s="209" t="s">
        <v>19</v>
      </c>
      <c r="B175" s="186"/>
      <c r="C175" s="168" t="s">
        <v>84</v>
      </c>
      <c r="D175" s="169" t="s">
        <v>3</v>
      </c>
      <c r="E175" s="227">
        <v>0</v>
      </c>
      <c r="F175" s="215">
        <f t="shared" si="18"/>
        <v>0</v>
      </c>
      <c r="G175" s="215">
        <v>0</v>
      </c>
      <c r="H175" s="227">
        <v>0</v>
      </c>
      <c r="I175" s="215">
        <f t="shared" si="19"/>
        <v>0</v>
      </c>
      <c r="J175" s="228">
        <v>0</v>
      </c>
    </row>
    <row r="176" spans="1:13" ht="15.75" customHeight="1" x14ac:dyDescent="0.4">
      <c r="A176" s="209"/>
      <c r="B176" s="186"/>
      <c r="C176" s="168" t="s">
        <v>85</v>
      </c>
      <c r="D176" s="169" t="s">
        <v>3</v>
      </c>
      <c r="E176" s="227">
        <v>0</v>
      </c>
      <c r="F176" s="215">
        <f t="shared" si="18"/>
        <v>0</v>
      </c>
      <c r="G176" s="215">
        <v>0</v>
      </c>
      <c r="H176" s="227">
        <v>1600</v>
      </c>
      <c r="I176" s="215">
        <f t="shared" si="19"/>
        <v>105994.5325</v>
      </c>
      <c r="J176" s="228">
        <v>169591252</v>
      </c>
    </row>
    <row r="177" spans="1:16" ht="15.75" customHeight="1" x14ac:dyDescent="0.4">
      <c r="A177" s="71" t="s">
        <v>19</v>
      </c>
      <c r="B177" s="186"/>
      <c r="C177" s="170" t="s">
        <v>58</v>
      </c>
      <c r="D177" s="164" t="s">
        <v>3</v>
      </c>
      <c r="E177" s="225">
        <v>0</v>
      </c>
      <c r="F177" s="214">
        <f>IF(E177=0,0,G177/E177)</f>
        <v>0</v>
      </c>
      <c r="G177" s="214">
        <v>0</v>
      </c>
      <c r="H177" s="225">
        <v>0</v>
      </c>
      <c r="I177" s="214">
        <f t="shared" si="19"/>
        <v>0</v>
      </c>
      <c r="J177" s="226">
        <v>0</v>
      </c>
    </row>
    <row r="178" spans="1:16" ht="15.75" customHeight="1" x14ac:dyDescent="0.4">
      <c r="B178" s="186"/>
      <c r="C178" s="170" t="s">
        <v>97</v>
      </c>
      <c r="D178" s="164" t="s">
        <v>3</v>
      </c>
      <c r="E178" s="225">
        <v>0</v>
      </c>
      <c r="F178" s="214">
        <f>IF(E178=0,0,G178/E178)</f>
        <v>0</v>
      </c>
      <c r="G178" s="214">
        <v>0</v>
      </c>
      <c r="H178" s="225">
        <v>0</v>
      </c>
      <c r="I178" s="214">
        <f t="shared" si="19"/>
        <v>0</v>
      </c>
      <c r="J178" s="226">
        <v>0</v>
      </c>
    </row>
    <row r="179" spans="1:16" ht="15.75" customHeight="1" x14ac:dyDescent="0.4">
      <c r="A179" s="209"/>
      <c r="B179" s="186"/>
      <c r="C179" s="168" t="s">
        <v>101</v>
      </c>
      <c r="D179" s="169" t="s">
        <v>3</v>
      </c>
      <c r="E179" s="227">
        <v>0</v>
      </c>
      <c r="F179" s="215">
        <f t="shared" ref="F179:F182" si="20">IF(E179=0,0,G179/E179)</f>
        <v>0</v>
      </c>
      <c r="G179" s="215">
        <v>0</v>
      </c>
      <c r="H179" s="227">
        <v>0</v>
      </c>
      <c r="I179" s="215">
        <f t="shared" si="19"/>
        <v>0</v>
      </c>
      <c r="J179" s="228">
        <v>0</v>
      </c>
    </row>
    <row r="180" spans="1:16" ht="21" customHeight="1" x14ac:dyDescent="0.4">
      <c r="A180" s="209"/>
      <c r="B180" s="186"/>
      <c r="C180" s="168" t="s">
        <v>126</v>
      </c>
      <c r="D180" s="169" t="s">
        <v>3</v>
      </c>
      <c r="E180" s="227">
        <v>0</v>
      </c>
      <c r="F180" s="215">
        <f t="shared" si="20"/>
        <v>0</v>
      </c>
      <c r="G180" s="215">
        <v>0</v>
      </c>
      <c r="H180" s="227">
        <v>3010</v>
      </c>
      <c r="I180" s="215">
        <f t="shared" si="19"/>
        <v>113235.11786046511</v>
      </c>
      <c r="J180" s="228">
        <v>340837704.75999999</v>
      </c>
    </row>
    <row r="181" spans="1:16" ht="20" customHeight="1" x14ac:dyDescent="0.4">
      <c r="A181" s="209"/>
      <c r="B181" s="186"/>
      <c r="C181" s="170" t="s">
        <v>108</v>
      </c>
      <c r="D181" s="164" t="s">
        <v>3</v>
      </c>
      <c r="E181" s="225">
        <v>0</v>
      </c>
      <c r="F181" s="214">
        <f t="shared" si="20"/>
        <v>0</v>
      </c>
      <c r="G181" s="214">
        <v>0</v>
      </c>
      <c r="H181" s="225">
        <v>1995.8000000000002</v>
      </c>
      <c r="I181" s="214">
        <f t="shared" si="19"/>
        <v>72853.432999298515</v>
      </c>
      <c r="J181" s="226">
        <v>145400881.57999998</v>
      </c>
    </row>
    <row r="182" spans="1:16" ht="20" customHeight="1" x14ac:dyDescent="0.4">
      <c r="A182" s="209"/>
      <c r="B182" s="186"/>
      <c r="C182" s="172" t="s">
        <v>114</v>
      </c>
      <c r="D182" s="169" t="s">
        <v>3</v>
      </c>
      <c r="E182" s="227">
        <v>160</v>
      </c>
      <c r="F182" s="215">
        <f t="shared" si="20"/>
        <v>113106.83500000001</v>
      </c>
      <c r="G182" s="215">
        <v>18097093.600000001</v>
      </c>
      <c r="H182" s="227">
        <v>160</v>
      </c>
      <c r="I182" s="215">
        <f t="shared" si="19"/>
        <v>113106.83500000001</v>
      </c>
      <c r="J182" s="228">
        <v>18097093.600000001</v>
      </c>
    </row>
    <row r="183" spans="1:16" ht="17.149999999999999" customHeight="1" x14ac:dyDescent="0.4">
      <c r="A183" s="71" t="s">
        <v>19</v>
      </c>
      <c r="B183" s="186"/>
      <c r="C183" s="174" t="s">
        <v>35</v>
      </c>
      <c r="D183" s="175"/>
      <c r="E183" s="206">
        <f>SUM(E160:E182)</f>
        <v>2550</v>
      </c>
      <c r="F183" s="207">
        <f>IF(E183=0,0,G183/E183)</f>
        <v>91453.465149019612</v>
      </c>
      <c r="G183" s="206">
        <f>SUM(G160:G182)</f>
        <v>233206336.13</v>
      </c>
      <c r="H183" s="232">
        <f>SUM(H160:H182)</f>
        <v>44025.62</v>
      </c>
      <c r="I183" s="207">
        <f>IF(H183=0,0,J183/H183)</f>
        <v>100331.4173310904</v>
      </c>
      <c r="J183" s="233">
        <f>SUM(J160:J182)</f>
        <v>4417152853.4800005</v>
      </c>
      <c r="K183" s="83"/>
      <c r="M183" s="133"/>
      <c r="O183" s="133"/>
      <c r="P183" s="90"/>
    </row>
    <row r="184" spans="1:16" ht="17.149999999999999" customHeight="1" x14ac:dyDescent="0.4">
      <c r="B184" s="186"/>
      <c r="C184" s="8"/>
      <c r="D184" s="22"/>
      <c r="E184" s="44"/>
      <c r="F184" s="234"/>
      <c r="G184" s="45"/>
      <c r="H184" s="44"/>
      <c r="I184" s="234"/>
      <c r="J184" s="45"/>
    </row>
    <row r="185" spans="1:16" ht="22.5" customHeight="1" x14ac:dyDescent="0.4">
      <c r="A185" s="71" t="s">
        <v>8</v>
      </c>
      <c r="B185" s="186"/>
      <c r="C185" s="20" t="s">
        <v>65</v>
      </c>
      <c r="D185" s="22" t="s">
        <v>3</v>
      </c>
      <c r="E185" s="235">
        <v>0</v>
      </c>
      <c r="F185" s="197">
        <f t="shared" ref="F185:F191" si="21">IF(E185=0,0,G185/E185)</f>
        <v>0</v>
      </c>
      <c r="G185" s="236">
        <v>0</v>
      </c>
      <c r="H185" s="235">
        <v>0</v>
      </c>
      <c r="I185" s="197">
        <f t="shared" ref="I185:I191" si="22">IF(H185=0,0,J185/H185)</f>
        <v>0</v>
      </c>
      <c r="J185" s="236">
        <v>0</v>
      </c>
    </row>
    <row r="186" spans="1:16" ht="22.5" customHeight="1" x14ac:dyDescent="0.4">
      <c r="A186" s="71" t="s">
        <v>8</v>
      </c>
      <c r="B186" s="186"/>
      <c r="C186" s="20" t="s">
        <v>64</v>
      </c>
      <c r="D186" s="22" t="s">
        <v>3</v>
      </c>
      <c r="E186" s="235">
        <v>0</v>
      </c>
      <c r="F186" s="197">
        <f t="shared" si="21"/>
        <v>0</v>
      </c>
      <c r="G186" s="236">
        <v>0</v>
      </c>
      <c r="H186" s="235">
        <v>0</v>
      </c>
      <c r="I186" s="197">
        <f t="shared" si="22"/>
        <v>0</v>
      </c>
      <c r="J186" s="236">
        <v>0</v>
      </c>
    </row>
    <row r="187" spans="1:16" ht="22.5" customHeight="1" x14ac:dyDescent="0.4">
      <c r="A187" s="71" t="s">
        <v>8</v>
      </c>
      <c r="B187" s="186"/>
      <c r="C187" s="20" t="s">
        <v>76</v>
      </c>
      <c r="D187" s="22" t="s">
        <v>3</v>
      </c>
      <c r="E187" s="235">
        <v>0</v>
      </c>
      <c r="F187" s="197">
        <f t="shared" si="21"/>
        <v>0</v>
      </c>
      <c r="G187" s="236">
        <v>0</v>
      </c>
      <c r="H187" s="235">
        <v>0</v>
      </c>
      <c r="I187" s="197">
        <f t="shared" si="22"/>
        <v>0</v>
      </c>
      <c r="J187" s="236">
        <v>0</v>
      </c>
      <c r="K187" s="70"/>
    </row>
    <row r="188" spans="1:16" ht="22.5" customHeight="1" x14ac:dyDescent="0.4">
      <c r="A188" s="71" t="s">
        <v>8</v>
      </c>
      <c r="B188" s="186"/>
      <c r="C188" s="20" t="s">
        <v>38</v>
      </c>
      <c r="D188" s="22" t="s">
        <v>3</v>
      </c>
      <c r="E188" s="235">
        <v>0</v>
      </c>
      <c r="F188" s="197">
        <f t="shared" si="21"/>
        <v>0</v>
      </c>
      <c r="G188" s="236">
        <v>0</v>
      </c>
      <c r="H188" s="235">
        <v>0</v>
      </c>
      <c r="I188" s="197">
        <f t="shared" si="22"/>
        <v>0</v>
      </c>
      <c r="J188" s="236">
        <v>0</v>
      </c>
    </row>
    <row r="189" spans="1:16" ht="22.5" customHeight="1" x14ac:dyDescent="0.4">
      <c r="A189" s="71" t="s">
        <v>8</v>
      </c>
      <c r="B189" s="186"/>
      <c r="C189" s="20" t="s">
        <v>74</v>
      </c>
      <c r="D189" s="28" t="s">
        <v>3</v>
      </c>
      <c r="E189" s="157">
        <v>1812.32</v>
      </c>
      <c r="F189" s="197">
        <f t="shared" si="21"/>
        <v>156567.51567052177</v>
      </c>
      <c r="G189" s="43">
        <v>283750440</v>
      </c>
      <c r="H189" s="235">
        <v>7001.83</v>
      </c>
      <c r="I189" s="197">
        <f t="shared" si="22"/>
        <v>142520.846692936</v>
      </c>
      <c r="J189" s="236">
        <v>997906740</v>
      </c>
      <c r="K189" s="83"/>
    </row>
    <row r="190" spans="1:16" ht="13.5" customHeight="1" x14ac:dyDescent="0.4">
      <c r="B190" s="186"/>
      <c r="C190" s="7"/>
      <c r="D190" s="28"/>
      <c r="E190" s="42"/>
      <c r="F190" s="197"/>
      <c r="G190" s="43"/>
      <c r="H190" s="235"/>
      <c r="I190" s="197"/>
      <c r="J190" s="236"/>
    </row>
    <row r="191" spans="1:16" ht="20.25" customHeight="1" x14ac:dyDescent="0.4">
      <c r="B191" s="186"/>
      <c r="C191" s="11" t="s">
        <v>67</v>
      </c>
      <c r="D191" s="28" t="s">
        <v>3</v>
      </c>
      <c r="E191" s="42">
        <v>0</v>
      </c>
      <c r="F191" s="197">
        <f t="shared" si="21"/>
        <v>0</v>
      </c>
      <c r="G191" s="236">
        <v>0</v>
      </c>
      <c r="H191" s="235">
        <v>0</v>
      </c>
      <c r="I191" s="197">
        <f t="shared" si="22"/>
        <v>0</v>
      </c>
      <c r="J191" s="236">
        <v>0</v>
      </c>
      <c r="K191" s="65"/>
    </row>
    <row r="192" spans="1:16" ht="13.5" customHeight="1" x14ac:dyDescent="0.4">
      <c r="B192" s="186"/>
      <c r="C192" s="11"/>
      <c r="D192" s="28"/>
      <c r="E192" s="42"/>
      <c r="F192" s="197"/>
      <c r="G192" s="43"/>
      <c r="H192" s="197"/>
      <c r="I192" s="197"/>
      <c r="J192" s="236"/>
      <c r="K192" s="65"/>
    </row>
    <row r="193" spans="1:22" ht="13.5" customHeight="1" x14ac:dyDescent="0.4">
      <c r="B193" s="186"/>
      <c r="C193" s="11"/>
      <c r="D193" s="28"/>
      <c r="E193" s="42"/>
      <c r="F193" s="197"/>
      <c r="G193" s="43"/>
      <c r="H193" s="197"/>
      <c r="I193" s="197"/>
      <c r="J193" s="236"/>
    </row>
    <row r="194" spans="1:22" ht="18" customHeight="1" x14ac:dyDescent="0.4">
      <c r="B194" s="186"/>
      <c r="C194" s="11" t="s">
        <v>51</v>
      </c>
      <c r="D194" s="28"/>
      <c r="E194" s="67"/>
      <c r="G194" s="47"/>
      <c r="J194" s="47"/>
    </row>
    <row r="195" spans="1:22" ht="13.5" customHeight="1" x14ac:dyDescent="0.4">
      <c r="B195" s="186"/>
      <c r="C195" s="11"/>
      <c r="D195" s="28"/>
      <c r="E195" s="67"/>
      <c r="G195" s="47"/>
      <c r="J195" s="47"/>
    </row>
    <row r="196" spans="1:22" ht="18.75" customHeight="1" x14ac:dyDescent="0.4">
      <c r="A196" s="71" t="s">
        <v>51</v>
      </c>
      <c r="B196" s="186"/>
      <c r="C196" s="7" t="s">
        <v>52</v>
      </c>
      <c r="D196" s="28" t="s">
        <v>3</v>
      </c>
      <c r="E196" s="116">
        <v>75511</v>
      </c>
      <c r="F196" s="234">
        <f>IF(E196=0,0,G196/E196)</f>
        <v>129931.38342758009</v>
      </c>
      <c r="G196" s="45">
        <v>9811248694</v>
      </c>
      <c r="H196" s="48">
        <v>379354.5</v>
      </c>
      <c r="I196" s="234">
        <f>IF(H196=0,0,J196/H196)</f>
        <v>112546.50366873202</v>
      </c>
      <c r="J196" s="45">
        <v>42695022626</v>
      </c>
      <c r="M196" s="83"/>
    </row>
    <row r="197" spans="1:22" ht="13.5" customHeight="1" x14ac:dyDescent="0.4">
      <c r="B197" s="186"/>
      <c r="C197" s="7"/>
      <c r="D197" s="29"/>
      <c r="E197" s="44"/>
      <c r="F197" s="234"/>
      <c r="G197" s="48"/>
      <c r="H197" s="196"/>
      <c r="I197" s="234"/>
      <c r="J197" s="198"/>
    </row>
    <row r="198" spans="1:22" ht="13.5" customHeight="1" thickBot="1" x14ac:dyDescent="0.45">
      <c r="B198" s="186"/>
      <c r="C198" s="7"/>
      <c r="D198" s="22"/>
      <c r="E198" s="44"/>
      <c r="F198" s="234"/>
      <c r="G198" s="48"/>
      <c r="H198" s="196"/>
      <c r="I198" s="234"/>
      <c r="J198" s="198"/>
    </row>
    <row r="199" spans="1:22" ht="17.149999999999999" customHeight="1" thickBot="1" x14ac:dyDescent="0.45">
      <c r="B199" s="186"/>
      <c r="C199" s="19" t="s">
        <v>39</v>
      </c>
      <c r="D199" s="22"/>
      <c r="E199" s="40">
        <f>+E40+E112+E183+E135+E158+E185+E188+E189+E196+E191+E186+E187+E87+E62</f>
        <v>148283.1</v>
      </c>
      <c r="F199" s="237">
        <f>IF(E199=0,0,G199/E199)</f>
        <v>124550.61519815809</v>
      </c>
      <c r="G199" s="40">
        <f>+G40+G112+G183+G135+G158+G185+G188+G189+G196+G191+G186+G187+G87+G62</f>
        <v>18468751328.489998</v>
      </c>
      <c r="H199" s="40">
        <f>+H40+H112+H183+H135+H158+H185+H188+H189+H196+H191+H186+H187+H87+H62</f>
        <v>941719.45</v>
      </c>
      <c r="I199" s="237">
        <f>IF(H199=0,0,J199/H199)</f>
        <v>103633.25478445838</v>
      </c>
      <c r="J199" s="40">
        <f>+J40+J112+J183+J135+J158+J185+J188+J189+J196+J191+J186+J187+J87+J62</f>
        <v>97593451697.330002</v>
      </c>
      <c r="K199" s="83"/>
      <c r="M199" s="83"/>
      <c r="O199" s="13"/>
    </row>
    <row r="200" spans="1:22" ht="14.25" customHeight="1" thickBot="1" x14ac:dyDescent="0.45">
      <c r="B200" s="186"/>
      <c r="C200" s="10"/>
      <c r="D200" s="22"/>
      <c r="E200" s="44"/>
      <c r="F200" s="234"/>
      <c r="G200" s="45"/>
      <c r="H200" s="196"/>
      <c r="I200" s="234"/>
      <c r="J200" s="198"/>
    </row>
    <row r="201" spans="1:22" ht="17.149999999999999" customHeight="1" thickBot="1" x14ac:dyDescent="0.45">
      <c r="B201" s="186"/>
      <c r="C201" s="14" t="s">
        <v>40</v>
      </c>
      <c r="D201" s="22" t="s">
        <v>3</v>
      </c>
      <c r="E201" s="40">
        <f>+E29+E199</f>
        <v>244687.94</v>
      </c>
      <c r="F201" s="237">
        <f>IF(E201=0,0,G201/E201)</f>
        <v>126630.85730947752</v>
      </c>
      <c r="G201" s="40">
        <f>+G29+G199</f>
        <v>30985043615.489998</v>
      </c>
      <c r="H201" s="238">
        <f>+H29+H199</f>
        <v>1519038.6199999999</v>
      </c>
      <c r="I201" s="237">
        <f>IF(H201=0,0,J201/H201)</f>
        <v>107394.57293082518</v>
      </c>
      <c r="J201" s="238">
        <f>+J29+J199</f>
        <v>163136503860.33002</v>
      </c>
    </row>
    <row r="202" spans="1:22" ht="17.25" customHeight="1" x14ac:dyDescent="0.4">
      <c r="B202" s="186"/>
      <c r="C202" s="10"/>
      <c r="D202" s="22"/>
      <c r="E202" s="42"/>
      <c r="F202" s="197"/>
      <c r="G202" s="43"/>
      <c r="H202" s="42"/>
      <c r="I202" s="197"/>
      <c r="J202" s="43"/>
    </row>
    <row r="203" spans="1:22" ht="24.75" customHeight="1" x14ac:dyDescent="0.4">
      <c r="B203" s="186"/>
      <c r="C203" s="20" t="s">
        <v>41</v>
      </c>
      <c r="D203" s="22"/>
      <c r="E203" s="42"/>
      <c r="F203" s="197"/>
      <c r="G203" s="239">
        <v>-1540044692</v>
      </c>
      <c r="H203" s="42"/>
      <c r="I203" s="197"/>
      <c r="J203" s="239">
        <v>-1047682757</v>
      </c>
    </row>
    <row r="204" spans="1:22" ht="24.75" customHeight="1" x14ac:dyDescent="0.4">
      <c r="B204" s="186"/>
      <c r="C204" s="20" t="s">
        <v>22</v>
      </c>
      <c r="D204" s="22"/>
      <c r="E204" s="42"/>
      <c r="F204" s="197"/>
      <c r="G204" s="239">
        <v>-394147727</v>
      </c>
      <c r="H204" s="42"/>
      <c r="I204" s="197"/>
      <c r="J204" s="239">
        <v>-1395898687</v>
      </c>
    </row>
    <row r="205" spans="1:22" ht="24.75" customHeight="1" thickBot="1" x14ac:dyDescent="0.45">
      <c r="A205" s="71" t="s">
        <v>20</v>
      </c>
      <c r="B205" s="186"/>
      <c r="C205" s="20" t="s">
        <v>21</v>
      </c>
      <c r="D205" s="22"/>
      <c r="E205" s="42">
        <v>0</v>
      </c>
      <c r="F205" s="197">
        <f t="shared" ref="F205:F209" si="23">IF(E205=0,0,G205/E205)</f>
        <v>0</v>
      </c>
      <c r="G205" s="239">
        <v>0</v>
      </c>
      <c r="H205" s="42">
        <v>0</v>
      </c>
      <c r="I205" s="197">
        <f t="shared" ref="I205:I208" si="24">IF(H205=0,0,J205/H205)</f>
        <v>0</v>
      </c>
      <c r="J205" s="239">
        <v>0</v>
      </c>
      <c r="M205" s="83"/>
      <c r="N205" s="83"/>
      <c r="O205" s="83"/>
      <c r="P205" s="83"/>
      <c r="Q205" s="83"/>
      <c r="R205" s="83"/>
      <c r="S205" s="83"/>
      <c r="T205" s="83"/>
      <c r="U205" s="83"/>
      <c r="V205" s="83"/>
    </row>
    <row r="206" spans="1:22" ht="17.149999999999999" customHeight="1" thickBot="1" x14ac:dyDescent="0.45">
      <c r="B206" s="187"/>
      <c r="C206" s="15" t="s">
        <v>42</v>
      </c>
      <c r="D206" s="22" t="s">
        <v>3</v>
      </c>
      <c r="E206" s="49">
        <f>SUM(E201:E205)</f>
        <v>244687.94</v>
      </c>
      <c r="F206" s="240">
        <f>IF(E206=0,0,G206/E206)</f>
        <v>118726.12600559717</v>
      </c>
      <c r="G206" s="49">
        <f>SUM(G201:G205)</f>
        <v>29050851196.489998</v>
      </c>
      <c r="H206" s="49">
        <f>SUM(H201:H205)</f>
        <v>1519038.6199999999</v>
      </c>
      <c r="I206" s="240">
        <f>IF(H206=0,0,J206/H206)</f>
        <v>105785.9361181548</v>
      </c>
      <c r="J206" s="49">
        <f>SUM(J201:J205)</f>
        <v>160692922416.33002</v>
      </c>
    </row>
    <row r="207" spans="1:22" ht="28.5" customHeight="1" x14ac:dyDescent="0.35">
      <c r="A207" s="71" t="s">
        <v>53</v>
      </c>
      <c r="B207" s="188" t="s">
        <v>43</v>
      </c>
      <c r="C207" s="20" t="s">
        <v>107</v>
      </c>
      <c r="D207" s="22" t="s">
        <v>44</v>
      </c>
      <c r="E207" s="60">
        <v>0</v>
      </c>
      <c r="F207" s="241">
        <f>IF(E207=0,0,G207/E207)</f>
        <v>0</v>
      </c>
      <c r="G207" s="242">
        <v>0</v>
      </c>
      <c r="H207" s="51">
        <v>0</v>
      </c>
      <c r="I207" s="241">
        <f t="shared" si="24"/>
        <v>0</v>
      </c>
      <c r="J207" s="53">
        <v>0</v>
      </c>
    </row>
    <row r="208" spans="1:22" ht="28.5" customHeight="1" x14ac:dyDescent="0.35">
      <c r="A208" s="71" t="s">
        <v>28</v>
      </c>
      <c r="B208" s="189"/>
      <c r="C208" s="20" t="s">
        <v>28</v>
      </c>
      <c r="D208" s="22" t="s">
        <v>44</v>
      </c>
      <c r="E208" s="263">
        <v>1658.18</v>
      </c>
      <c r="F208" s="241">
        <f t="shared" si="23"/>
        <v>566458.10466897441</v>
      </c>
      <c r="G208" s="242">
        <v>939289500</v>
      </c>
      <c r="H208" s="51">
        <v>18656.04</v>
      </c>
      <c r="I208" s="243">
        <f t="shared" si="24"/>
        <v>732122.62087774253</v>
      </c>
      <c r="J208" s="54">
        <v>13658508900</v>
      </c>
      <c r="M208" s="62"/>
    </row>
    <row r="209" spans="1:15" ht="28.5" customHeight="1" thickBot="1" x14ac:dyDescent="0.4">
      <c r="A209" s="71" t="s">
        <v>86</v>
      </c>
      <c r="B209" s="189"/>
      <c r="C209" s="20" t="s">
        <v>106</v>
      </c>
      <c r="D209" s="22" t="s">
        <v>44</v>
      </c>
      <c r="E209" s="51">
        <v>375.02</v>
      </c>
      <c r="F209" s="241">
        <f t="shared" si="23"/>
        <v>594610.95408244897</v>
      </c>
      <c r="G209" s="54">
        <v>222991000</v>
      </c>
      <c r="H209" s="51">
        <v>1661.7</v>
      </c>
      <c r="I209" s="243">
        <f>IF(H209=0,0,J209/H209)</f>
        <v>631791.89986158756</v>
      </c>
      <c r="J209" s="54">
        <v>1049848600</v>
      </c>
      <c r="M209" s="62"/>
    </row>
    <row r="210" spans="1:15" ht="24.75" customHeight="1" thickBot="1" x14ac:dyDescent="0.45">
      <c r="B210" s="189"/>
      <c r="C210" s="136" t="s">
        <v>118</v>
      </c>
      <c r="D210" s="22" t="s">
        <v>44</v>
      </c>
      <c r="E210" s="244">
        <f>+E208+E209+E207</f>
        <v>2033.2</v>
      </c>
      <c r="F210" s="245">
        <f>IF(E210=0,0,G210/E210)</f>
        <v>571650.84595711192</v>
      </c>
      <c r="G210" s="244">
        <f>+G208+G209+G207</f>
        <v>1162280500</v>
      </c>
      <c r="H210" s="244">
        <f>+H208+H209+H207</f>
        <v>20317.740000000002</v>
      </c>
      <c r="I210" s="245">
        <f>IF(H210=0,0,J210/H210)</f>
        <v>723917.00553309568</v>
      </c>
      <c r="J210" s="246">
        <f>+J208+J209+J207</f>
        <v>14708357500</v>
      </c>
      <c r="M210" s="83"/>
    </row>
    <row r="211" spans="1:15" ht="24.75" customHeight="1" x14ac:dyDescent="0.4">
      <c r="A211" s="71" t="s">
        <v>23</v>
      </c>
      <c r="B211" s="190" t="s">
        <v>20</v>
      </c>
      <c r="C211" s="140" t="s">
        <v>45</v>
      </c>
      <c r="D211" s="28"/>
      <c r="E211" s="51">
        <v>0</v>
      </c>
      <c r="F211" s="46"/>
      <c r="G211" s="54">
        <v>93850958</v>
      </c>
      <c r="H211" s="42"/>
      <c r="I211" s="46"/>
      <c r="J211" s="53">
        <v>456794663</v>
      </c>
      <c r="K211" s="65"/>
      <c r="M211" s="83"/>
    </row>
    <row r="212" spans="1:15" ht="24.75" customHeight="1" x14ac:dyDescent="0.4">
      <c r="A212" s="71" t="s">
        <v>23</v>
      </c>
      <c r="B212" s="191"/>
      <c r="C212" s="247" t="s">
        <v>24</v>
      </c>
      <c r="D212" s="28"/>
      <c r="E212" s="196">
        <v>0</v>
      </c>
      <c r="F212" s="243">
        <f t="shared" ref="F212:F218" si="25">IF(E212=0,0,G212/E212)</f>
        <v>0</v>
      </c>
      <c r="G212" s="56">
        <v>175600907</v>
      </c>
      <c r="H212" s="61">
        <v>0</v>
      </c>
      <c r="I212" s="243">
        <f t="shared" ref="I212:I218" si="26">IF(H212=0,0,J212/H212)</f>
        <v>0</v>
      </c>
      <c r="J212" s="56">
        <v>364647382</v>
      </c>
    </row>
    <row r="213" spans="1:15" s="64" customFormat="1" ht="24.75" customHeight="1" x14ac:dyDescent="0.35">
      <c r="A213" s="71" t="s">
        <v>23</v>
      </c>
      <c r="B213" s="191"/>
      <c r="C213" s="248" t="s">
        <v>25</v>
      </c>
      <c r="D213" s="63" t="s">
        <v>61</v>
      </c>
      <c r="E213" s="68">
        <v>231900</v>
      </c>
      <c r="F213" s="243">
        <f t="shared" si="25"/>
        <v>227</v>
      </c>
      <c r="G213" s="56">
        <v>52641300</v>
      </c>
      <c r="H213" s="61">
        <v>917916</v>
      </c>
      <c r="I213" s="243">
        <f t="shared" si="26"/>
        <v>216.33522021622895</v>
      </c>
      <c r="J213" s="56">
        <v>198577560</v>
      </c>
    </row>
    <row r="214" spans="1:15" s="64" customFormat="1" ht="24.75" customHeight="1" x14ac:dyDescent="0.35">
      <c r="A214" s="71" t="s">
        <v>23</v>
      </c>
      <c r="B214" s="191"/>
      <c r="C214" s="248" t="s">
        <v>70</v>
      </c>
      <c r="D214" s="63" t="s">
        <v>61</v>
      </c>
      <c r="E214" s="68">
        <v>1</v>
      </c>
      <c r="F214" s="243"/>
      <c r="G214" s="56">
        <v>115940</v>
      </c>
      <c r="H214" s="61">
        <v>8</v>
      </c>
      <c r="I214" s="243"/>
      <c r="J214" s="56">
        <v>3344205</v>
      </c>
    </row>
    <row r="215" spans="1:15" s="64" customFormat="1" ht="24.75" customHeight="1" x14ac:dyDescent="0.35">
      <c r="A215" s="71" t="s">
        <v>23</v>
      </c>
      <c r="B215" s="191"/>
      <c r="C215" s="248" t="s">
        <v>26</v>
      </c>
      <c r="D215" s="63" t="s">
        <v>44</v>
      </c>
      <c r="E215" s="68">
        <v>3583.78</v>
      </c>
      <c r="F215" s="243">
        <f t="shared" si="25"/>
        <v>61026.654816980947</v>
      </c>
      <c r="G215" s="56">
        <v>218706105</v>
      </c>
      <c r="H215" s="61">
        <v>12916.42</v>
      </c>
      <c r="I215" s="243">
        <f t="shared" si="26"/>
        <v>60804.249474699645</v>
      </c>
      <c r="J215" s="56">
        <v>785373224</v>
      </c>
    </row>
    <row r="216" spans="1:15" s="64" customFormat="1" ht="24.75" customHeight="1" x14ac:dyDescent="0.35">
      <c r="A216" s="71" t="s">
        <v>23</v>
      </c>
      <c r="B216" s="191"/>
      <c r="C216" s="248" t="s">
        <v>59</v>
      </c>
      <c r="D216" s="63" t="s">
        <v>44</v>
      </c>
      <c r="E216" s="68">
        <v>0</v>
      </c>
      <c r="F216" s="243">
        <f t="shared" si="25"/>
        <v>0</v>
      </c>
      <c r="G216" s="56">
        <v>0</v>
      </c>
      <c r="H216" s="61">
        <v>0</v>
      </c>
      <c r="I216" s="243">
        <f t="shared" si="26"/>
        <v>0</v>
      </c>
      <c r="J216" s="56">
        <v>0</v>
      </c>
    </row>
    <row r="217" spans="1:15" ht="24.75" customHeight="1" x14ac:dyDescent="0.4">
      <c r="A217" s="71" t="s">
        <v>23</v>
      </c>
      <c r="B217" s="191"/>
      <c r="C217" s="247" t="s">
        <v>27</v>
      </c>
      <c r="D217" s="28"/>
      <c r="E217" s="68">
        <v>0</v>
      </c>
      <c r="F217" s="46">
        <f t="shared" si="25"/>
        <v>0</v>
      </c>
      <c r="G217" s="56">
        <v>194413815</v>
      </c>
      <c r="H217" s="44">
        <v>0</v>
      </c>
      <c r="I217" s="48">
        <f t="shared" si="26"/>
        <v>0</v>
      </c>
      <c r="J217" s="56">
        <v>1307985645</v>
      </c>
    </row>
    <row r="218" spans="1:15" ht="24.75" customHeight="1" x14ac:dyDescent="0.4">
      <c r="B218" s="181"/>
      <c r="C218" s="247" t="s">
        <v>171</v>
      </c>
      <c r="D218" s="28"/>
      <c r="E218" s="61">
        <v>0</v>
      </c>
      <c r="F218" s="46">
        <f t="shared" si="25"/>
        <v>0</v>
      </c>
      <c r="G218" s="264">
        <v>0</v>
      </c>
      <c r="H218" s="48">
        <v>0</v>
      </c>
      <c r="I218" s="48">
        <f t="shared" si="26"/>
        <v>0</v>
      </c>
      <c r="J218" s="56">
        <v>15786100</v>
      </c>
    </row>
    <row r="219" spans="1:15" ht="24.75" customHeight="1" thickBot="1" x14ac:dyDescent="0.4">
      <c r="B219" s="135"/>
      <c r="C219" s="247" t="s">
        <v>88</v>
      </c>
      <c r="D219" s="28"/>
      <c r="E219" s="82"/>
      <c r="F219" s="82"/>
      <c r="G219" s="56">
        <v>-31685628</v>
      </c>
      <c r="H219" s="82"/>
      <c r="I219" s="82"/>
      <c r="J219" s="56">
        <v>-104226398</v>
      </c>
    </row>
    <row r="220" spans="1:15" ht="24.75" customHeight="1" thickBot="1" x14ac:dyDescent="0.45">
      <c r="B220" s="3"/>
      <c r="C220" s="91" t="s">
        <v>46</v>
      </c>
      <c r="D220" s="25"/>
      <c r="E220" s="57"/>
      <c r="F220" s="58"/>
      <c r="G220" s="59">
        <f>+G206+G210+G211+G212+G213+G215+G216+G217+G218+G214+G219</f>
        <v>30916775093.489998</v>
      </c>
      <c r="H220" s="57"/>
      <c r="I220" s="58"/>
      <c r="J220" s="59">
        <f>+J206+J210+J211+J212+J213+J215+J216+J217+J218+J214+J219</f>
        <v>178429562297.33002</v>
      </c>
      <c r="K220" s="1" t="s">
        <v>89</v>
      </c>
    </row>
    <row r="221" spans="1:15" x14ac:dyDescent="0.35">
      <c r="B221" s="82"/>
      <c r="C221" s="82"/>
      <c r="D221" s="82"/>
      <c r="E221" s="82"/>
      <c r="F221" s="82"/>
      <c r="G221" s="66"/>
      <c r="H221" s="82"/>
      <c r="I221" s="82"/>
      <c r="J221" s="66"/>
      <c r="K221" s="82"/>
      <c r="L221" s="82"/>
      <c r="M221" s="82"/>
      <c r="N221" s="82"/>
      <c r="O221" s="82"/>
    </row>
    <row r="222" spans="1:15" x14ac:dyDescent="0.35">
      <c r="B222" s="82"/>
      <c r="C222" s="1" t="s">
        <v>89</v>
      </c>
      <c r="D222" s="1"/>
      <c r="E222" s="1"/>
      <c r="F222" s="1"/>
      <c r="G222" s="1"/>
      <c r="H222" s="1"/>
      <c r="I222" s="1"/>
      <c r="J222" s="1"/>
      <c r="K222" s="82"/>
      <c r="L222" s="82"/>
      <c r="M222" s="82"/>
      <c r="N222" s="82"/>
      <c r="O222" s="82"/>
    </row>
    <row r="223" spans="1:15" x14ac:dyDescent="0.35">
      <c r="B223" s="82"/>
      <c r="C223" s="82"/>
      <c r="D223" s="82"/>
      <c r="E223" s="82"/>
      <c r="F223" s="82"/>
      <c r="G223" s="84"/>
      <c r="H223" s="82"/>
      <c r="I223" s="82"/>
      <c r="J223" s="84"/>
      <c r="K223" s="82"/>
      <c r="L223" s="82"/>
      <c r="M223" s="82"/>
      <c r="N223" s="82"/>
      <c r="O223" s="82"/>
    </row>
    <row r="224" spans="1:15" ht="18" x14ac:dyDescent="0.4">
      <c r="B224" s="82"/>
      <c r="C224" s="3"/>
      <c r="D224" s="3"/>
      <c r="E224" s="96" t="s">
        <v>3</v>
      </c>
      <c r="F224" s="96" t="s">
        <v>91</v>
      </c>
      <c r="G224" s="96" t="s">
        <v>90</v>
      </c>
      <c r="H224" s="96" t="s">
        <v>3</v>
      </c>
      <c r="I224" s="96" t="s">
        <v>91</v>
      </c>
      <c r="J224" s="96" t="s">
        <v>90</v>
      </c>
      <c r="K224" s="82"/>
      <c r="L224" s="82"/>
      <c r="M224" s="82"/>
      <c r="N224" s="82"/>
      <c r="O224" s="82"/>
    </row>
    <row r="225" spans="2:15" ht="18" x14ac:dyDescent="0.4">
      <c r="B225" s="82"/>
      <c r="C225" s="4" t="s">
        <v>1</v>
      </c>
      <c r="D225" s="1"/>
      <c r="E225" s="83">
        <f>E29</f>
        <v>96404.84</v>
      </c>
      <c r="F225" s="83">
        <f>IF(E225=0,0,G225/E225)</f>
        <v>129830.53845636797</v>
      </c>
      <c r="G225" s="83">
        <f>G29</f>
        <v>12516292287</v>
      </c>
      <c r="H225" s="83">
        <f>H29</f>
        <v>577319.16999999993</v>
      </c>
      <c r="I225" s="83">
        <f t="shared" ref="I225:I230" si="27">+J225/H225</f>
        <v>113530.01176628174</v>
      </c>
      <c r="J225" s="83">
        <f>J29</f>
        <v>65543052163</v>
      </c>
      <c r="K225" s="249"/>
      <c r="L225" s="82"/>
      <c r="M225" s="82"/>
      <c r="N225" s="82"/>
      <c r="O225" s="82"/>
    </row>
    <row r="226" spans="2:15" ht="18" x14ac:dyDescent="0.4">
      <c r="B226" s="82"/>
      <c r="C226" s="4" t="s">
        <v>92</v>
      </c>
      <c r="D226" s="1"/>
      <c r="E226" s="99">
        <f>E199-E196-E189-E182-E180-E179-E176-E175-E174-E156-E153-E152-E151-E134-E131-E130-E129-E111-E110-E108-E105-E104-E103-E83-E81-E80-E79-E61-E58-E57-E56</f>
        <v>43802.28</v>
      </c>
      <c r="F226" s="83">
        <f>IF(E226=0,0,G226/E226)</f>
        <v>87150.78812860878</v>
      </c>
      <c r="G226" s="99">
        <f>G199-G196-G189-G182-G180-G179-G176-G175-G174-G156-G153-G152-G151-G134-G131-G130-G129-G111-G110-G108-G105-G104-G103-G83-G81-G80-G79-G61-G58-G57-G56</f>
        <v>3817403223.8299975</v>
      </c>
      <c r="H226" s="99">
        <f>H199-H196-H189-H182-H180-H179-H176-H175-H174-H156-H153-H152-H151-H134-H131-H130-H129-H111-H110-H108-H105-H104-H103-H83-H81-H80-H79-H61-H58-H57-H56</f>
        <v>444138.12</v>
      </c>
      <c r="I226" s="83">
        <f t="shared" si="27"/>
        <v>86064.295603133549</v>
      </c>
      <c r="J226" s="99">
        <f>J199-J196-J189-J182-J180-J179-J176-J175-J174-J156-J153-J152-J151-J134-J131-J130-J129-J111-J110-J108-J105-J104-J103-J83-J81-J80-J79-J61-J58-J57-J56</f>
        <v>38224434448.300003</v>
      </c>
      <c r="K226" s="249"/>
      <c r="L226" s="82"/>
      <c r="M226" s="82"/>
      <c r="N226" s="82"/>
      <c r="O226" s="82"/>
    </row>
    <row r="227" spans="2:15" ht="18" x14ac:dyDescent="0.4">
      <c r="B227" s="82"/>
      <c r="C227" s="250" t="s">
        <v>93</v>
      </c>
      <c r="D227" s="265"/>
      <c r="E227" s="266">
        <f>E180+E179+E176+E175+E174+E156+E153+E152+E151+E134+E131+E130+E129+E111+E110+E108+E105+E104+E103+E83+E81+E80+E79+E61+E58+E57+E56+E182</f>
        <v>27157.5</v>
      </c>
      <c r="F227" s="266">
        <f>IF(E227=0,0,G227/E227)</f>
        <v>167774.9782071251</v>
      </c>
      <c r="G227" s="266">
        <f>G180+G179+G176+G175+G174+G156+G153+G152+G151+G134+G131+G130+G129+G111+G110+G108+G105+G104+G103+G83+G81+G80+G79+G61+G58+G57+G56+G182</f>
        <v>4556348970.6599998</v>
      </c>
      <c r="H227" s="266">
        <f>H180+H179+H176+H175+H174+H156+H153+H152+H151+H134+H131+H130+H129+H111+H110+H108+H105+H104+H103+H83+H81+H80+H79+H61+H58+H57+H56+H182</f>
        <v>111225</v>
      </c>
      <c r="I227" s="266">
        <f t="shared" si="27"/>
        <v>140940.32711198024</v>
      </c>
      <c r="J227" s="266">
        <f>J180+J179+J176+J175+J174+J156+J153+J152+J151+J134+J131+J130+J129+J111+J110+J108+J105+J104+J103+J83+J81+J80+J79+J61+J58+J57+J56+J182</f>
        <v>15676087883.030001</v>
      </c>
      <c r="K227" s="249"/>
      <c r="L227" s="82"/>
      <c r="M227" s="82"/>
      <c r="N227" s="82"/>
      <c r="O227" s="82"/>
    </row>
    <row r="228" spans="2:15" ht="18" x14ac:dyDescent="0.4">
      <c r="B228" s="82"/>
      <c r="C228" s="4" t="s">
        <v>94</v>
      </c>
      <c r="D228" s="1"/>
      <c r="E228" s="83">
        <f>E196</f>
        <v>75511</v>
      </c>
      <c r="F228" s="83">
        <f t="shared" ref="F228:F229" si="28">IF(E228=0,0,G228/E228)</f>
        <v>129931.38342758009</v>
      </c>
      <c r="G228" s="83">
        <f>G196</f>
        <v>9811248694</v>
      </c>
      <c r="H228" s="83">
        <f>H196</f>
        <v>379354.5</v>
      </c>
      <c r="I228" s="83">
        <f t="shared" si="27"/>
        <v>112546.50366873202</v>
      </c>
      <c r="J228" s="83">
        <f>J196</f>
        <v>42695022626</v>
      </c>
      <c r="K228" s="249"/>
      <c r="L228" s="82"/>
      <c r="M228" s="82"/>
      <c r="N228" s="82"/>
      <c r="O228" s="82"/>
    </row>
    <row r="229" spans="2:15" ht="18" x14ac:dyDescent="0.4">
      <c r="B229" s="82"/>
      <c r="C229" s="4" t="s">
        <v>113</v>
      </c>
      <c r="D229" s="1"/>
      <c r="E229" s="83">
        <f>+E189</f>
        <v>1812.32</v>
      </c>
      <c r="F229" s="83">
        <f t="shared" si="28"/>
        <v>156567.51567052177</v>
      </c>
      <c r="G229" s="83">
        <f>+G189</f>
        <v>283750440</v>
      </c>
      <c r="H229" s="83">
        <f>+H189</f>
        <v>7001.83</v>
      </c>
      <c r="I229" s="83">
        <f t="shared" si="27"/>
        <v>142520.846692936</v>
      </c>
      <c r="J229" s="83">
        <f>+J189</f>
        <v>997906740</v>
      </c>
      <c r="K229" s="249"/>
      <c r="L229" s="82"/>
      <c r="M229" s="82"/>
      <c r="N229" s="82"/>
      <c r="O229" s="82"/>
    </row>
    <row r="230" spans="2:15" ht="18" x14ac:dyDescent="0.4">
      <c r="B230" s="82"/>
      <c r="C230" s="96" t="s">
        <v>95</v>
      </c>
      <c r="D230" s="100"/>
      <c r="E230" s="251">
        <f>SUM(E225:E229)</f>
        <v>244687.94</v>
      </c>
      <c r="F230" s="101">
        <f t="shared" ref="F230" si="29">+G230/E230</f>
        <v>126630.85730947752</v>
      </c>
      <c r="G230" s="101">
        <f>SUM(G225:G229)</f>
        <v>30985043615.489998</v>
      </c>
      <c r="H230" s="101">
        <f>SUM(H225:H229)</f>
        <v>1519038.62</v>
      </c>
      <c r="I230" s="101">
        <f t="shared" si="27"/>
        <v>107394.57293082516</v>
      </c>
      <c r="J230" s="101">
        <f>SUM(J225:J229)</f>
        <v>163136503860.33002</v>
      </c>
      <c r="K230" s="82"/>
      <c r="L230" s="82"/>
      <c r="M230" s="82"/>
      <c r="N230" s="82"/>
      <c r="O230" s="82"/>
    </row>
    <row r="231" spans="2:15" ht="18" x14ac:dyDescent="0.4">
      <c r="B231" s="82"/>
      <c r="C231" s="4"/>
      <c r="D231" s="82"/>
      <c r="E231" s="82"/>
      <c r="F231" s="82"/>
      <c r="G231" s="82"/>
      <c r="H231" s="84"/>
      <c r="I231" s="82"/>
      <c r="J231" s="84"/>
      <c r="K231" s="82"/>
      <c r="L231" s="82"/>
      <c r="M231" s="82"/>
      <c r="N231" s="82"/>
      <c r="O231" s="82"/>
    </row>
    <row r="232" spans="2:15" x14ac:dyDescent="0.35">
      <c r="B232" s="82"/>
      <c r="C232" s="82"/>
      <c r="D232" s="82"/>
      <c r="E232" s="84">
        <f>E230-E201</f>
        <v>0</v>
      </c>
      <c r="F232" s="84"/>
      <c r="G232" s="84">
        <f>G230-G201</f>
        <v>0</v>
      </c>
      <c r="H232" s="84">
        <f>H230-H201</f>
        <v>0</v>
      </c>
      <c r="I232" s="84"/>
      <c r="J232" s="84">
        <f>J230-J201</f>
        <v>0</v>
      </c>
      <c r="K232" s="82"/>
      <c r="L232" s="82"/>
      <c r="M232" s="82"/>
      <c r="N232" s="82"/>
      <c r="O232" s="82"/>
    </row>
    <row r="233" spans="2:15" x14ac:dyDescent="0.35">
      <c r="B233" s="82"/>
      <c r="C233" s="82"/>
      <c r="D233" s="82"/>
      <c r="E233" s="252"/>
      <c r="F233" s="249"/>
      <c r="G233" s="82"/>
      <c r="H233" s="252"/>
      <c r="I233" s="84"/>
      <c r="J233" s="82"/>
      <c r="K233" s="82"/>
      <c r="L233" s="82"/>
      <c r="M233" s="82"/>
      <c r="N233" s="82"/>
      <c r="O233" s="82"/>
    </row>
    <row r="234" spans="2:15" x14ac:dyDescent="0.35">
      <c r="B234" s="82"/>
      <c r="C234" s="82"/>
      <c r="D234" s="82"/>
      <c r="E234" s="85">
        <v>242277</v>
      </c>
      <c r="F234" s="249"/>
      <c r="G234" s="82"/>
      <c r="H234" s="85"/>
      <c r="I234" s="82"/>
      <c r="J234" s="82"/>
      <c r="K234" s="82"/>
      <c r="L234" s="82"/>
      <c r="M234" s="82"/>
      <c r="N234" s="82"/>
      <c r="O234" s="82"/>
    </row>
    <row r="235" spans="2:15" x14ac:dyDescent="0.35">
      <c r="B235" s="82"/>
      <c r="C235" s="82"/>
      <c r="D235" s="82"/>
      <c r="E235" s="249">
        <f>(E227+E226)/E234</f>
        <v>0.29288698473235181</v>
      </c>
      <c r="F235" s="84"/>
      <c r="G235" s="85"/>
      <c r="H235" s="84"/>
      <c r="I235" s="84"/>
      <c r="J235" s="82"/>
      <c r="K235" s="82"/>
      <c r="L235" s="82"/>
      <c r="M235" s="82"/>
      <c r="N235" s="82"/>
      <c r="O235" s="82"/>
    </row>
    <row r="236" spans="2:15" x14ac:dyDescent="0.35">
      <c r="B236" s="82"/>
      <c r="C236" s="82"/>
      <c r="D236" s="82"/>
      <c r="E236" s="82"/>
      <c r="F236" s="84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2:15" x14ac:dyDescent="0.35">
      <c r="B237" s="82"/>
      <c r="C237" s="82"/>
      <c r="D237" s="82"/>
      <c r="E237" s="82"/>
      <c r="F237" s="249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2:15" x14ac:dyDescent="0.35">
      <c r="B238" s="82"/>
      <c r="C238" s="82"/>
      <c r="D238" s="82"/>
      <c r="E238" s="84"/>
      <c r="F238" s="84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2:15" x14ac:dyDescent="0.35">
      <c r="B239" s="82"/>
      <c r="C239" s="82"/>
      <c r="D239" s="82"/>
      <c r="E239" s="82"/>
      <c r="F239" s="82"/>
      <c r="G239" s="118"/>
      <c r="H239" s="82"/>
      <c r="I239" s="82"/>
      <c r="J239" s="82"/>
      <c r="K239" s="82"/>
      <c r="L239" s="82"/>
      <c r="M239" s="82"/>
      <c r="N239" s="82"/>
      <c r="O239" s="82"/>
    </row>
    <row r="240" spans="2:15" x14ac:dyDescent="0.35">
      <c r="B240" s="82"/>
      <c r="C240" s="253" t="s">
        <v>111</v>
      </c>
      <c r="D240" s="82"/>
      <c r="E240" s="252"/>
      <c r="F240" s="252"/>
      <c r="G240" s="252"/>
      <c r="H240" s="252"/>
      <c r="I240" s="82"/>
      <c r="J240" s="82"/>
      <c r="K240" s="82"/>
      <c r="L240" s="82"/>
      <c r="M240" s="82"/>
      <c r="N240" s="82"/>
      <c r="O240" s="82"/>
    </row>
    <row r="241" spans="1:22" s="108" customFormat="1" ht="11.5" x14ac:dyDescent="0.25">
      <c r="A241" s="107"/>
      <c r="C241" s="108" t="s">
        <v>110</v>
      </c>
      <c r="E241" s="254">
        <f>+E199-E196-E189</f>
        <v>70959.78</v>
      </c>
      <c r="F241" s="255"/>
      <c r="G241" s="254"/>
      <c r="H241" s="255">
        <f>+H199-H196-H189</f>
        <v>555363.12</v>
      </c>
      <c r="I241" s="114"/>
    </row>
    <row r="242" spans="1:22" s="108" customFormat="1" ht="12.5" x14ac:dyDescent="0.25">
      <c r="A242" s="107"/>
      <c r="C242" s="108" t="s">
        <v>109</v>
      </c>
      <c r="E242" s="254">
        <v>70959.78</v>
      </c>
      <c r="F242" s="255"/>
      <c r="G242" s="255"/>
      <c r="H242" s="255">
        <v>555363.12</v>
      </c>
      <c r="I242" s="82"/>
    </row>
    <row r="243" spans="1:22" x14ac:dyDescent="0.35">
      <c r="C243" s="108" t="s">
        <v>120</v>
      </c>
      <c r="E243" s="254">
        <f>E241-E242</f>
        <v>0</v>
      </c>
      <c r="F243" s="110"/>
      <c r="G243" s="255"/>
      <c r="H243" s="254">
        <f>H241-H242</f>
        <v>0</v>
      </c>
      <c r="I243" s="252"/>
    </row>
    <row r="244" spans="1:22" s="108" customFormat="1" ht="13" x14ac:dyDescent="0.3">
      <c r="A244" s="107"/>
      <c r="C244" s="253" t="s">
        <v>112</v>
      </c>
      <c r="E244" s="255"/>
      <c r="F244" s="255"/>
      <c r="G244" s="255"/>
      <c r="H244" s="255"/>
      <c r="I244" s="114"/>
    </row>
    <row r="245" spans="1:22" x14ac:dyDescent="0.35">
      <c r="C245" s="108" t="s">
        <v>110</v>
      </c>
      <c r="E245" s="254">
        <f>E29</f>
        <v>96404.84</v>
      </c>
      <c r="H245" s="254">
        <f>H29</f>
        <v>577319.16999999993</v>
      </c>
    </row>
    <row r="246" spans="1:22" s="108" customFormat="1" ht="11.5" x14ac:dyDescent="0.25">
      <c r="A246" s="107"/>
      <c r="C246" s="108" t="s">
        <v>109</v>
      </c>
      <c r="E246" s="254">
        <v>96404.84</v>
      </c>
      <c r="H246" s="254">
        <v>577319.17000000004</v>
      </c>
    </row>
    <row r="247" spans="1:22" x14ac:dyDescent="0.35">
      <c r="B247" s="82"/>
      <c r="C247" s="108" t="s">
        <v>115</v>
      </c>
      <c r="D247" s="82"/>
      <c r="E247" s="254">
        <f>E246-E245</f>
        <v>0</v>
      </c>
      <c r="F247" s="252"/>
      <c r="G247" s="252"/>
      <c r="H247" s="254">
        <f>H246-H245</f>
        <v>0</v>
      </c>
      <c r="I247" s="252"/>
      <c r="J247" s="82"/>
      <c r="K247" s="82"/>
      <c r="L247" s="82"/>
      <c r="M247" s="82"/>
      <c r="N247" s="82"/>
      <c r="O247" s="82"/>
    </row>
    <row r="248" spans="1:22" x14ac:dyDescent="0.35">
      <c r="B248" s="82"/>
      <c r="C248" s="82"/>
      <c r="D248" s="82"/>
      <c r="E248" s="252"/>
      <c r="F248" s="252"/>
      <c r="G248" s="82"/>
      <c r="H248" s="118"/>
      <c r="I248" s="252"/>
      <c r="J248" s="82"/>
      <c r="K248" s="82"/>
      <c r="L248" s="82"/>
      <c r="M248" s="82"/>
      <c r="N248" s="82"/>
      <c r="O248" s="82"/>
    </row>
    <row r="249" spans="1:22" x14ac:dyDescent="0.35">
      <c r="B249" s="82"/>
      <c r="C249" s="82"/>
      <c r="D249" s="82"/>
      <c r="E249" s="255"/>
      <c r="F249" s="255"/>
      <c r="G249" s="255"/>
      <c r="H249" s="255"/>
      <c r="I249" s="252"/>
      <c r="J249" s="82"/>
      <c r="K249" s="82"/>
      <c r="L249" s="82"/>
      <c r="M249" s="82"/>
      <c r="N249" s="82"/>
      <c r="O249" s="82"/>
    </row>
    <row r="250" spans="1:22" x14ac:dyDescent="0.35">
      <c r="B250" s="82"/>
      <c r="C250" s="253" t="s">
        <v>117</v>
      </c>
      <c r="D250" s="82"/>
      <c r="E250" s="118"/>
      <c r="F250" s="82"/>
      <c r="G250" s="118"/>
      <c r="H250" s="85"/>
      <c r="I250" s="82"/>
      <c r="J250" s="82"/>
      <c r="K250" s="82"/>
      <c r="L250" s="82"/>
      <c r="M250" s="82"/>
      <c r="N250" s="82"/>
      <c r="O250" s="82"/>
    </row>
    <row r="251" spans="1:22" x14ac:dyDescent="0.35">
      <c r="B251" s="82"/>
      <c r="C251" s="108" t="s">
        <v>110</v>
      </c>
      <c r="D251" s="82"/>
      <c r="E251" s="256">
        <f>E196</f>
        <v>75511</v>
      </c>
      <c r="F251" s="82"/>
      <c r="G251" s="118"/>
      <c r="H251" s="256">
        <f>H196</f>
        <v>379354.5</v>
      </c>
      <c r="I251" s="82"/>
      <c r="J251" s="82"/>
      <c r="K251" s="82"/>
      <c r="L251" s="82"/>
      <c r="M251" s="82"/>
      <c r="N251" s="82"/>
      <c r="O251" s="82"/>
    </row>
    <row r="252" spans="1:22" x14ac:dyDescent="0.35">
      <c r="B252" s="82"/>
      <c r="C252" s="108" t="s">
        <v>109</v>
      </c>
      <c r="D252" s="82"/>
      <c r="E252" s="256">
        <v>75511</v>
      </c>
      <c r="F252" s="82"/>
      <c r="G252" s="252"/>
      <c r="H252" s="256">
        <v>379354.5</v>
      </c>
      <c r="I252" s="82"/>
      <c r="J252" s="82"/>
      <c r="K252" s="82"/>
      <c r="L252" s="82"/>
      <c r="M252" s="82"/>
      <c r="N252" s="82"/>
      <c r="O252" s="82"/>
    </row>
    <row r="253" spans="1:22" x14ac:dyDescent="0.35">
      <c r="B253" s="82"/>
      <c r="C253" s="108" t="s">
        <v>115</v>
      </c>
      <c r="D253" s="82"/>
      <c r="E253" s="254">
        <f>E251-E252</f>
        <v>0</v>
      </c>
      <c r="F253" s="82"/>
      <c r="G253" s="118"/>
      <c r="H253" s="258">
        <f>H252-H251</f>
        <v>0</v>
      </c>
      <c r="I253" s="82"/>
      <c r="J253" s="82"/>
      <c r="K253" s="82"/>
      <c r="L253" s="82"/>
      <c r="M253" s="82"/>
      <c r="N253" s="82"/>
      <c r="O253" s="82"/>
    </row>
    <row r="254" spans="1:22" s="83" customFormat="1" x14ac:dyDescent="0.35">
      <c r="A254" s="71"/>
      <c r="B254" s="82"/>
      <c r="C254" s="82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  <c r="P254" s="1"/>
      <c r="Q254" s="1"/>
      <c r="R254" s="1"/>
      <c r="S254" s="1"/>
      <c r="T254" s="1"/>
      <c r="U254" s="1"/>
      <c r="V254" s="1"/>
    </row>
    <row r="255" spans="1:22" s="83" customFormat="1" x14ac:dyDescent="0.35">
      <c r="A255" s="71"/>
      <c r="B255" s="82"/>
      <c r="C255" s="82"/>
      <c r="D255" s="82"/>
      <c r="E255" s="82"/>
      <c r="F255" s="82"/>
      <c r="G255" s="82"/>
      <c r="H255" s="267">
        <f>+H247+H253</f>
        <v>0</v>
      </c>
      <c r="I255" s="82"/>
      <c r="J255" s="82"/>
      <c r="K255" s="82"/>
      <c r="L255" s="82"/>
      <c r="M255" s="82"/>
      <c r="N255" s="82"/>
      <c r="O255" s="82"/>
      <c r="P255" s="1"/>
      <c r="Q255" s="1"/>
      <c r="R255" s="1"/>
      <c r="S255" s="1"/>
      <c r="T255" s="1"/>
      <c r="U255" s="1"/>
      <c r="V255" s="1"/>
    </row>
    <row r="256" spans="1:22" s="83" customFormat="1" x14ac:dyDescent="0.35">
      <c r="A256" s="71"/>
      <c r="B256" s="82"/>
      <c r="C256" s="82"/>
      <c r="D256" s="82"/>
      <c r="E256" s="84"/>
      <c r="F256" s="82"/>
      <c r="G256" s="82"/>
      <c r="H256" s="82"/>
      <c r="I256" s="82"/>
      <c r="J256" s="82"/>
      <c r="K256" s="82"/>
      <c r="L256" s="82"/>
      <c r="M256" s="82"/>
      <c r="N256" s="82"/>
      <c r="O256" s="82"/>
      <c r="P256" s="1"/>
      <c r="Q256" s="1"/>
      <c r="R256" s="1"/>
      <c r="S256" s="1"/>
      <c r="T256" s="1"/>
      <c r="U256" s="1"/>
      <c r="V256" s="1"/>
    </row>
    <row r="257" spans="1:22" hidden="1" x14ac:dyDescent="0.35">
      <c r="B257" s="82"/>
      <c r="C257" s="259" t="s">
        <v>135</v>
      </c>
      <c r="D257" s="82"/>
      <c r="E257" s="256">
        <f>E84</f>
        <v>0</v>
      </c>
      <c r="F257" s="256"/>
      <c r="G257" s="256">
        <f>G84</f>
        <v>0</v>
      </c>
      <c r="H257" s="256">
        <f>H84</f>
        <v>2497.06</v>
      </c>
      <c r="I257" s="256"/>
      <c r="J257" s="256">
        <f>J84</f>
        <v>296400722.35000002</v>
      </c>
      <c r="K257" s="82"/>
      <c r="L257" s="82"/>
      <c r="M257" s="82"/>
      <c r="N257" s="82"/>
      <c r="O257" s="82"/>
    </row>
    <row r="258" spans="1:22" s="83" customFormat="1" hidden="1" x14ac:dyDescent="0.35">
      <c r="A258" s="71"/>
      <c r="B258" s="1"/>
      <c r="C258" s="259" t="s">
        <v>58</v>
      </c>
      <c r="D258" s="27"/>
      <c r="E258" s="256">
        <f>E177+E154+E132+E106+E82+E59</f>
        <v>0</v>
      </c>
      <c r="F258" s="256"/>
      <c r="G258" s="256">
        <f>G177+G154+G132+G106+G82+G59</f>
        <v>0</v>
      </c>
      <c r="H258" s="256">
        <f>H177+H154+H132+H106+H82+H59</f>
        <v>0</v>
      </c>
      <c r="I258" s="256"/>
      <c r="J258" s="256">
        <f>J177+J154+J132+J106+J82+J59</f>
        <v>0</v>
      </c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idden="1" x14ac:dyDescent="0.35">
      <c r="C259" s="260" t="s">
        <v>11</v>
      </c>
      <c r="E259" s="256">
        <f>E162+E139+E116+E91+E66+E44</f>
        <v>5300</v>
      </c>
      <c r="F259" s="256"/>
      <c r="G259" s="256">
        <f>G162+G139+G116+G91+G66+G44</f>
        <v>473436766.27999997</v>
      </c>
      <c r="H259" s="256">
        <f>H162+H139+H116+H91+H66+H44</f>
        <v>19120</v>
      </c>
      <c r="I259" s="256"/>
      <c r="J259" s="256">
        <f>J162+J139+J116+J91+J66+J44</f>
        <v>1444234320.26</v>
      </c>
    </row>
    <row r="260" spans="1:22" hidden="1" x14ac:dyDescent="0.35">
      <c r="C260" s="261" t="s">
        <v>57</v>
      </c>
      <c r="E260" s="256">
        <f>E161+E138+E115+E90</f>
        <v>0</v>
      </c>
      <c r="F260" s="256"/>
      <c r="G260" s="256">
        <f>G161+G138+G115+G90</f>
        <v>0</v>
      </c>
      <c r="H260" s="256">
        <f>H161+H138+H115+H90</f>
        <v>0</v>
      </c>
      <c r="I260" s="256"/>
      <c r="J260" s="256">
        <f>J161+J138+J115+J90</f>
        <v>0</v>
      </c>
    </row>
    <row r="261" spans="1:22" hidden="1" x14ac:dyDescent="0.35">
      <c r="C261" s="260" t="s">
        <v>12</v>
      </c>
      <c r="E261" s="256">
        <f>E163+E140+E117+E92+E67+E45</f>
        <v>12779</v>
      </c>
      <c r="F261" s="256"/>
      <c r="G261" s="256">
        <f>G163+G140+G117+G92+G67+G45</f>
        <v>1123831203.5999999</v>
      </c>
      <c r="H261" s="256">
        <f>H163+H140+H117+H92+H67+H45</f>
        <v>49828</v>
      </c>
      <c r="I261" s="256"/>
      <c r="J261" s="256">
        <f>J163+J140+J117+J92+J67+J45</f>
        <v>4090743521.25</v>
      </c>
    </row>
    <row r="262" spans="1:22" hidden="1" x14ac:dyDescent="0.35">
      <c r="C262" s="260" t="s">
        <v>13</v>
      </c>
      <c r="E262" s="256">
        <f>E164+E141+E118+E93+E68+E46</f>
        <v>0</v>
      </c>
      <c r="F262" s="256"/>
      <c r="G262" s="256">
        <f>G164+G141+G118+G93+G68+G46</f>
        <v>0</v>
      </c>
      <c r="H262" s="256">
        <f>H164+H141+H118+H93+H68+H46</f>
        <v>0</v>
      </c>
      <c r="I262" s="256"/>
      <c r="J262" s="256">
        <f>J164+J141+J118+J93+J68+J46</f>
        <v>0</v>
      </c>
    </row>
    <row r="263" spans="1:22" hidden="1" x14ac:dyDescent="0.35">
      <c r="C263" s="261" t="s">
        <v>56</v>
      </c>
      <c r="E263" s="256">
        <f>E160+E137+E114+E89</f>
        <v>0</v>
      </c>
      <c r="F263" s="256"/>
      <c r="G263" s="256">
        <f>G160+G137+G114+G89</f>
        <v>0</v>
      </c>
      <c r="H263" s="256">
        <f>H160+H137+H114+H89</f>
        <v>0</v>
      </c>
      <c r="I263" s="256"/>
      <c r="J263" s="256">
        <f>J160+J137+J114+J89</f>
        <v>0</v>
      </c>
    </row>
    <row r="264" spans="1:22" hidden="1" x14ac:dyDescent="0.35">
      <c r="C264" s="261" t="s">
        <v>55</v>
      </c>
      <c r="E264" s="256">
        <f>E65+E43</f>
        <v>0</v>
      </c>
      <c r="F264" s="256"/>
      <c r="G264" s="256">
        <f>G65+G43</f>
        <v>0</v>
      </c>
      <c r="H264" s="256">
        <f>H65+H43</f>
        <v>1200</v>
      </c>
      <c r="I264" s="256"/>
      <c r="J264" s="256">
        <f>J65+J43</f>
        <v>145869988</v>
      </c>
    </row>
    <row r="265" spans="1:22" hidden="1" x14ac:dyDescent="0.35">
      <c r="C265" s="261" t="s">
        <v>54</v>
      </c>
      <c r="E265" s="256">
        <f>E42+E64</f>
        <v>0</v>
      </c>
      <c r="F265" s="256"/>
      <c r="G265" s="256">
        <f>G42+G64</f>
        <v>0</v>
      </c>
      <c r="H265" s="256">
        <f>H42+H64</f>
        <v>0</v>
      </c>
      <c r="I265" s="256"/>
      <c r="J265" s="256">
        <f>J42+J64</f>
        <v>0</v>
      </c>
    </row>
    <row r="266" spans="1:22" hidden="1" x14ac:dyDescent="0.35">
      <c r="C266" s="260" t="s">
        <v>60</v>
      </c>
      <c r="E266" s="256">
        <f>E168+E145+E123+E97+E72+E50</f>
        <v>0</v>
      </c>
      <c r="F266" s="256"/>
      <c r="G266" s="256">
        <f>G168+G145+G123+G97+G72+G50</f>
        <v>0</v>
      </c>
      <c r="H266" s="256">
        <f>H168+H145+H123+H97+H72+H50</f>
        <v>0</v>
      </c>
      <c r="I266" s="256"/>
      <c r="J266" s="256">
        <f>J168+J145+J123+J97+J72+J50</f>
        <v>0</v>
      </c>
    </row>
    <row r="267" spans="1:22" hidden="1" x14ac:dyDescent="0.35">
      <c r="C267" s="259" t="s">
        <v>108</v>
      </c>
      <c r="E267" s="256">
        <f>E180+E85</f>
        <v>0</v>
      </c>
      <c r="F267" s="256"/>
      <c r="G267" s="256">
        <f>G180+G85</f>
        <v>0</v>
      </c>
      <c r="H267" s="256">
        <f>H180+H85</f>
        <v>10507.900000000001</v>
      </c>
      <c r="I267" s="256"/>
      <c r="J267" s="256">
        <f>J180+J85</f>
        <v>1261021793.55</v>
      </c>
    </row>
    <row r="268" spans="1:22" hidden="1" x14ac:dyDescent="0.35">
      <c r="C268" s="260" t="s">
        <v>72</v>
      </c>
      <c r="E268" s="256">
        <f>E170+E147+E125+E99+E74+E52</f>
        <v>0</v>
      </c>
      <c r="F268" s="256"/>
      <c r="G268" s="256">
        <f>G170+G147+G125+G99+G74+G52</f>
        <v>0</v>
      </c>
      <c r="H268" s="256">
        <f>H170+H147+H125+H99+H74+H52</f>
        <v>39260</v>
      </c>
      <c r="I268" s="256"/>
      <c r="J268" s="256">
        <f>J170+J147+J125+J99+J74+J52</f>
        <v>4881550410.3000002</v>
      </c>
    </row>
    <row r="269" spans="1:22" s="2" customFormat="1" hidden="1" x14ac:dyDescent="0.35">
      <c r="A269" s="71"/>
      <c r="B269" s="1"/>
      <c r="C269" s="260" t="s">
        <v>73</v>
      </c>
      <c r="D269" s="26"/>
      <c r="E269" s="256">
        <f>E171+E148+E126+E100+E75+E53</f>
        <v>0</v>
      </c>
      <c r="F269" s="256"/>
      <c r="G269" s="256">
        <f>G171+G148+G126+G100+G75+G53</f>
        <v>0</v>
      </c>
      <c r="H269" s="256">
        <f>H171+H148+H126+H100+H75+H53</f>
        <v>798.32</v>
      </c>
      <c r="I269" s="256"/>
      <c r="J269" s="256">
        <f>J171+J148+J126+J100+J75+J53</f>
        <v>54838734.310000002</v>
      </c>
      <c r="K269" s="1"/>
      <c r="L269" s="1"/>
      <c r="M269" s="1"/>
      <c r="N269" s="1"/>
      <c r="O269" s="1"/>
    </row>
    <row r="270" spans="1:22" s="2" customFormat="1" hidden="1" x14ac:dyDescent="0.35">
      <c r="A270" s="71"/>
      <c r="B270" s="1"/>
      <c r="C270" s="260" t="s">
        <v>119</v>
      </c>
      <c r="D270" s="26"/>
      <c r="E270" s="256">
        <f>E76</f>
        <v>0</v>
      </c>
      <c r="F270" s="256"/>
      <c r="G270" s="256">
        <f>G76</f>
        <v>0</v>
      </c>
      <c r="H270" s="256">
        <f>H76</f>
        <v>0</v>
      </c>
      <c r="I270" s="256"/>
      <c r="J270" s="256">
        <f>J76</f>
        <v>0</v>
      </c>
      <c r="K270" s="1"/>
      <c r="L270" s="1"/>
      <c r="M270" s="1"/>
      <c r="N270" s="1"/>
      <c r="O270" s="1"/>
    </row>
    <row r="271" spans="1:22" s="2" customFormat="1" hidden="1" x14ac:dyDescent="0.35">
      <c r="A271" s="71"/>
      <c r="B271" s="1"/>
      <c r="C271" s="260" t="s">
        <v>82</v>
      </c>
      <c r="D271" s="26"/>
      <c r="E271" s="256">
        <f>E173+E150+E128+E102+E78+E55</f>
        <v>0</v>
      </c>
      <c r="F271" s="256"/>
      <c r="G271" s="256">
        <f>G173+G150+G128+G102+G78+G55</f>
        <v>0</v>
      </c>
      <c r="H271" s="256">
        <f>H173+H150+H128+H102+H78+H55</f>
        <v>0</v>
      </c>
      <c r="I271" s="256"/>
      <c r="J271" s="256">
        <f>J173+J150+J128+J102+J78+J55</f>
        <v>0</v>
      </c>
      <c r="K271" s="1"/>
      <c r="L271" s="1"/>
      <c r="M271" s="1"/>
      <c r="N271" s="1"/>
      <c r="O271" s="1"/>
    </row>
    <row r="272" spans="1:22" hidden="1" x14ac:dyDescent="0.35">
      <c r="C272" s="260" t="s">
        <v>50</v>
      </c>
      <c r="E272" s="256">
        <f>E169+E146+E124+E98+E73+E51</f>
        <v>0</v>
      </c>
      <c r="F272" s="256"/>
      <c r="G272" s="256">
        <f>G169+G146+G124+G98+G73+G51</f>
        <v>0</v>
      </c>
      <c r="H272" s="256">
        <f>H169+H146+H124+H98+H73+H51</f>
        <v>0</v>
      </c>
      <c r="I272" s="256"/>
      <c r="J272" s="256">
        <f>J169+J146+J124+J98+J73+J51</f>
        <v>0</v>
      </c>
    </row>
    <row r="273" spans="1:15" hidden="1" x14ac:dyDescent="0.35">
      <c r="C273" s="261" t="s">
        <v>81</v>
      </c>
      <c r="E273" s="256">
        <f>E172+E77+E54</f>
        <v>0</v>
      </c>
      <c r="F273" s="256"/>
      <c r="G273" s="256">
        <f>G172+G77+G54</f>
        <v>0</v>
      </c>
      <c r="H273" s="256">
        <f>H172+H77+H54</f>
        <v>0</v>
      </c>
      <c r="I273" s="256"/>
      <c r="J273" s="256">
        <f>J172+J77+J54</f>
        <v>0</v>
      </c>
    </row>
    <row r="274" spans="1:15" hidden="1" x14ac:dyDescent="0.35">
      <c r="C274" s="261" t="s">
        <v>80</v>
      </c>
      <c r="E274" s="256">
        <f>E149+E127+E101</f>
        <v>0</v>
      </c>
      <c r="F274" s="256"/>
      <c r="G274" s="256">
        <f>G149+G127+G101</f>
        <v>0</v>
      </c>
      <c r="H274" s="256">
        <f>H149+H127+H101</f>
        <v>0</v>
      </c>
      <c r="I274" s="256"/>
      <c r="J274" s="256">
        <f>J149+J127+J101</f>
        <v>0</v>
      </c>
    </row>
    <row r="275" spans="1:15" hidden="1" x14ac:dyDescent="0.35">
      <c r="C275" s="259" t="s">
        <v>97</v>
      </c>
      <c r="E275" s="256">
        <f>E178+E155+E133+E107+E60</f>
        <v>0</v>
      </c>
      <c r="F275" s="256"/>
      <c r="G275" s="256">
        <f>G178+G155+G133+G107+G60</f>
        <v>0</v>
      </c>
      <c r="H275" s="256">
        <f>H178+H155+H133+H107+H60</f>
        <v>0</v>
      </c>
      <c r="I275" s="256"/>
      <c r="J275" s="256">
        <f>J178+J155+J133+J107+J60</f>
        <v>0</v>
      </c>
    </row>
    <row r="276" spans="1:15" s="2" customFormat="1" hidden="1" x14ac:dyDescent="0.35">
      <c r="A276" s="71"/>
      <c r="B276" s="1"/>
      <c r="C276" s="259" t="s">
        <v>136</v>
      </c>
      <c r="D276" s="27"/>
      <c r="E276" s="256">
        <f>+E108</f>
        <v>0</v>
      </c>
      <c r="F276" s="256"/>
      <c r="G276" s="256">
        <f>+G108</f>
        <v>0</v>
      </c>
      <c r="H276" s="256">
        <f>+H108</f>
        <v>0</v>
      </c>
      <c r="I276" s="256"/>
      <c r="J276" s="256">
        <f>+J108</f>
        <v>0</v>
      </c>
      <c r="K276" s="1"/>
      <c r="L276" s="1"/>
      <c r="M276" s="1"/>
      <c r="N276" s="1"/>
      <c r="O276" s="1"/>
    </row>
    <row r="277" spans="1:15" s="2" customFormat="1" hidden="1" x14ac:dyDescent="0.35">
      <c r="A277" s="71"/>
      <c r="B277" s="1"/>
      <c r="C277" s="260" t="s">
        <v>69</v>
      </c>
      <c r="D277" s="26"/>
      <c r="E277" s="256">
        <f>E166+E143+E120+E95+E70+E48</f>
        <v>14930</v>
      </c>
      <c r="F277" s="256"/>
      <c r="G277" s="256">
        <f>G166+G143+G120+G95+G70+G48</f>
        <v>1193863172.5799999</v>
      </c>
      <c r="H277" s="256">
        <f>H166+H143+H120+H95+H70+H48</f>
        <v>108500.5</v>
      </c>
      <c r="I277" s="256"/>
      <c r="J277" s="256">
        <f>J166+J143+J120+J95+J70+J48</f>
        <v>8635630915.460001</v>
      </c>
      <c r="K277" s="1"/>
      <c r="L277" s="1"/>
      <c r="M277" s="1"/>
      <c r="N277" s="1"/>
      <c r="O277" s="1"/>
    </row>
    <row r="278" spans="1:15" s="2" customFormat="1" hidden="1" x14ac:dyDescent="0.35">
      <c r="A278" s="71"/>
      <c r="B278" s="1"/>
      <c r="C278" s="260" t="s">
        <v>68</v>
      </c>
      <c r="D278" s="26"/>
      <c r="E278" s="256">
        <f>E165+E142+E119+E94+E69+E47</f>
        <v>8700</v>
      </c>
      <c r="F278" s="256"/>
      <c r="G278" s="256">
        <f>G165+G142+G119+G94+G69+G47</f>
        <v>746276316.67999995</v>
      </c>
      <c r="H278" s="256">
        <f>H165+H142+H119+H94+H69+H47</f>
        <v>185371</v>
      </c>
      <c r="I278" s="256"/>
      <c r="J278" s="256">
        <f>J165+J142+J119+J94+J69+J47</f>
        <v>14891612391.939999</v>
      </c>
      <c r="K278" s="1"/>
      <c r="L278" s="1"/>
      <c r="M278" s="1"/>
      <c r="N278" s="1"/>
      <c r="O278" s="1"/>
    </row>
    <row r="279" spans="1:15" hidden="1" x14ac:dyDescent="0.35">
      <c r="C279" s="260" t="s">
        <v>14</v>
      </c>
      <c r="E279" s="256">
        <f>E167+E144+E121+E96+E71+E49</f>
        <v>0</v>
      </c>
      <c r="F279" s="256"/>
      <c r="G279" s="256">
        <f>G167+G144+G121+G96+G71+G49</f>
        <v>0</v>
      </c>
      <c r="H279" s="256">
        <f>H167+H144+H121+H96+H71+H49</f>
        <v>0</v>
      </c>
      <c r="I279" s="256"/>
      <c r="J279" s="256">
        <f>J167+J144+J121+J96+J71+J49</f>
        <v>0</v>
      </c>
    </row>
    <row r="280" spans="1:15" hidden="1" x14ac:dyDescent="0.35">
      <c r="C280" s="259" t="s">
        <v>134</v>
      </c>
      <c r="E280" s="256">
        <f>E157</f>
        <v>0</v>
      </c>
      <c r="F280" s="256"/>
      <c r="G280" s="256">
        <f>G157</f>
        <v>0</v>
      </c>
      <c r="H280" s="256">
        <f>H157</f>
        <v>22500</v>
      </c>
      <c r="I280" s="256"/>
      <c r="J280" s="256">
        <f>J157</f>
        <v>1976011815.9399998</v>
      </c>
    </row>
    <row r="281" spans="1:15" hidden="1" x14ac:dyDescent="0.35">
      <c r="C281" s="262" t="s">
        <v>114</v>
      </c>
      <c r="E281" s="256">
        <f>E110</f>
        <v>2238.5</v>
      </c>
      <c r="F281" s="256"/>
      <c r="G281" s="256">
        <f>G110</f>
        <v>292962499.26999998</v>
      </c>
      <c r="H281" s="256">
        <f>H110</f>
        <v>13017.5</v>
      </c>
      <c r="I281" s="256"/>
      <c r="J281" s="256">
        <f>J110</f>
        <v>1572916045.8199999</v>
      </c>
    </row>
    <row r="282" spans="1:15" hidden="1" x14ac:dyDescent="0.35">
      <c r="C282" s="262" t="s">
        <v>83</v>
      </c>
      <c r="E282" s="256">
        <f>E174+E151+E129+E103+E79+E56</f>
        <v>21559</v>
      </c>
      <c r="F282" s="256"/>
      <c r="G282" s="256">
        <f>G174+G151+G129+G103+G79+G56</f>
        <v>3699495275.79</v>
      </c>
      <c r="H282" s="256">
        <f>H174+H151+H129+H103+H79+H56</f>
        <v>73037.5</v>
      </c>
      <c r="I282" s="256"/>
      <c r="J282" s="256">
        <f>J174+J151+J129+J103+J79+J56</f>
        <v>10322967319.939999</v>
      </c>
    </row>
    <row r="283" spans="1:15" hidden="1" x14ac:dyDescent="0.35">
      <c r="C283" s="262" t="s">
        <v>84</v>
      </c>
      <c r="E283" s="256">
        <f>+E175+E152+E130+E104+E80+E57</f>
        <v>0</v>
      </c>
      <c r="F283" s="256"/>
      <c r="G283" s="256">
        <f>+G175+G152+G130+G104+G80+G57</f>
        <v>0</v>
      </c>
      <c r="H283" s="256">
        <f>+H175+H152+H130+H104+H80+H57</f>
        <v>0</v>
      </c>
      <c r="I283" s="256"/>
      <c r="J283" s="256">
        <f>+J175+J152+J130+J104+J80+J57</f>
        <v>0</v>
      </c>
    </row>
    <row r="284" spans="1:15" s="2" customFormat="1" hidden="1" x14ac:dyDescent="0.35">
      <c r="A284" s="71"/>
      <c r="B284" s="1"/>
      <c r="C284" s="262" t="s">
        <v>101</v>
      </c>
      <c r="D284" s="26"/>
      <c r="E284" s="256">
        <f>+E179+E156+E134+E109+E83+E61</f>
        <v>593.28</v>
      </c>
      <c r="F284" s="256"/>
      <c r="G284" s="256">
        <f>+G179+G156+G134+G109+G83+G61</f>
        <v>81579537.189999998</v>
      </c>
      <c r="H284" s="256">
        <f>+H179+H156+H134+H109+H83+H61</f>
        <v>4069.5400000000004</v>
      </c>
      <c r="I284" s="256"/>
      <c r="J284" s="256">
        <f>+J179+J156+J134+J109+J83+J61</f>
        <v>543540430.62</v>
      </c>
      <c r="K284" s="1"/>
      <c r="L284" s="1"/>
      <c r="M284" s="1"/>
      <c r="N284" s="1"/>
      <c r="O284" s="1"/>
    </row>
    <row r="285" spans="1:15" hidden="1" x14ac:dyDescent="0.35">
      <c r="C285" s="262" t="s">
        <v>85</v>
      </c>
      <c r="E285" s="256">
        <f>+E176+E153+E131+E105+E81+E58</f>
        <v>3200</v>
      </c>
      <c r="F285" s="256"/>
      <c r="G285" s="256">
        <f>+G176+G153+G131+G105+G81+G58</f>
        <v>545794102</v>
      </c>
      <c r="H285" s="256">
        <f>+H176+H153+H131+H105+H81+H58</f>
        <v>20000</v>
      </c>
      <c r="I285" s="256"/>
      <c r="J285" s="256">
        <f>+J176+J153+J131+J105+J81+J58</f>
        <v>3171561526</v>
      </c>
    </row>
    <row r="286" spans="1:15" hidden="1" x14ac:dyDescent="0.35">
      <c r="C286" s="262" t="s">
        <v>126</v>
      </c>
      <c r="E286" s="256">
        <f>+E181</f>
        <v>0</v>
      </c>
      <c r="F286" s="256"/>
      <c r="G286" s="256">
        <f>+G181</f>
        <v>0</v>
      </c>
      <c r="H286" s="256">
        <f>+H181</f>
        <v>1995.8000000000002</v>
      </c>
      <c r="I286" s="256"/>
      <c r="J286" s="256">
        <f>+J181</f>
        <v>145400881.57999998</v>
      </c>
    </row>
    <row r="287" spans="1:15" hidden="1" x14ac:dyDescent="0.35">
      <c r="C287" s="260" t="s">
        <v>17</v>
      </c>
      <c r="E287" s="256">
        <f>+E122</f>
        <v>0</v>
      </c>
      <c r="F287" s="256"/>
      <c r="G287" s="256">
        <f>+G122</f>
        <v>0</v>
      </c>
      <c r="H287" s="256">
        <f>+H122</f>
        <v>0</v>
      </c>
      <c r="I287" s="256"/>
      <c r="J287" s="256">
        <f>+J122</f>
        <v>0</v>
      </c>
    </row>
    <row r="288" spans="1:15" hidden="1" x14ac:dyDescent="0.35">
      <c r="E288" s="256">
        <f>SUM(E257:E287)</f>
        <v>69299.78</v>
      </c>
      <c r="F288" s="256"/>
      <c r="G288" s="256">
        <f>SUM(G257:G287)</f>
        <v>8157238873.3899994</v>
      </c>
      <c r="H288" s="256">
        <f>SUM(H257:H287)</f>
        <v>551703.12000000011</v>
      </c>
      <c r="I288" s="256"/>
      <c r="J288" s="256">
        <f>SUM(J257:J287)</f>
        <v>53434300817.32</v>
      </c>
    </row>
    <row r="289" spans="3:10" hidden="1" x14ac:dyDescent="0.35"/>
    <row r="290" spans="3:10" hidden="1" x14ac:dyDescent="0.35">
      <c r="E290" s="256">
        <f>E288-E226-E227</f>
        <v>-1660</v>
      </c>
      <c r="G290" s="83">
        <f>G288-G226-G227</f>
        <v>-216513321.09999847</v>
      </c>
      <c r="H290" s="83">
        <f>H288-H226-H227</f>
        <v>-3659.9999999998836</v>
      </c>
      <c r="J290" s="83">
        <f>J288-J226-J227</f>
        <v>-466221514.01000404</v>
      </c>
    </row>
    <row r="291" spans="3:10" hidden="1" x14ac:dyDescent="0.35"/>
    <row r="292" spans="3:10" hidden="1" x14ac:dyDescent="0.35"/>
    <row r="293" spans="3:10" hidden="1" x14ac:dyDescent="0.35"/>
    <row r="294" spans="3:10" ht="18" hidden="1" x14ac:dyDescent="0.4">
      <c r="C294" s="3" t="s">
        <v>141</v>
      </c>
    </row>
    <row r="295" spans="3:10" hidden="1" x14ac:dyDescent="0.35">
      <c r="C295" s="1" t="s">
        <v>142</v>
      </c>
    </row>
    <row r="296" spans="3:10" hidden="1" x14ac:dyDescent="0.35">
      <c r="C296" s="1" t="s">
        <v>143</v>
      </c>
    </row>
    <row r="297" spans="3:10" hidden="1" x14ac:dyDescent="0.35">
      <c r="C297" s="1" t="s">
        <v>108</v>
      </c>
    </row>
    <row r="298" spans="3:10" hidden="1" x14ac:dyDescent="0.35">
      <c r="C298" s="1" t="s">
        <v>133</v>
      </c>
    </row>
    <row r="299" spans="3:10" hidden="1" x14ac:dyDescent="0.35">
      <c r="C299" s="1" t="s">
        <v>132</v>
      </c>
    </row>
    <row r="300" spans="3:10" hidden="1" x14ac:dyDescent="0.35">
      <c r="C300" s="1" t="s">
        <v>73</v>
      </c>
    </row>
    <row r="301" spans="3:10" hidden="1" x14ac:dyDescent="0.35">
      <c r="C301" s="1" t="s">
        <v>136</v>
      </c>
    </row>
    <row r="302" spans="3:10" hidden="1" x14ac:dyDescent="0.35">
      <c r="C302" s="1" t="s">
        <v>144</v>
      </c>
    </row>
    <row r="303" spans="3:10" hidden="1" x14ac:dyDescent="0.35">
      <c r="C303" s="1" t="s">
        <v>145</v>
      </c>
    </row>
    <row r="304" spans="3:10" hidden="1" x14ac:dyDescent="0.35">
      <c r="C304" s="1" t="s">
        <v>114</v>
      </c>
    </row>
    <row r="305" spans="1:15" hidden="1" x14ac:dyDescent="0.35">
      <c r="C305" s="1" t="s">
        <v>146</v>
      </c>
    </row>
    <row r="306" spans="1:15" hidden="1" x14ac:dyDescent="0.35">
      <c r="C306" s="1" t="s">
        <v>96</v>
      </c>
    </row>
    <row r="307" spans="1:15" hidden="1" x14ac:dyDescent="0.35">
      <c r="C307" s="1" t="s">
        <v>126</v>
      </c>
    </row>
    <row r="308" spans="1:15" s="2" customFormat="1" hidden="1" x14ac:dyDescent="0.35">
      <c r="A308" s="71"/>
      <c r="B308" s="1"/>
      <c r="C308" s="1" t="s">
        <v>135</v>
      </c>
      <c r="D308" s="26"/>
      <c r="E308" s="83"/>
      <c r="F308" s="83"/>
      <c r="G308" s="83"/>
      <c r="H308" s="83"/>
      <c r="I308" s="83"/>
      <c r="J308" s="83"/>
      <c r="K308" s="1"/>
      <c r="L308" s="1"/>
      <c r="M308" s="1"/>
      <c r="N308" s="1"/>
      <c r="O308" s="1"/>
    </row>
    <row r="309" spans="1:15" s="2" customFormat="1" hidden="1" x14ac:dyDescent="0.35">
      <c r="A309" s="71"/>
      <c r="B309" s="1"/>
      <c r="C309" s="1" t="s">
        <v>134</v>
      </c>
      <c r="D309" s="26"/>
      <c r="E309" s="83"/>
      <c r="F309" s="83"/>
      <c r="G309" s="83"/>
      <c r="H309" s="83"/>
      <c r="I309" s="83"/>
      <c r="J309" s="83"/>
      <c r="K309" s="1"/>
      <c r="L309" s="1"/>
      <c r="M309" s="1"/>
      <c r="N309" s="1"/>
      <c r="O309" s="1"/>
    </row>
    <row r="310" spans="1:15" hidden="1" x14ac:dyDescent="0.35"/>
    <row r="311" spans="1:15" hidden="1" x14ac:dyDescent="0.35"/>
    <row r="312" spans="1:15" hidden="1" x14ac:dyDescent="0.35"/>
    <row r="313" spans="1:15" hidden="1" x14ac:dyDescent="0.35"/>
    <row r="314" spans="1:15" hidden="1" x14ac:dyDescent="0.35"/>
    <row r="315" spans="1:15" hidden="1" x14ac:dyDescent="0.35"/>
    <row r="316" spans="1:15" hidden="1" x14ac:dyDescent="0.35"/>
    <row r="317" spans="1:15" s="2" customFormat="1" hidden="1" x14ac:dyDescent="0.35">
      <c r="A317" s="71"/>
      <c r="B317" s="1"/>
      <c r="C317" s="1"/>
      <c r="D317" s="26"/>
      <c r="E317" s="83"/>
      <c r="F317" s="83"/>
      <c r="G317" s="83"/>
      <c r="H317" s="83"/>
      <c r="I317" s="83"/>
      <c r="J317" s="83"/>
      <c r="K317" s="1"/>
      <c r="L317" s="1"/>
      <c r="M317" s="1"/>
      <c r="N317" s="1"/>
      <c r="O317" s="1"/>
    </row>
    <row r="318" spans="1:15" s="2" customFormat="1" x14ac:dyDescent="0.35">
      <c r="A318" s="71"/>
      <c r="B318" s="1"/>
      <c r="C318" s="1"/>
      <c r="D318" s="26"/>
      <c r="E318" s="83"/>
      <c r="F318" s="83"/>
      <c r="G318" s="83"/>
      <c r="H318" s="83"/>
      <c r="I318" s="83"/>
      <c r="J318" s="83"/>
      <c r="K318" s="1"/>
      <c r="L318" s="1"/>
      <c r="M318" s="1"/>
      <c r="N318" s="1"/>
      <c r="O318" s="1"/>
    </row>
    <row r="327" spans="1:15" s="2" customFormat="1" x14ac:dyDescent="0.35">
      <c r="A327" s="71"/>
      <c r="B327" s="1"/>
      <c r="C327" s="1"/>
      <c r="D327" s="26"/>
      <c r="E327" s="83"/>
      <c r="F327" s="83"/>
      <c r="G327" s="83"/>
      <c r="H327" s="83"/>
      <c r="I327" s="83"/>
      <c r="J327" s="83"/>
      <c r="K327" s="1"/>
      <c r="L327" s="1"/>
      <c r="M327" s="1"/>
      <c r="N327" s="1"/>
      <c r="O327" s="1"/>
    </row>
    <row r="328" spans="1:15" s="2" customFormat="1" x14ac:dyDescent="0.35">
      <c r="A328" s="71"/>
      <c r="B328" s="1"/>
      <c r="C328" s="1"/>
      <c r="D328" s="26"/>
      <c r="E328" s="83"/>
      <c r="F328" s="83"/>
      <c r="G328" s="83"/>
      <c r="H328" s="83"/>
      <c r="I328" s="83"/>
      <c r="J328" s="83"/>
      <c r="K328" s="1"/>
      <c r="L328" s="1"/>
      <c r="M328" s="1"/>
      <c r="N328" s="1"/>
      <c r="O328" s="1"/>
    </row>
    <row r="332" spans="1:15" s="2" customFormat="1" x14ac:dyDescent="0.35">
      <c r="A332" s="71"/>
      <c r="B332" s="1"/>
      <c r="C332" s="1"/>
      <c r="D332" s="26"/>
      <c r="E332" s="83"/>
      <c r="F332" s="83"/>
      <c r="G332" s="83"/>
      <c r="H332" s="83"/>
      <c r="I332" s="83"/>
      <c r="J332" s="83"/>
      <c r="K332" s="1"/>
      <c r="L332" s="1"/>
      <c r="M332" s="1"/>
      <c r="N332" s="1"/>
      <c r="O332" s="1"/>
    </row>
    <row r="333" spans="1:15" s="2" customFormat="1" x14ac:dyDescent="0.35">
      <c r="A333" s="71"/>
      <c r="B333" s="1"/>
      <c r="C333" s="1"/>
      <c r="D333" s="26"/>
      <c r="E333" s="83"/>
      <c r="F333" s="83"/>
      <c r="G333" s="83"/>
      <c r="H333" s="83"/>
      <c r="I333" s="83"/>
      <c r="J333" s="83"/>
      <c r="K333" s="1"/>
      <c r="L333" s="1"/>
      <c r="M333" s="1"/>
      <c r="N333" s="1"/>
      <c r="O333" s="1"/>
    </row>
  </sheetData>
  <mergeCells count="4">
    <mergeCell ref="H3:J3"/>
    <mergeCell ref="B5:B206"/>
    <mergeCell ref="B207:B210"/>
    <mergeCell ref="B211:B217"/>
  </mergeCells>
  <printOptions horizontalCentered="1" verticalCentered="1"/>
  <pageMargins left="0.59055118110236227" right="0.39370078740157483" top="0.59055118110236227" bottom="0.39370078740157483" header="0" footer="0"/>
  <pageSetup paperSize="9" scale="52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2096A-CBFB-4222-BA1E-E91A6FCEC42C}">
  <dimension ref="A1:V337"/>
  <sheetViews>
    <sheetView showGridLines="0" tabSelected="1" topLeftCell="C1" zoomScale="60" zoomScaleNormal="60" workbookViewId="0">
      <selection activeCell="J29" sqref="J29"/>
    </sheetView>
  </sheetViews>
  <sheetFormatPr baseColWidth="10" defaultColWidth="11" defaultRowHeight="17.5" x14ac:dyDescent="0.35"/>
  <cols>
    <col min="1" max="1" width="4" style="71" customWidth="1"/>
    <col min="2" max="2" width="11" style="1"/>
    <col min="3" max="3" width="78.453125" style="1" customWidth="1"/>
    <col min="4" max="4" width="6.7265625" style="23" customWidth="1"/>
    <col min="5" max="5" width="25" style="83" bestFit="1" customWidth="1"/>
    <col min="6" max="6" width="26.1796875" style="83" bestFit="1" customWidth="1"/>
    <col min="7" max="7" width="30.26953125" style="83" bestFit="1" customWidth="1"/>
    <col min="8" max="8" width="22.7265625" style="83" customWidth="1"/>
    <col min="9" max="9" width="25.453125" style="83" customWidth="1"/>
    <col min="10" max="10" width="33.1796875" style="83" customWidth="1"/>
    <col min="11" max="11" width="22.7265625" style="1" bestFit="1" customWidth="1"/>
    <col min="12" max="12" width="1.81640625" style="1" customWidth="1"/>
    <col min="13" max="13" width="28.26953125" style="1" bestFit="1" customWidth="1"/>
    <col min="14" max="14" width="1.81640625" style="1" customWidth="1"/>
    <col min="15" max="15" width="22.453125" style="1" bestFit="1" customWidth="1"/>
    <col min="16" max="16" width="14.90625" style="1" bestFit="1" customWidth="1"/>
    <col min="17" max="17" width="16.6328125" style="1" bestFit="1" customWidth="1"/>
    <col min="18" max="18" width="23.26953125" style="1" bestFit="1" customWidth="1"/>
    <col min="19" max="20" width="7.7265625" style="1" bestFit="1" customWidth="1"/>
    <col min="21" max="16384" width="11" style="1"/>
  </cols>
  <sheetData>
    <row r="1" spans="1:15" x14ac:dyDescent="0.35">
      <c r="E1" s="83" t="s">
        <v>151</v>
      </c>
      <c r="K1" s="83"/>
      <c r="M1" s="83"/>
    </row>
    <row r="2" spans="1:15" ht="18" thickBot="1" x14ac:dyDescent="0.4">
      <c r="C2" s="192"/>
      <c r="O2" s="193"/>
    </row>
    <row r="3" spans="1:15" ht="18.5" thickBot="1" x14ac:dyDescent="0.45">
      <c r="B3" s="3"/>
      <c r="C3" s="4"/>
      <c r="D3" s="22"/>
      <c r="E3" s="194"/>
      <c r="F3" s="180" t="s">
        <v>152</v>
      </c>
      <c r="G3" s="195"/>
      <c r="H3" s="182" t="s">
        <v>153</v>
      </c>
      <c r="I3" s="183"/>
      <c r="J3" s="184"/>
    </row>
    <row r="4" spans="1:15" ht="36.5" thickBot="1" x14ac:dyDescent="0.45">
      <c r="B4" s="3"/>
      <c r="C4" s="5"/>
      <c r="D4" s="22"/>
      <c r="E4" s="35" t="s">
        <v>29</v>
      </c>
      <c r="F4" s="36" t="s">
        <v>30</v>
      </c>
      <c r="G4" s="35" t="s">
        <v>31</v>
      </c>
      <c r="H4" s="35" t="s">
        <v>29</v>
      </c>
      <c r="I4" s="36" t="s">
        <v>30</v>
      </c>
      <c r="J4" s="35" t="s">
        <v>31</v>
      </c>
    </row>
    <row r="5" spans="1:15" ht="18" x14ac:dyDescent="0.4">
      <c r="B5" s="185" t="s">
        <v>0</v>
      </c>
      <c r="C5" s="6" t="s">
        <v>32</v>
      </c>
      <c r="D5" s="24"/>
      <c r="E5" s="37"/>
      <c r="F5" s="38"/>
      <c r="G5" s="39"/>
      <c r="H5" s="37"/>
      <c r="I5" s="38"/>
      <c r="J5" s="39"/>
      <c r="M5" s="83"/>
      <c r="O5" s="83"/>
    </row>
    <row r="6" spans="1:15" ht="17.149999999999999" customHeight="1" x14ac:dyDescent="0.4">
      <c r="A6" s="71" t="s">
        <v>1</v>
      </c>
      <c r="B6" s="186"/>
      <c r="C6" s="7" t="s">
        <v>2</v>
      </c>
      <c r="D6" s="22" t="s">
        <v>3</v>
      </c>
      <c r="E6" s="196">
        <v>80023</v>
      </c>
      <c r="F6" s="197">
        <f>IF(E6=0,0,G6/E6)</f>
        <v>126210.6456893643</v>
      </c>
      <c r="G6" s="198">
        <v>10099754500</v>
      </c>
      <c r="H6" s="196">
        <v>781486.5</v>
      </c>
      <c r="I6" s="197">
        <f>IF(H6=0,0,J6/H6)</f>
        <v>117539.89557081281</v>
      </c>
      <c r="J6" s="198">
        <v>91855841600</v>
      </c>
      <c r="K6" s="193"/>
      <c r="M6" s="115"/>
    </row>
    <row r="7" spans="1:15" ht="17.149999999999999" customHeight="1" x14ac:dyDescent="0.4">
      <c r="B7" s="186"/>
      <c r="C7" s="7" t="s">
        <v>100</v>
      </c>
      <c r="D7" s="22" t="s">
        <v>3</v>
      </c>
      <c r="E7" s="196">
        <v>1360</v>
      </c>
      <c r="F7" s="197">
        <f>IF(E7=0,0,G7/E7)</f>
        <v>127000</v>
      </c>
      <c r="G7" s="198">
        <v>172720000</v>
      </c>
      <c r="H7" s="196">
        <v>6875</v>
      </c>
      <c r="I7" s="197">
        <f>IF(H7=0,0,J7/H7)</f>
        <v>108153.74545454545</v>
      </c>
      <c r="J7" s="198">
        <v>743557000</v>
      </c>
      <c r="K7" s="193"/>
      <c r="M7" s="115"/>
    </row>
    <row r="8" spans="1:15" ht="17.149999999999999" customHeight="1" x14ac:dyDescent="0.4">
      <c r="B8" s="186"/>
      <c r="C8" s="7" t="s">
        <v>4</v>
      </c>
      <c r="D8" s="22" t="s">
        <v>3</v>
      </c>
      <c r="E8" s="196">
        <v>4274.07</v>
      </c>
      <c r="F8" s="197">
        <f>IF(ISERROR(+G8/E8),"",G8/E8)</f>
        <v>129267.7213990412</v>
      </c>
      <c r="G8" s="198">
        <v>552499290</v>
      </c>
      <c r="H8" s="196">
        <v>27802.7</v>
      </c>
      <c r="I8" s="197">
        <f>IF(H8=0,0,J8/H8)</f>
        <v>122475.31362061958</v>
      </c>
      <c r="J8" s="198">
        <v>3405144402</v>
      </c>
      <c r="K8" s="193"/>
    </row>
    <row r="9" spans="1:15" ht="17.149999999999999" customHeight="1" x14ac:dyDescent="0.4">
      <c r="A9" s="71" t="s">
        <v>1</v>
      </c>
      <c r="B9" s="186"/>
      <c r="C9" s="7" t="s">
        <v>5</v>
      </c>
      <c r="D9" s="22" t="s">
        <v>3</v>
      </c>
      <c r="E9" s="196">
        <v>1</v>
      </c>
      <c r="F9" s="197">
        <f t="shared" ref="F9:F27" si="0">IF(E9=0,0,G9/E9)</f>
        <v>120000</v>
      </c>
      <c r="G9" s="198">
        <v>120000</v>
      </c>
      <c r="H9" s="196">
        <v>1876.5</v>
      </c>
      <c r="I9" s="197">
        <f t="shared" ref="I9:I28" si="1">IF(H9=0,0,J9/H9)</f>
        <v>115127.63122835066</v>
      </c>
      <c r="J9" s="198">
        <v>216037000</v>
      </c>
      <c r="K9" s="193"/>
    </row>
    <row r="10" spans="1:15" ht="17.149999999999999" customHeight="1" x14ac:dyDescent="0.4">
      <c r="A10" s="71" t="s">
        <v>1</v>
      </c>
      <c r="B10" s="186"/>
      <c r="C10" s="7" t="s">
        <v>102</v>
      </c>
      <c r="D10" s="22" t="s">
        <v>3</v>
      </c>
      <c r="E10" s="196">
        <v>25</v>
      </c>
      <c r="F10" s="197">
        <f t="shared" si="0"/>
        <v>181877.4</v>
      </c>
      <c r="G10" s="198">
        <v>4546935</v>
      </c>
      <c r="H10" s="196">
        <v>210.6</v>
      </c>
      <c r="I10" s="197">
        <f t="shared" si="1"/>
        <v>177778.07217473886</v>
      </c>
      <c r="J10" s="198">
        <v>37440062</v>
      </c>
      <c r="K10" s="193"/>
    </row>
    <row r="11" spans="1:15" ht="17.149999999999999" customHeight="1" x14ac:dyDescent="0.4">
      <c r="B11" s="186"/>
      <c r="C11" s="7" t="s">
        <v>103</v>
      </c>
      <c r="D11" s="22" t="s">
        <v>3</v>
      </c>
      <c r="E11" s="196">
        <v>0</v>
      </c>
      <c r="F11" s="197">
        <f t="shared" si="0"/>
        <v>0</v>
      </c>
      <c r="G11" s="198">
        <v>0</v>
      </c>
      <c r="H11" s="196">
        <v>0</v>
      </c>
      <c r="I11" s="197">
        <f t="shared" si="1"/>
        <v>0</v>
      </c>
      <c r="J11" s="198">
        <v>0</v>
      </c>
      <c r="K11" s="193"/>
    </row>
    <row r="12" spans="1:15" ht="17.149999999999999" customHeight="1" x14ac:dyDescent="0.4">
      <c r="A12" s="71" t="s">
        <v>1</v>
      </c>
      <c r="B12" s="186"/>
      <c r="C12" s="7" t="s">
        <v>104</v>
      </c>
      <c r="D12" s="22" t="s">
        <v>3</v>
      </c>
      <c r="E12" s="196">
        <v>505.5</v>
      </c>
      <c r="F12" s="197">
        <f t="shared" si="0"/>
        <v>122748.17012858555</v>
      </c>
      <c r="G12" s="198">
        <v>62049200</v>
      </c>
      <c r="H12" s="196">
        <v>7417.05</v>
      </c>
      <c r="I12" s="197">
        <f t="shared" si="1"/>
        <v>117692.28642115126</v>
      </c>
      <c r="J12" s="198">
        <v>872929573</v>
      </c>
      <c r="K12" s="193"/>
    </row>
    <row r="13" spans="1:15" ht="17.149999999999999" customHeight="1" x14ac:dyDescent="0.4">
      <c r="B13" s="186"/>
      <c r="C13" s="7" t="s">
        <v>96</v>
      </c>
      <c r="D13" s="22" t="s">
        <v>3</v>
      </c>
      <c r="E13" s="196">
        <v>4.5</v>
      </c>
      <c r="F13" s="197">
        <f t="shared" si="0"/>
        <v>170294</v>
      </c>
      <c r="G13" s="198">
        <v>766323</v>
      </c>
      <c r="H13" s="196">
        <v>147</v>
      </c>
      <c r="I13" s="197">
        <f t="shared" si="1"/>
        <v>144646.32653061225</v>
      </c>
      <c r="J13" s="198">
        <v>21263010</v>
      </c>
      <c r="K13" s="193"/>
    </row>
    <row r="14" spans="1:15" ht="17.149999999999999" customHeight="1" x14ac:dyDescent="0.4">
      <c r="B14" s="186"/>
      <c r="C14" s="7" t="s">
        <v>105</v>
      </c>
      <c r="D14" s="22" t="s">
        <v>3</v>
      </c>
      <c r="E14" s="196">
        <v>0</v>
      </c>
      <c r="F14" s="197">
        <f t="shared" si="0"/>
        <v>0</v>
      </c>
      <c r="G14" s="198">
        <v>0</v>
      </c>
      <c r="H14" s="196">
        <v>0</v>
      </c>
      <c r="I14" s="197">
        <f t="shared" si="1"/>
        <v>0</v>
      </c>
      <c r="J14" s="198">
        <v>0</v>
      </c>
      <c r="K14" s="193"/>
    </row>
    <row r="15" spans="1:15" ht="17.149999999999999" customHeight="1" x14ac:dyDescent="0.4">
      <c r="B15" s="186"/>
      <c r="C15" s="7" t="s">
        <v>6</v>
      </c>
      <c r="D15" s="22" t="s">
        <v>3</v>
      </c>
      <c r="E15" s="196">
        <v>0</v>
      </c>
      <c r="F15" s="197">
        <f t="shared" si="0"/>
        <v>0</v>
      </c>
      <c r="G15" s="198">
        <v>0</v>
      </c>
      <c r="H15" s="196">
        <v>5.5</v>
      </c>
      <c r="I15" s="197">
        <f t="shared" si="1"/>
        <v>96909.090909090912</v>
      </c>
      <c r="J15" s="198">
        <v>533000</v>
      </c>
      <c r="K15" s="193"/>
    </row>
    <row r="16" spans="1:15" ht="17.149999999999999" customHeight="1" x14ac:dyDescent="0.4">
      <c r="B16" s="186"/>
      <c r="C16" s="7" t="s">
        <v>7</v>
      </c>
      <c r="D16" s="22" t="s">
        <v>3</v>
      </c>
      <c r="E16" s="196">
        <v>-5</v>
      </c>
      <c r="F16" s="197">
        <f t="shared" si="0"/>
        <v>125789.91599999965</v>
      </c>
      <c r="G16" s="198">
        <v>-628949.57999999821</v>
      </c>
      <c r="H16" s="196">
        <v>-168.04999999999995</v>
      </c>
      <c r="I16" s="197">
        <f t="shared" si="1"/>
        <v>127722.8121392443</v>
      </c>
      <c r="J16" s="198">
        <v>-21463818.579999998</v>
      </c>
      <c r="K16" s="193"/>
    </row>
    <row r="17" spans="1:15" ht="17.149999999999999" customHeight="1" x14ac:dyDescent="0.4">
      <c r="B17" s="186"/>
      <c r="C17" s="7" t="s">
        <v>62</v>
      </c>
      <c r="D17" s="22" t="s">
        <v>3</v>
      </c>
      <c r="E17" s="196">
        <v>0</v>
      </c>
      <c r="F17" s="197">
        <f t="shared" si="0"/>
        <v>0</v>
      </c>
      <c r="G17" s="198">
        <v>0</v>
      </c>
      <c r="H17" s="196">
        <v>0</v>
      </c>
      <c r="I17" s="197">
        <f t="shared" si="1"/>
        <v>0</v>
      </c>
      <c r="J17" s="198">
        <v>0</v>
      </c>
      <c r="K17" s="193"/>
    </row>
    <row r="18" spans="1:15" ht="17.149999999999999" customHeight="1" x14ac:dyDescent="0.4">
      <c r="B18" s="186"/>
      <c r="C18" s="7" t="s">
        <v>63</v>
      </c>
      <c r="D18" s="22" t="s">
        <v>3</v>
      </c>
      <c r="E18" s="196">
        <v>0</v>
      </c>
      <c r="F18" s="197">
        <f t="shared" si="0"/>
        <v>0</v>
      </c>
      <c r="G18" s="198">
        <v>0</v>
      </c>
      <c r="H18" s="196">
        <v>0</v>
      </c>
      <c r="I18" s="197">
        <f t="shared" si="1"/>
        <v>0</v>
      </c>
      <c r="J18" s="198">
        <v>0</v>
      </c>
      <c r="K18" s="193"/>
    </row>
    <row r="19" spans="1:15" ht="17.149999999999999" customHeight="1" x14ac:dyDescent="0.4">
      <c r="B19" s="186"/>
      <c r="C19" s="7" t="s">
        <v>75</v>
      </c>
      <c r="D19" s="22" t="s">
        <v>3</v>
      </c>
      <c r="E19" s="196">
        <v>0</v>
      </c>
      <c r="F19" s="197">
        <f t="shared" si="0"/>
        <v>0</v>
      </c>
      <c r="G19" s="198">
        <v>0</v>
      </c>
      <c r="H19" s="196">
        <v>0</v>
      </c>
      <c r="I19" s="197">
        <f t="shared" si="1"/>
        <v>0</v>
      </c>
      <c r="J19" s="198">
        <v>0</v>
      </c>
      <c r="K19" s="193"/>
    </row>
    <row r="20" spans="1:15" ht="17.149999999999999" customHeight="1" x14ac:dyDescent="0.4">
      <c r="B20" s="186"/>
      <c r="C20" s="7" t="s">
        <v>50</v>
      </c>
      <c r="D20" s="22" t="s">
        <v>3</v>
      </c>
      <c r="E20" s="196">
        <v>0</v>
      </c>
      <c r="F20" s="197">
        <f t="shared" si="0"/>
        <v>0</v>
      </c>
      <c r="G20" s="198">
        <v>0</v>
      </c>
      <c r="H20" s="196">
        <v>0</v>
      </c>
      <c r="I20" s="197">
        <f t="shared" si="1"/>
        <v>0</v>
      </c>
      <c r="J20" s="198">
        <v>0</v>
      </c>
      <c r="K20" s="193"/>
    </row>
    <row r="21" spans="1:15" ht="17.149999999999999" customHeight="1" x14ac:dyDescent="0.4">
      <c r="B21" s="186"/>
      <c r="C21" s="7" t="s">
        <v>66</v>
      </c>
      <c r="D21" s="22" t="s">
        <v>3</v>
      </c>
      <c r="E21" s="196">
        <v>0</v>
      </c>
      <c r="F21" s="197">
        <f t="shared" si="0"/>
        <v>0</v>
      </c>
      <c r="G21" s="198">
        <v>0</v>
      </c>
      <c r="H21" s="196">
        <v>0</v>
      </c>
      <c r="I21" s="197">
        <f t="shared" si="1"/>
        <v>0</v>
      </c>
      <c r="J21" s="198">
        <v>0</v>
      </c>
      <c r="K21" s="193"/>
    </row>
    <row r="22" spans="1:15" ht="17.149999999999999" customHeight="1" x14ac:dyDescent="0.4">
      <c r="A22" s="71" t="s">
        <v>1</v>
      </c>
      <c r="B22" s="186"/>
      <c r="C22" s="7" t="s">
        <v>97</v>
      </c>
      <c r="D22" s="22" t="s">
        <v>3</v>
      </c>
      <c r="E22" s="196">
        <v>0</v>
      </c>
      <c r="F22" s="197">
        <f t="shared" si="0"/>
        <v>0</v>
      </c>
      <c r="G22" s="198">
        <v>0</v>
      </c>
      <c r="H22" s="196">
        <v>149</v>
      </c>
      <c r="I22" s="197">
        <f t="shared" si="1"/>
        <v>95604.026845637578</v>
      </c>
      <c r="J22" s="198">
        <v>14245000</v>
      </c>
    </row>
    <row r="23" spans="1:15" ht="17.149999999999999" customHeight="1" x14ac:dyDescent="0.4">
      <c r="A23" s="71" t="s">
        <v>1</v>
      </c>
      <c r="B23" s="186"/>
      <c r="C23" s="7" t="s">
        <v>101</v>
      </c>
      <c r="D23" s="22" t="s">
        <v>3</v>
      </c>
      <c r="E23" s="196">
        <v>0</v>
      </c>
      <c r="F23" s="197">
        <f t="shared" si="0"/>
        <v>0</v>
      </c>
      <c r="G23" s="198">
        <v>0</v>
      </c>
      <c r="H23" s="196">
        <v>0</v>
      </c>
      <c r="I23" s="197">
        <f t="shared" si="1"/>
        <v>0</v>
      </c>
      <c r="J23" s="198">
        <v>0</v>
      </c>
    </row>
    <row r="24" spans="1:15" ht="17.149999999999999" customHeight="1" x14ac:dyDescent="0.4">
      <c r="A24" s="71" t="s">
        <v>1</v>
      </c>
      <c r="B24" s="186"/>
      <c r="C24" s="7" t="s">
        <v>133</v>
      </c>
      <c r="D24" s="22" t="s">
        <v>3</v>
      </c>
      <c r="E24" s="196">
        <v>682</v>
      </c>
      <c r="F24" s="197">
        <f t="shared" si="0"/>
        <v>130005.86510263929</v>
      </c>
      <c r="G24" s="198">
        <v>88664000</v>
      </c>
      <c r="H24" s="196">
        <v>707</v>
      </c>
      <c r="I24" s="197">
        <f t="shared" si="1"/>
        <v>129181.04667609619</v>
      </c>
      <c r="J24" s="198">
        <v>91331000</v>
      </c>
    </row>
    <row r="25" spans="1:15" ht="17.149999999999999" customHeight="1" x14ac:dyDescent="0.4">
      <c r="B25" s="186"/>
      <c r="C25" s="7" t="s">
        <v>131</v>
      </c>
      <c r="D25" s="22" t="s">
        <v>3</v>
      </c>
      <c r="E25" s="196">
        <v>0</v>
      </c>
      <c r="F25" s="197">
        <f t="shared" si="0"/>
        <v>0</v>
      </c>
      <c r="G25" s="198">
        <v>0</v>
      </c>
      <c r="H25" s="196">
        <v>3787.5</v>
      </c>
      <c r="I25" s="197">
        <f t="shared" si="1"/>
        <v>107817.02970297029</v>
      </c>
      <c r="J25" s="198">
        <v>408357000</v>
      </c>
    </row>
    <row r="26" spans="1:15" ht="17.149999999999999" customHeight="1" x14ac:dyDescent="0.4">
      <c r="B26" s="186"/>
      <c r="C26" s="7" t="s">
        <v>149</v>
      </c>
      <c r="D26" s="22" t="s">
        <v>3</v>
      </c>
      <c r="E26" s="196">
        <v>14.25</v>
      </c>
      <c r="F26" s="197">
        <f>IF(E26=0,0,G26/E26)</f>
        <v>127263.15789473684</v>
      </c>
      <c r="G26" s="198">
        <v>1813500</v>
      </c>
      <c r="H26" s="196">
        <v>381.75</v>
      </c>
      <c r="I26" s="197">
        <f t="shared" si="1"/>
        <v>126402.09561231172</v>
      </c>
      <c r="J26" s="198">
        <v>48254000</v>
      </c>
    </row>
    <row r="27" spans="1:15" ht="17.149999999999999" customHeight="1" x14ac:dyDescent="0.4">
      <c r="B27" s="186"/>
      <c r="C27" s="7" t="s">
        <v>134</v>
      </c>
      <c r="D27" s="22" t="s">
        <v>3</v>
      </c>
      <c r="E27" s="196">
        <v>0</v>
      </c>
      <c r="F27" s="197">
        <f t="shared" si="0"/>
        <v>0</v>
      </c>
      <c r="G27" s="198">
        <v>0</v>
      </c>
      <c r="H27" s="196">
        <v>4.5</v>
      </c>
      <c r="I27" s="197">
        <f t="shared" si="1"/>
        <v>123000</v>
      </c>
      <c r="J27" s="198">
        <v>553500</v>
      </c>
    </row>
    <row r="28" spans="1:15" ht="17.149999999999999" customHeight="1" thickBot="1" x14ac:dyDescent="0.45">
      <c r="B28" s="186"/>
      <c r="C28" s="7" t="s">
        <v>132</v>
      </c>
      <c r="D28" s="22"/>
      <c r="E28" s="196">
        <v>0</v>
      </c>
      <c r="F28" s="197"/>
      <c r="G28" s="198">
        <v>0</v>
      </c>
      <c r="H28" s="196">
        <v>100</v>
      </c>
      <c r="I28" s="197">
        <f t="shared" si="1"/>
        <v>113000</v>
      </c>
      <c r="J28" s="198">
        <v>11300000</v>
      </c>
    </row>
    <row r="29" spans="1:15" ht="17.149999999999999" customHeight="1" thickBot="1" x14ac:dyDescent="0.45">
      <c r="B29" s="186"/>
      <c r="C29" s="19" t="s">
        <v>33</v>
      </c>
      <c r="D29" s="22"/>
      <c r="E29" s="200">
        <f>SUM(E6:E28)</f>
        <v>86884.32</v>
      </c>
      <c r="F29" s="201">
        <f>IF(E29=0,0,G29/E29)</f>
        <v>126401.45884113497</v>
      </c>
      <c r="G29" s="202">
        <f>SUM(G6:G28)</f>
        <v>10982304798.42</v>
      </c>
      <c r="H29" s="201">
        <f>SUM(H6:H28)</f>
        <v>830782.54999999993</v>
      </c>
      <c r="I29" s="201">
        <f>IF(H29=0,0,J29/H29)</f>
        <v>117606.37284500018</v>
      </c>
      <c r="J29" s="201">
        <f>SUM(J6:J28)</f>
        <v>97705322328.419998</v>
      </c>
      <c r="M29" s="83"/>
      <c r="O29" s="83"/>
    </row>
    <row r="30" spans="1:15" ht="17.149999999999999" customHeight="1" x14ac:dyDescent="0.4">
      <c r="B30" s="186"/>
      <c r="C30" s="8"/>
      <c r="D30" s="22"/>
      <c r="E30" s="42"/>
      <c r="F30" s="203"/>
      <c r="G30" s="43"/>
      <c r="H30" s="42"/>
      <c r="I30" s="203"/>
      <c r="J30" s="43"/>
      <c r="O30" s="99"/>
    </row>
    <row r="31" spans="1:15" ht="17.149999999999999" customHeight="1" x14ac:dyDescent="0.4">
      <c r="B31" s="186"/>
      <c r="C31" s="9" t="s">
        <v>34</v>
      </c>
      <c r="D31" s="22"/>
      <c r="E31" s="42"/>
      <c r="F31" s="203"/>
      <c r="G31" s="43"/>
      <c r="H31" s="42"/>
      <c r="I31" s="203"/>
      <c r="J31" s="43"/>
      <c r="O31" s="99"/>
    </row>
    <row r="32" spans="1:15" ht="17.149999999999999" customHeight="1" x14ac:dyDescent="0.4">
      <c r="B32" s="186"/>
      <c r="C32" s="8"/>
      <c r="D32" s="22"/>
      <c r="E32" s="42"/>
      <c r="F32" s="203"/>
      <c r="G32" s="43"/>
      <c r="H32" s="42"/>
      <c r="I32" s="203"/>
      <c r="J32" s="43"/>
    </row>
    <row r="33" spans="1:10" ht="17.149999999999999" customHeight="1" x14ac:dyDescent="0.4">
      <c r="B33" s="186"/>
      <c r="C33" s="11" t="s">
        <v>48</v>
      </c>
      <c r="D33" s="22"/>
      <c r="E33" s="42"/>
      <c r="F33" s="203"/>
      <c r="G33" s="43"/>
      <c r="H33" s="42"/>
      <c r="I33" s="203"/>
      <c r="J33" s="43"/>
    </row>
    <row r="34" spans="1:10" ht="17.149999999999999" customHeight="1" x14ac:dyDescent="0.4">
      <c r="A34" s="71" t="s">
        <v>9</v>
      </c>
      <c r="B34" s="186"/>
      <c r="C34" s="10" t="s">
        <v>10</v>
      </c>
      <c r="D34" s="22" t="s">
        <v>3</v>
      </c>
      <c r="E34" s="204">
        <v>0</v>
      </c>
      <c r="F34" s="203">
        <f t="shared" ref="F34:F39" si="2">IF(E34=0,0,G34/E34)</f>
        <v>0</v>
      </c>
      <c r="G34" s="205">
        <v>0</v>
      </c>
      <c r="H34" s="204">
        <v>0</v>
      </c>
      <c r="I34" s="203">
        <f t="shared" ref="I34:I39" si="3">IF(H34=0,0,J34/H34)</f>
        <v>0</v>
      </c>
      <c r="J34" s="205">
        <v>0</v>
      </c>
    </row>
    <row r="35" spans="1:10" ht="17.149999999999999" customHeight="1" x14ac:dyDescent="0.4">
      <c r="A35" s="71" t="s">
        <v>9</v>
      </c>
      <c r="B35" s="186"/>
      <c r="C35" s="10" t="s">
        <v>11</v>
      </c>
      <c r="D35" s="22" t="s">
        <v>3</v>
      </c>
      <c r="E35" s="204">
        <v>0</v>
      </c>
      <c r="F35" s="203">
        <f t="shared" si="2"/>
        <v>0</v>
      </c>
      <c r="G35" s="205">
        <v>0</v>
      </c>
      <c r="H35" s="204">
        <v>0</v>
      </c>
      <c r="I35" s="203">
        <f t="shared" si="3"/>
        <v>0</v>
      </c>
      <c r="J35" s="205">
        <v>0</v>
      </c>
    </row>
    <row r="36" spans="1:10" ht="17.149999999999999" customHeight="1" x14ac:dyDescent="0.4">
      <c r="A36" s="71" t="s">
        <v>9</v>
      </c>
      <c r="B36" s="186"/>
      <c r="C36" s="10" t="s">
        <v>12</v>
      </c>
      <c r="D36" s="22" t="s">
        <v>3</v>
      </c>
      <c r="E36" s="204">
        <v>0</v>
      </c>
      <c r="F36" s="203">
        <f t="shared" si="2"/>
        <v>0</v>
      </c>
      <c r="G36" s="205">
        <v>0</v>
      </c>
      <c r="H36" s="204">
        <v>0</v>
      </c>
      <c r="I36" s="203">
        <f t="shared" si="3"/>
        <v>0</v>
      </c>
      <c r="J36" s="205">
        <v>0</v>
      </c>
    </row>
    <row r="37" spans="1:10" ht="17.149999999999999" customHeight="1" x14ac:dyDescent="0.4">
      <c r="A37" s="71" t="s">
        <v>9</v>
      </c>
      <c r="B37" s="186"/>
      <c r="C37" s="10" t="s">
        <v>13</v>
      </c>
      <c r="D37" s="22" t="s">
        <v>3</v>
      </c>
      <c r="E37" s="204">
        <v>0</v>
      </c>
      <c r="F37" s="203">
        <f t="shared" si="2"/>
        <v>0</v>
      </c>
      <c r="G37" s="205">
        <v>0</v>
      </c>
      <c r="H37" s="204">
        <v>0</v>
      </c>
      <c r="I37" s="203">
        <f t="shared" si="3"/>
        <v>0</v>
      </c>
      <c r="J37" s="205">
        <v>0</v>
      </c>
    </row>
    <row r="38" spans="1:10" ht="17.149999999999999" customHeight="1" x14ac:dyDescent="0.4">
      <c r="A38" s="71" t="s">
        <v>9</v>
      </c>
      <c r="B38" s="186"/>
      <c r="C38" s="10" t="s">
        <v>5</v>
      </c>
      <c r="D38" s="22" t="s">
        <v>3</v>
      </c>
      <c r="E38" s="204">
        <v>0</v>
      </c>
      <c r="F38" s="203">
        <f t="shared" si="2"/>
        <v>0</v>
      </c>
      <c r="G38" s="205">
        <v>0</v>
      </c>
      <c r="H38" s="204">
        <v>0</v>
      </c>
      <c r="I38" s="203">
        <f t="shared" si="3"/>
        <v>0</v>
      </c>
      <c r="J38" s="205">
        <v>0</v>
      </c>
    </row>
    <row r="39" spans="1:10" ht="17.149999999999999" customHeight="1" x14ac:dyDescent="0.4">
      <c r="A39" s="71" t="s">
        <v>9</v>
      </c>
      <c r="B39" s="186"/>
      <c r="C39" s="10" t="s">
        <v>14</v>
      </c>
      <c r="D39" s="22" t="s">
        <v>3</v>
      </c>
      <c r="E39" s="204">
        <v>0</v>
      </c>
      <c r="F39" s="203">
        <f t="shared" si="2"/>
        <v>0</v>
      </c>
      <c r="G39" s="205">
        <v>0</v>
      </c>
      <c r="H39" s="204">
        <v>0</v>
      </c>
      <c r="I39" s="203">
        <f t="shared" si="3"/>
        <v>0</v>
      </c>
      <c r="J39" s="205">
        <v>0</v>
      </c>
    </row>
    <row r="40" spans="1:10" ht="17.149999999999999" customHeight="1" x14ac:dyDescent="0.4">
      <c r="B40" s="186"/>
      <c r="C40" s="12" t="s">
        <v>49</v>
      </c>
      <c r="D40" s="22"/>
      <c r="E40" s="206">
        <f>SUM(E34:E39)</f>
        <v>0</v>
      </c>
      <c r="F40" s="207">
        <f>IF(E40=0,0,G40/E40)</f>
        <v>0</v>
      </c>
      <c r="G40" s="208">
        <f>SUM(G34:G39)</f>
        <v>0</v>
      </c>
      <c r="H40" s="206">
        <f>SUM(H34:H39)</f>
        <v>0</v>
      </c>
      <c r="I40" s="207">
        <f>IF(H40=0,0,J40/H40)</f>
        <v>0</v>
      </c>
      <c r="J40" s="208">
        <f>SUM(J34:J39)</f>
        <v>0</v>
      </c>
    </row>
    <row r="41" spans="1:10" ht="17.149999999999999" customHeight="1" x14ac:dyDescent="0.4">
      <c r="B41" s="186"/>
      <c r="C41" s="11" t="s">
        <v>77</v>
      </c>
      <c r="D41" s="22"/>
      <c r="E41" s="204"/>
      <c r="F41" s="203"/>
      <c r="G41" s="205"/>
      <c r="H41" s="204"/>
      <c r="I41" s="203"/>
      <c r="J41" s="205"/>
    </row>
    <row r="42" spans="1:10" ht="17.149999999999999" customHeight="1" x14ac:dyDescent="0.4">
      <c r="A42" s="71" t="s">
        <v>77</v>
      </c>
      <c r="B42" s="186"/>
      <c r="C42" s="7" t="s">
        <v>54</v>
      </c>
      <c r="D42" s="22" t="s">
        <v>3</v>
      </c>
      <c r="E42" s="204">
        <v>0</v>
      </c>
      <c r="F42" s="203">
        <f t="shared" ref="F42:F57" si="4">IF(E42=0,0,G42/E42)</f>
        <v>0</v>
      </c>
      <c r="G42" s="205">
        <v>0</v>
      </c>
      <c r="H42" s="204">
        <v>0</v>
      </c>
      <c r="I42" s="203">
        <f t="shared" ref="I42:I64" si="5">IF(H42=0,0,J42/H42)</f>
        <v>0</v>
      </c>
      <c r="J42" s="205">
        <v>0</v>
      </c>
    </row>
    <row r="43" spans="1:10" ht="17.149999999999999" customHeight="1" x14ac:dyDescent="0.4">
      <c r="A43" s="71" t="s">
        <v>77</v>
      </c>
      <c r="B43" s="186"/>
      <c r="C43" s="7" t="s">
        <v>55</v>
      </c>
      <c r="D43" s="22" t="s">
        <v>3</v>
      </c>
      <c r="E43" s="204">
        <v>0</v>
      </c>
      <c r="F43" s="203">
        <f t="shared" si="4"/>
        <v>0</v>
      </c>
      <c r="G43" s="205">
        <v>0</v>
      </c>
      <c r="H43" s="204">
        <v>0</v>
      </c>
      <c r="I43" s="203">
        <f t="shared" si="5"/>
        <v>0</v>
      </c>
      <c r="J43" s="205">
        <v>0</v>
      </c>
    </row>
    <row r="44" spans="1:10" ht="17.149999999999999" customHeight="1" x14ac:dyDescent="0.4">
      <c r="A44" s="71" t="s">
        <v>77</v>
      </c>
      <c r="B44" s="186"/>
      <c r="C44" s="7" t="s">
        <v>11</v>
      </c>
      <c r="D44" s="22" t="s">
        <v>3</v>
      </c>
      <c r="E44" s="204">
        <v>0</v>
      </c>
      <c r="F44" s="203">
        <f t="shared" si="4"/>
        <v>0</v>
      </c>
      <c r="G44" s="205">
        <v>0</v>
      </c>
      <c r="H44" s="204">
        <v>0</v>
      </c>
      <c r="I44" s="203">
        <f t="shared" si="5"/>
        <v>0</v>
      </c>
      <c r="J44" s="205">
        <v>0</v>
      </c>
    </row>
    <row r="45" spans="1:10" ht="17.149999999999999" customHeight="1" x14ac:dyDescent="0.4">
      <c r="A45" s="71" t="s">
        <v>77</v>
      </c>
      <c r="B45" s="186"/>
      <c r="C45" s="7" t="s">
        <v>12</v>
      </c>
      <c r="D45" s="22" t="s">
        <v>3</v>
      </c>
      <c r="E45" s="204">
        <v>0</v>
      </c>
      <c r="F45" s="203">
        <f t="shared" si="4"/>
        <v>0</v>
      </c>
      <c r="G45" s="205">
        <v>0</v>
      </c>
      <c r="H45" s="204">
        <v>0</v>
      </c>
      <c r="I45" s="203">
        <f t="shared" si="5"/>
        <v>0</v>
      </c>
      <c r="J45" s="205">
        <v>0</v>
      </c>
    </row>
    <row r="46" spans="1:10" ht="17.149999999999999" customHeight="1" x14ac:dyDescent="0.4">
      <c r="A46" s="71" t="s">
        <v>77</v>
      </c>
      <c r="B46" s="186"/>
      <c r="C46" s="7" t="s">
        <v>13</v>
      </c>
      <c r="D46" s="22" t="s">
        <v>3</v>
      </c>
      <c r="E46" s="204">
        <v>0</v>
      </c>
      <c r="F46" s="203">
        <f t="shared" si="4"/>
        <v>0</v>
      </c>
      <c r="G46" s="205">
        <v>0</v>
      </c>
      <c r="H46" s="204">
        <v>0</v>
      </c>
      <c r="I46" s="203">
        <f t="shared" si="5"/>
        <v>0</v>
      </c>
      <c r="J46" s="205">
        <v>0</v>
      </c>
    </row>
    <row r="47" spans="1:10" ht="17.149999999999999" customHeight="1" x14ac:dyDescent="0.4">
      <c r="A47" s="71" t="s">
        <v>77</v>
      </c>
      <c r="B47" s="186"/>
      <c r="C47" s="7" t="s">
        <v>68</v>
      </c>
      <c r="D47" s="22" t="s">
        <v>3</v>
      </c>
      <c r="E47" s="204">
        <v>0</v>
      </c>
      <c r="F47" s="203">
        <f t="shared" si="4"/>
        <v>0</v>
      </c>
      <c r="G47" s="205">
        <v>0</v>
      </c>
      <c r="H47" s="204">
        <v>0</v>
      </c>
      <c r="I47" s="203">
        <f t="shared" si="5"/>
        <v>0</v>
      </c>
      <c r="J47" s="205">
        <v>0</v>
      </c>
    </row>
    <row r="48" spans="1:10" ht="17.149999999999999" customHeight="1" x14ac:dyDescent="0.4">
      <c r="A48" s="71" t="s">
        <v>77</v>
      </c>
      <c r="B48" s="186"/>
      <c r="C48" s="7" t="s">
        <v>69</v>
      </c>
      <c r="D48" s="22" t="s">
        <v>3</v>
      </c>
      <c r="E48" s="204">
        <v>0</v>
      </c>
      <c r="F48" s="203">
        <f t="shared" si="4"/>
        <v>0</v>
      </c>
      <c r="G48" s="205">
        <v>0</v>
      </c>
      <c r="H48" s="204">
        <v>0</v>
      </c>
      <c r="I48" s="203">
        <f t="shared" si="5"/>
        <v>0</v>
      </c>
      <c r="J48" s="205">
        <v>0</v>
      </c>
    </row>
    <row r="49" spans="1:17" ht="17.149999999999999" customHeight="1" x14ac:dyDescent="0.4">
      <c r="A49" s="71" t="s">
        <v>77</v>
      </c>
      <c r="B49" s="186"/>
      <c r="C49" s="7" t="s">
        <v>14</v>
      </c>
      <c r="D49" s="22" t="s">
        <v>3</v>
      </c>
      <c r="E49" s="204">
        <v>0</v>
      </c>
      <c r="F49" s="203">
        <f t="shared" si="4"/>
        <v>0</v>
      </c>
      <c r="G49" s="205">
        <v>0</v>
      </c>
      <c r="H49" s="204">
        <v>0</v>
      </c>
      <c r="I49" s="203">
        <f t="shared" si="5"/>
        <v>0</v>
      </c>
      <c r="J49" s="205">
        <v>0</v>
      </c>
    </row>
    <row r="50" spans="1:17" ht="17.149999999999999" customHeight="1" x14ac:dyDescent="0.4">
      <c r="A50" s="71" t="s">
        <v>77</v>
      </c>
      <c r="B50" s="186"/>
      <c r="C50" s="7" t="s">
        <v>60</v>
      </c>
      <c r="D50" s="22" t="s">
        <v>3</v>
      </c>
      <c r="E50" s="204">
        <v>0</v>
      </c>
      <c r="F50" s="203">
        <f t="shared" si="4"/>
        <v>0</v>
      </c>
      <c r="G50" s="205">
        <v>0</v>
      </c>
      <c r="H50" s="204">
        <v>0</v>
      </c>
      <c r="I50" s="203">
        <f t="shared" si="5"/>
        <v>0</v>
      </c>
      <c r="J50" s="205">
        <v>0</v>
      </c>
    </row>
    <row r="51" spans="1:17" ht="17.149999999999999" customHeight="1" x14ac:dyDescent="0.4">
      <c r="A51" s="71" t="s">
        <v>77</v>
      </c>
      <c r="B51" s="186"/>
      <c r="C51" s="7" t="s">
        <v>50</v>
      </c>
      <c r="D51" s="22" t="s">
        <v>3</v>
      </c>
      <c r="E51" s="204">
        <v>0</v>
      </c>
      <c r="F51" s="203">
        <f t="shared" si="4"/>
        <v>0</v>
      </c>
      <c r="G51" s="205">
        <v>0</v>
      </c>
      <c r="H51" s="204">
        <v>0</v>
      </c>
      <c r="I51" s="203">
        <f t="shared" si="5"/>
        <v>0</v>
      </c>
      <c r="J51" s="205">
        <v>0</v>
      </c>
    </row>
    <row r="52" spans="1:17" ht="17.149999999999999" customHeight="1" x14ac:dyDescent="0.4">
      <c r="A52" s="71" t="s">
        <v>77</v>
      </c>
      <c r="B52" s="186"/>
      <c r="C52" s="7" t="s">
        <v>72</v>
      </c>
      <c r="D52" s="22" t="s">
        <v>3</v>
      </c>
      <c r="E52" s="204">
        <v>0</v>
      </c>
      <c r="F52" s="203">
        <f t="shared" si="4"/>
        <v>0</v>
      </c>
      <c r="G52" s="205">
        <v>0</v>
      </c>
      <c r="H52" s="204">
        <v>0</v>
      </c>
      <c r="I52" s="203">
        <f t="shared" si="5"/>
        <v>0</v>
      </c>
      <c r="J52" s="205">
        <v>0</v>
      </c>
    </row>
    <row r="53" spans="1:17" ht="17.149999999999999" customHeight="1" x14ac:dyDescent="0.4">
      <c r="A53" s="71" t="s">
        <v>77</v>
      </c>
      <c r="B53" s="186"/>
      <c r="C53" s="7" t="s">
        <v>73</v>
      </c>
      <c r="D53" s="22" t="s">
        <v>3</v>
      </c>
      <c r="E53" s="204">
        <v>0</v>
      </c>
      <c r="F53" s="203">
        <f t="shared" si="4"/>
        <v>0</v>
      </c>
      <c r="G53" s="205">
        <v>0</v>
      </c>
      <c r="H53" s="204">
        <v>0</v>
      </c>
      <c r="I53" s="203">
        <f t="shared" si="5"/>
        <v>0</v>
      </c>
      <c r="J53" s="205">
        <v>0</v>
      </c>
    </row>
    <row r="54" spans="1:17" ht="17.149999999999999" customHeight="1" x14ac:dyDescent="0.4">
      <c r="A54" s="71" t="s">
        <v>77</v>
      </c>
      <c r="B54" s="186"/>
      <c r="C54" s="7" t="s">
        <v>81</v>
      </c>
      <c r="D54" s="22" t="s">
        <v>3</v>
      </c>
      <c r="E54" s="204">
        <v>0</v>
      </c>
      <c r="F54" s="203">
        <f t="shared" si="4"/>
        <v>0</v>
      </c>
      <c r="G54" s="205">
        <v>0</v>
      </c>
      <c r="H54" s="204">
        <v>0</v>
      </c>
      <c r="I54" s="203">
        <f t="shared" si="5"/>
        <v>0</v>
      </c>
      <c r="J54" s="205">
        <v>0</v>
      </c>
    </row>
    <row r="55" spans="1:17" ht="17.149999999999999" customHeight="1" x14ac:dyDescent="0.4">
      <c r="A55" s="71" t="s">
        <v>77</v>
      </c>
      <c r="B55" s="186"/>
      <c r="C55" s="72" t="s">
        <v>82</v>
      </c>
      <c r="D55" s="22" t="s">
        <v>3</v>
      </c>
      <c r="E55" s="204">
        <v>0</v>
      </c>
      <c r="F55" s="203">
        <f t="shared" si="4"/>
        <v>0</v>
      </c>
      <c r="G55" s="205">
        <v>0</v>
      </c>
      <c r="H55" s="204">
        <v>0</v>
      </c>
      <c r="I55" s="203">
        <f t="shared" si="5"/>
        <v>0</v>
      </c>
      <c r="J55" s="205">
        <v>0</v>
      </c>
    </row>
    <row r="56" spans="1:17" ht="17.149999999999999" customHeight="1" x14ac:dyDescent="0.4">
      <c r="A56" s="209" t="s">
        <v>77</v>
      </c>
      <c r="B56" s="186"/>
      <c r="C56" s="120" t="s">
        <v>83</v>
      </c>
      <c r="D56" s="121" t="s">
        <v>3</v>
      </c>
      <c r="E56" s="210">
        <v>21538.5</v>
      </c>
      <c r="F56" s="211">
        <f t="shared" si="4"/>
        <v>175570.46056364186</v>
      </c>
      <c r="G56" s="212">
        <v>3781524364.8499999</v>
      </c>
      <c r="H56" s="213">
        <v>111463.5</v>
      </c>
      <c r="I56" s="211">
        <f t="shared" si="5"/>
        <v>171142.65366904862</v>
      </c>
      <c r="J56" s="212">
        <v>19076159177.240002</v>
      </c>
      <c r="M56" s="83"/>
    </row>
    <row r="57" spans="1:17" ht="17.149999999999999" customHeight="1" x14ac:dyDescent="0.4">
      <c r="A57" s="209" t="s">
        <v>77</v>
      </c>
      <c r="B57" s="186"/>
      <c r="C57" s="120" t="s">
        <v>84</v>
      </c>
      <c r="D57" s="121" t="s">
        <v>3</v>
      </c>
      <c r="E57" s="213">
        <v>0</v>
      </c>
      <c r="F57" s="211">
        <f t="shared" si="4"/>
        <v>0</v>
      </c>
      <c r="G57" s="212">
        <v>0</v>
      </c>
      <c r="H57" s="213">
        <v>0</v>
      </c>
      <c r="I57" s="211">
        <f t="shared" si="5"/>
        <v>0</v>
      </c>
      <c r="J57" s="212">
        <v>0</v>
      </c>
    </row>
    <row r="58" spans="1:17" ht="17.149999999999999" customHeight="1" x14ac:dyDescent="0.4">
      <c r="A58" s="209"/>
      <c r="B58" s="186"/>
      <c r="C58" s="120" t="s">
        <v>85</v>
      </c>
      <c r="D58" s="121" t="s">
        <v>3</v>
      </c>
      <c r="E58" s="213">
        <v>13940</v>
      </c>
      <c r="F58" s="211">
        <f>IF(E58=0,0,G58/E58)</f>
        <v>182161.04225609757</v>
      </c>
      <c r="G58" s="212">
        <v>2539324929.0500002</v>
      </c>
      <c r="H58" s="213">
        <v>49100</v>
      </c>
      <c r="I58" s="211">
        <f t="shared" si="5"/>
        <v>171427.94900570266</v>
      </c>
      <c r="J58" s="212">
        <v>8417112296.1800003</v>
      </c>
    </row>
    <row r="59" spans="1:17" ht="17.149999999999999" customHeight="1" x14ac:dyDescent="0.4">
      <c r="A59" s="209" t="s">
        <v>77</v>
      </c>
      <c r="B59" s="186"/>
      <c r="C59" s="72" t="s">
        <v>58</v>
      </c>
      <c r="D59" s="22" t="s">
        <v>3</v>
      </c>
      <c r="E59" s="204">
        <v>0</v>
      </c>
      <c r="F59" s="203">
        <f>IF(E59=0,0,G59/E59)</f>
        <v>0</v>
      </c>
      <c r="G59" s="205">
        <v>0</v>
      </c>
      <c r="H59" s="204">
        <v>0</v>
      </c>
      <c r="I59" s="203">
        <f>IF(H59=0,0,J59/H59)</f>
        <v>0</v>
      </c>
      <c r="J59" s="205">
        <v>0</v>
      </c>
    </row>
    <row r="60" spans="1:17" ht="17.149999999999999" customHeight="1" x14ac:dyDescent="0.4">
      <c r="A60" s="209"/>
      <c r="B60" s="186"/>
      <c r="C60" s="72" t="s">
        <v>97</v>
      </c>
      <c r="D60" s="22" t="s">
        <v>3</v>
      </c>
      <c r="E60" s="204">
        <v>0</v>
      </c>
      <c r="F60" s="203">
        <f>IF(E60=0,0,G60/E60)</f>
        <v>0</v>
      </c>
      <c r="G60" s="214">
        <v>0</v>
      </c>
      <c r="H60" s="204">
        <v>0</v>
      </c>
      <c r="I60" s="203">
        <f>IF(H60=0,0,J60/H60)</f>
        <v>0</v>
      </c>
      <c r="J60" s="205">
        <v>0</v>
      </c>
    </row>
    <row r="61" spans="1:17" ht="17.149999999999999" customHeight="1" x14ac:dyDescent="0.4">
      <c r="A61" s="209"/>
      <c r="B61" s="186"/>
      <c r="C61" s="120" t="s">
        <v>101</v>
      </c>
      <c r="D61" s="121" t="s">
        <v>3</v>
      </c>
      <c r="E61" s="213">
        <v>0</v>
      </c>
      <c r="F61" s="211">
        <f>IF(E61=0,0,G61/E61)</f>
        <v>0</v>
      </c>
      <c r="G61" s="215">
        <v>0</v>
      </c>
      <c r="H61" s="213">
        <v>0</v>
      </c>
      <c r="I61" s="211">
        <f t="shared" si="5"/>
        <v>0</v>
      </c>
      <c r="J61" s="212">
        <v>0</v>
      </c>
    </row>
    <row r="62" spans="1:17" ht="17.149999999999999" customHeight="1" x14ac:dyDescent="0.4">
      <c r="A62" s="209"/>
      <c r="B62" s="186"/>
      <c r="C62" s="120" t="s">
        <v>114</v>
      </c>
      <c r="D62" s="121"/>
      <c r="E62" s="213">
        <v>499.5</v>
      </c>
      <c r="F62" s="211">
        <f>IF(E62=0,0,G62/E62)</f>
        <v>172454.41001001</v>
      </c>
      <c r="G62" s="215">
        <v>86140977.799999997</v>
      </c>
      <c r="H62" s="213">
        <v>499.5</v>
      </c>
      <c r="I62" s="211">
        <f t="shared" si="5"/>
        <v>172454.41001001</v>
      </c>
      <c r="J62" s="212">
        <v>86140977.799999997</v>
      </c>
    </row>
    <row r="63" spans="1:17" ht="17.149999999999999" customHeight="1" x14ac:dyDescent="0.4">
      <c r="A63" s="209"/>
      <c r="B63" s="186"/>
      <c r="C63" s="72" t="s">
        <v>150</v>
      </c>
      <c r="D63" s="22"/>
      <c r="E63" s="204">
        <v>0</v>
      </c>
      <c r="F63" s="203"/>
      <c r="G63" s="214">
        <v>0</v>
      </c>
      <c r="H63" s="204">
        <v>20</v>
      </c>
      <c r="I63" s="203"/>
      <c r="J63" s="205">
        <v>3449711.2</v>
      </c>
    </row>
    <row r="64" spans="1:17" ht="17.149999999999999" customHeight="1" x14ac:dyDescent="0.4">
      <c r="B64" s="186"/>
      <c r="C64" s="12" t="s">
        <v>87</v>
      </c>
      <c r="D64" s="22"/>
      <c r="E64" s="216">
        <f>SUM(E42:E63)</f>
        <v>35978</v>
      </c>
      <c r="F64" s="207">
        <f>IF(E64=0,0,G64/E64)</f>
        <v>178080.77913447106</v>
      </c>
      <c r="G64" s="217">
        <f>SUM(G42:G63)</f>
        <v>6406990271.6999998</v>
      </c>
      <c r="H64" s="216">
        <f>SUM(H42:H63)</f>
        <v>161083</v>
      </c>
      <c r="I64" s="207">
        <f t="shared" si="5"/>
        <v>171233.84939701893</v>
      </c>
      <c r="J64" s="218">
        <f>SUM(J42:J63)</f>
        <v>27582862162.420002</v>
      </c>
      <c r="K64" s="83"/>
      <c r="M64" s="83"/>
      <c r="Q64" s="65"/>
    </row>
    <row r="65" spans="1:13" ht="17.149999999999999" customHeight="1" x14ac:dyDescent="0.4">
      <c r="B65" s="186"/>
      <c r="C65" s="11" t="s">
        <v>78</v>
      </c>
      <c r="D65" s="22"/>
      <c r="E65" s="204"/>
      <c r="F65" s="203"/>
      <c r="G65" s="205"/>
      <c r="H65" s="204"/>
      <c r="I65" s="203"/>
      <c r="J65" s="205"/>
    </row>
    <row r="66" spans="1:13" ht="17.149999999999999" customHeight="1" x14ac:dyDescent="0.4">
      <c r="A66" s="71" t="s">
        <v>78</v>
      </c>
      <c r="B66" s="186"/>
      <c r="C66" s="7" t="s">
        <v>54</v>
      </c>
      <c r="D66" s="22" t="s">
        <v>3</v>
      </c>
      <c r="E66" s="204">
        <v>0</v>
      </c>
      <c r="F66" s="203">
        <f t="shared" ref="F66:F90" si="6">IF(E66=0,0,G66/E66)</f>
        <v>0</v>
      </c>
      <c r="G66" s="205">
        <v>0</v>
      </c>
      <c r="H66" s="204">
        <v>0</v>
      </c>
      <c r="I66" s="203">
        <f t="shared" ref="I66:I90" si="7">IF(H66=0,0,J66/H66)</f>
        <v>0</v>
      </c>
      <c r="J66" s="205">
        <v>0</v>
      </c>
      <c r="K66" s="83"/>
    </row>
    <row r="67" spans="1:13" ht="17.149999999999999" customHeight="1" x14ac:dyDescent="0.4">
      <c r="A67" s="71" t="s">
        <v>78</v>
      </c>
      <c r="B67" s="186"/>
      <c r="C67" s="7" t="s">
        <v>55</v>
      </c>
      <c r="D67" s="22" t="s">
        <v>3</v>
      </c>
      <c r="E67" s="204">
        <v>400</v>
      </c>
      <c r="F67" s="203">
        <f t="shared" si="6"/>
        <v>126778.74</v>
      </c>
      <c r="G67" s="205">
        <v>50711496</v>
      </c>
      <c r="H67" s="204">
        <v>1600</v>
      </c>
      <c r="I67" s="203">
        <f t="shared" si="7"/>
        <v>122863.42750000001</v>
      </c>
      <c r="J67" s="205">
        <v>196581484</v>
      </c>
      <c r="K67" s="69"/>
    </row>
    <row r="68" spans="1:13" ht="17.149999999999999" customHeight="1" x14ac:dyDescent="0.4">
      <c r="A68" s="71" t="s">
        <v>78</v>
      </c>
      <c r="B68" s="186"/>
      <c r="C68" s="7" t="s">
        <v>11</v>
      </c>
      <c r="D68" s="22" t="s">
        <v>3</v>
      </c>
      <c r="E68" s="204">
        <v>0</v>
      </c>
      <c r="F68" s="203">
        <f t="shared" si="6"/>
        <v>0</v>
      </c>
      <c r="G68" s="205">
        <v>0</v>
      </c>
      <c r="H68" s="204">
        <v>0</v>
      </c>
      <c r="I68" s="203">
        <f t="shared" si="7"/>
        <v>0</v>
      </c>
      <c r="J68" s="205">
        <v>0</v>
      </c>
    </row>
    <row r="69" spans="1:13" ht="17.149999999999999" customHeight="1" x14ac:dyDescent="0.4">
      <c r="A69" s="71" t="s">
        <v>78</v>
      </c>
      <c r="B69" s="186"/>
      <c r="C69" s="7" t="s">
        <v>12</v>
      </c>
      <c r="D69" s="22" t="s">
        <v>3</v>
      </c>
      <c r="E69" s="204">
        <v>0</v>
      </c>
      <c r="F69" s="203">
        <f t="shared" si="6"/>
        <v>0</v>
      </c>
      <c r="G69" s="205">
        <v>0</v>
      </c>
      <c r="H69" s="204">
        <v>0</v>
      </c>
      <c r="I69" s="203">
        <f t="shared" si="7"/>
        <v>0</v>
      </c>
      <c r="J69" s="205">
        <v>0</v>
      </c>
    </row>
    <row r="70" spans="1:13" ht="17.149999999999999" customHeight="1" x14ac:dyDescent="0.4">
      <c r="A70" s="71" t="s">
        <v>78</v>
      </c>
      <c r="B70" s="186"/>
      <c r="C70" s="7" t="s">
        <v>13</v>
      </c>
      <c r="D70" s="22" t="s">
        <v>3</v>
      </c>
      <c r="E70" s="204">
        <v>0</v>
      </c>
      <c r="F70" s="203">
        <f t="shared" si="6"/>
        <v>0</v>
      </c>
      <c r="G70" s="205">
        <v>0</v>
      </c>
      <c r="H70" s="204">
        <v>0</v>
      </c>
      <c r="I70" s="203">
        <f t="shared" si="7"/>
        <v>0</v>
      </c>
      <c r="J70" s="205">
        <v>0</v>
      </c>
    </row>
    <row r="71" spans="1:13" ht="17.149999999999999" customHeight="1" x14ac:dyDescent="0.4">
      <c r="A71" s="71" t="s">
        <v>78</v>
      </c>
      <c r="B71" s="186"/>
      <c r="C71" s="7" t="s">
        <v>68</v>
      </c>
      <c r="D71" s="22" t="s">
        <v>3</v>
      </c>
      <c r="E71" s="204">
        <v>0</v>
      </c>
      <c r="F71" s="203">
        <f t="shared" si="6"/>
        <v>0</v>
      </c>
      <c r="G71" s="205">
        <v>0</v>
      </c>
      <c r="H71" s="204">
        <v>0</v>
      </c>
      <c r="I71" s="203">
        <f t="shared" si="7"/>
        <v>0</v>
      </c>
      <c r="J71" s="205">
        <v>0</v>
      </c>
      <c r="M71" s="83"/>
    </row>
    <row r="72" spans="1:13" ht="17.149999999999999" customHeight="1" x14ac:dyDescent="0.4">
      <c r="A72" s="71" t="s">
        <v>78</v>
      </c>
      <c r="B72" s="186"/>
      <c r="C72" s="7" t="s">
        <v>69</v>
      </c>
      <c r="D72" s="22" t="s">
        <v>3</v>
      </c>
      <c r="E72" s="204">
        <v>0</v>
      </c>
      <c r="F72" s="203">
        <f t="shared" si="6"/>
        <v>0</v>
      </c>
      <c r="G72" s="205">
        <v>0</v>
      </c>
      <c r="H72" s="204">
        <v>0</v>
      </c>
      <c r="I72" s="203">
        <f t="shared" si="7"/>
        <v>0</v>
      </c>
      <c r="J72" s="205">
        <v>0</v>
      </c>
    </row>
    <row r="73" spans="1:13" ht="17.149999999999999" customHeight="1" x14ac:dyDescent="0.4">
      <c r="A73" s="71" t="s">
        <v>78</v>
      </c>
      <c r="B73" s="186"/>
      <c r="C73" s="7" t="s">
        <v>14</v>
      </c>
      <c r="D73" s="22" t="s">
        <v>3</v>
      </c>
      <c r="E73" s="204">
        <v>0</v>
      </c>
      <c r="F73" s="203">
        <f t="shared" si="6"/>
        <v>0</v>
      </c>
      <c r="G73" s="205">
        <v>0</v>
      </c>
      <c r="H73" s="204">
        <v>0</v>
      </c>
      <c r="I73" s="203">
        <f t="shared" si="7"/>
        <v>0</v>
      </c>
      <c r="J73" s="205">
        <v>0</v>
      </c>
    </row>
    <row r="74" spans="1:13" ht="17.149999999999999" customHeight="1" x14ac:dyDescent="0.4">
      <c r="A74" s="71" t="s">
        <v>78</v>
      </c>
      <c r="B74" s="186"/>
      <c r="C74" s="7" t="s">
        <v>60</v>
      </c>
      <c r="D74" s="22" t="s">
        <v>3</v>
      </c>
      <c r="E74" s="204">
        <v>400</v>
      </c>
      <c r="F74" s="203">
        <f t="shared" si="6"/>
        <v>126778.74</v>
      </c>
      <c r="G74" s="205">
        <v>50711496</v>
      </c>
      <c r="H74" s="204">
        <v>800</v>
      </c>
      <c r="I74" s="203">
        <f t="shared" si="7"/>
        <v>126536.535</v>
      </c>
      <c r="J74" s="205">
        <v>101229228</v>
      </c>
    </row>
    <row r="75" spans="1:13" ht="17.149999999999999" customHeight="1" x14ac:dyDescent="0.4">
      <c r="A75" s="71" t="s">
        <v>78</v>
      </c>
      <c r="B75" s="186"/>
      <c r="C75" s="7" t="s">
        <v>50</v>
      </c>
      <c r="D75" s="22" t="s">
        <v>3</v>
      </c>
      <c r="E75" s="204">
        <v>0</v>
      </c>
      <c r="F75" s="203">
        <f t="shared" si="6"/>
        <v>0</v>
      </c>
      <c r="G75" s="205">
        <v>0</v>
      </c>
      <c r="H75" s="204">
        <v>0</v>
      </c>
      <c r="I75" s="203">
        <f t="shared" si="7"/>
        <v>0</v>
      </c>
      <c r="J75" s="205">
        <v>0</v>
      </c>
    </row>
    <row r="76" spans="1:13" ht="17.149999999999999" customHeight="1" x14ac:dyDescent="0.4">
      <c r="A76" s="71" t="s">
        <v>78</v>
      </c>
      <c r="B76" s="186"/>
      <c r="C76" s="7" t="s">
        <v>72</v>
      </c>
      <c r="D76" s="22" t="s">
        <v>3</v>
      </c>
      <c r="E76" s="204">
        <v>0</v>
      </c>
      <c r="F76" s="203">
        <f t="shared" si="6"/>
        <v>0</v>
      </c>
      <c r="G76" s="205">
        <v>0</v>
      </c>
      <c r="H76" s="204">
        <v>39260</v>
      </c>
      <c r="I76" s="203">
        <f t="shared" si="7"/>
        <v>124339.03235608763</v>
      </c>
      <c r="J76" s="205">
        <v>4881550410.3000002</v>
      </c>
    </row>
    <row r="77" spans="1:13" ht="17.149999999999999" customHeight="1" x14ac:dyDescent="0.4">
      <c r="A77" s="71" t="s">
        <v>78</v>
      </c>
      <c r="B77" s="186"/>
      <c r="C77" s="7" t="s">
        <v>73</v>
      </c>
      <c r="D77" s="22" t="s">
        <v>3</v>
      </c>
      <c r="E77" s="204">
        <v>0</v>
      </c>
      <c r="F77" s="203">
        <f t="shared" si="6"/>
        <v>0</v>
      </c>
      <c r="G77" s="205">
        <v>0</v>
      </c>
      <c r="H77" s="204">
        <v>0</v>
      </c>
      <c r="I77" s="203">
        <f t="shared" si="7"/>
        <v>0</v>
      </c>
      <c r="J77" s="205">
        <v>0</v>
      </c>
    </row>
    <row r="78" spans="1:13" ht="17.149999999999999" customHeight="1" x14ac:dyDescent="0.4">
      <c r="B78" s="186"/>
      <c r="C78" s="7" t="s">
        <v>119</v>
      </c>
      <c r="D78" s="22" t="s">
        <v>3</v>
      </c>
      <c r="E78" s="204">
        <v>0</v>
      </c>
      <c r="F78" s="203">
        <f t="shared" si="6"/>
        <v>0</v>
      </c>
      <c r="G78" s="205">
        <v>0</v>
      </c>
      <c r="H78" s="204">
        <v>0</v>
      </c>
      <c r="I78" s="203">
        <f t="shared" si="7"/>
        <v>0</v>
      </c>
      <c r="J78" s="205">
        <v>0</v>
      </c>
    </row>
    <row r="79" spans="1:13" ht="17.149999999999999" customHeight="1" x14ac:dyDescent="0.4">
      <c r="A79" s="71" t="s">
        <v>78</v>
      </c>
      <c r="B79" s="186"/>
      <c r="C79" s="7" t="s">
        <v>81</v>
      </c>
      <c r="D79" s="22" t="s">
        <v>3</v>
      </c>
      <c r="E79" s="204">
        <v>0</v>
      </c>
      <c r="F79" s="203">
        <f t="shared" si="6"/>
        <v>0</v>
      </c>
      <c r="G79" s="205">
        <v>0</v>
      </c>
      <c r="H79" s="204">
        <v>0</v>
      </c>
      <c r="I79" s="203">
        <f t="shared" si="7"/>
        <v>0</v>
      </c>
      <c r="J79" s="205">
        <v>0</v>
      </c>
    </row>
    <row r="80" spans="1:13" ht="17.149999999999999" customHeight="1" x14ac:dyDescent="0.4">
      <c r="A80" s="71" t="s">
        <v>78</v>
      </c>
      <c r="B80" s="186"/>
      <c r="C80" s="7" t="s">
        <v>82</v>
      </c>
      <c r="D80" s="22" t="s">
        <v>3</v>
      </c>
      <c r="E80" s="204">
        <v>0</v>
      </c>
      <c r="F80" s="203">
        <f t="shared" si="6"/>
        <v>0</v>
      </c>
      <c r="G80" s="205">
        <v>0</v>
      </c>
      <c r="H80" s="204">
        <v>0</v>
      </c>
      <c r="I80" s="203">
        <f t="shared" si="7"/>
        <v>0</v>
      </c>
      <c r="J80" s="205">
        <v>0</v>
      </c>
    </row>
    <row r="81" spans="1:10" ht="17.149999999999999" customHeight="1" x14ac:dyDescent="0.4">
      <c r="A81" s="209" t="s">
        <v>78</v>
      </c>
      <c r="B81" s="186"/>
      <c r="C81" s="120" t="s">
        <v>83</v>
      </c>
      <c r="D81" s="121" t="s">
        <v>3</v>
      </c>
      <c r="E81" s="213">
        <v>0</v>
      </c>
      <c r="F81" s="211">
        <f t="shared" si="6"/>
        <v>0</v>
      </c>
      <c r="G81" s="212">
        <v>0</v>
      </c>
      <c r="H81" s="213">
        <v>0</v>
      </c>
      <c r="I81" s="211">
        <f t="shared" si="7"/>
        <v>0</v>
      </c>
      <c r="J81" s="212">
        <v>0</v>
      </c>
    </row>
    <row r="82" spans="1:10" ht="17.149999999999999" customHeight="1" x14ac:dyDescent="0.4">
      <c r="A82" s="209" t="s">
        <v>78</v>
      </c>
      <c r="B82" s="186"/>
      <c r="C82" s="120" t="s">
        <v>84</v>
      </c>
      <c r="D82" s="121" t="s">
        <v>3</v>
      </c>
      <c r="E82" s="213">
        <v>0</v>
      </c>
      <c r="F82" s="211">
        <f t="shared" si="6"/>
        <v>0</v>
      </c>
      <c r="G82" s="212">
        <v>0</v>
      </c>
      <c r="H82" s="213">
        <v>0</v>
      </c>
      <c r="I82" s="211">
        <f t="shared" si="7"/>
        <v>0</v>
      </c>
      <c r="J82" s="212">
        <v>0</v>
      </c>
    </row>
    <row r="83" spans="1:10" ht="17.149999999999999" customHeight="1" x14ac:dyDescent="0.4">
      <c r="A83" s="209" t="s">
        <v>78</v>
      </c>
      <c r="B83" s="186"/>
      <c r="C83" s="120" t="s">
        <v>85</v>
      </c>
      <c r="D83" s="121" t="s">
        <v>3</v>
      </c>
      <c r="E83" s="213">
        <v>0</v>
      </c>
      <c r="F83" s="211">
        <f>IF(E83=0,0,G83/E83)</f>
        <v>0</v>
      </c>
      <c r="G83" s="212">
        <v>0</v>
      </c>
      <c r="H83" s="213">
        <v>20</v>
      </c>
      <c r="I83" s="211">
        <f>IF(H83=0,0,J83/H83)</f>
        <v>132277.48500000002</v>
      </c>
      <c r="J83" s="212">
        <v>2645549.7000000002</v>
      </c>
    </row>
    <row r="84" spans="1:10" ht="17.149999999999999" customHeight="1" x14ac:dyDescent="0.4">
      <c r="B84" s="186"/>
      <c r="C84" s="72" t="s">
        <v>58</v>
      </c>
      <c r="D84" s="22" t="s">
        <v>3</v>
      </c>
      <c r="E84" s="204">
        <v>0</v>
      </c>
      <c r="F84" s="203">
        <f t="shared" si="6"/>
        <v>0</v>
      </c>
      <c r="G84" s="205">
        <v>0</v>
      </c>
      <c r="H84" s="204">
        <v>0</v>
      </c>
      <c r="I84" s="203">
        <f t="shared" ref="I84:I89" si="8">IF(H84=0,0,J84/H84)</f>
        <v>0</v>
      </c>
      <c r="J84" s="205">
        <v>0</v>
      </c>
    </row>
    <row r="85" spans="1:10" ht="17.149999999999999" customHeight="1" x14ac:dyDescent="0.4">
      <c r="B85" s="186"/>
      <c r="C85" s="72" t="s">
        <v>97</v>
      </c>
      <c r="D85" s="22"/>
      <c r="E85" s="204">
        <v>0</v>
      </c>
      <c r="F85" s="203"/>
      <c r="G85" s="214"/>
      <c r="H85" s="204">
        <v>0</v>
      </c>
      <c r="I85" s="203"/>
      <c r="J85" s="205">
        <v>0</v>
      </c>
    </row>
    <row r="86" spans="1:10" ht="17.149999999999999" customHeight="1" x14ac:dyDescent="0.4">
      <c r="B86" s="186"/>
      <c r="C86" s="120" t="s">
        <v>101</v>
      </c>
      <c r="D86" s="121" t="s">
        <v>3</v>
      </c>
      <c r="E86" s="213">
        <v>0</v>
      </c>
      <c r="F86" s="211">
        <f t="shared" si="6"/>
        <v>0</v>
      </c>
      <c r="G86" s="215">
        <v>0</v>
      </c>
      <c r="H86" s="213">
        <v>0</v>
      </c>
      <c r="I86" s="211">
        <f t="shared" si="8"/>
        <v>0</v>
      </c>
      <c r="J86" s="212">
        <v>0</v>
      </c>
    </row>
    <row r="87" spans="1:10" ht="17.149999999999999" customHeight="1" x14ac:dyDescent="0.4">
      <c r="A87" s="209"/>
      <c r="B87" s="186"/>
      <c r="C87" s="72" t="s">
        <v>108</v>
      </c>
      <c r="D87" s="22" t="s">
        <v>3</v>
      </c>
      <c r="E87" s="204">
        <v>0</v>
      </c>
      <c r="F87" s="203">
        <f t="shared" si="6"/>
        <v>0</v>
      </c>
      <c r="G87" s="214">
        <v>0</v>
      </c>
      <c r="H87" s="204">
        <v>2497.06</v>
      </c>
      <c r="I87" s="203">
        <f t="shared" si="8"/>
        <v>118699.87999887869</v>
      </c>
      <c r="J87" s="205">
        <v>296400722.35000002</v>
      </c>
    </row>
    <row r="88" spans="1:10" ht="17.149999999999999" customHeight="1" x14ac:dyDescent="0.4">
      <c r="B88" s="186"/>
      <c r="C88" s="72" t="s">
        <v>135</v>
      </c>
      <c r="D88" s="22" t="s">
        <v>3</v>
      </c>
      <c r="E88" s="204">
        <v>0</v>
      </c>
      <c r="F88" s="203">
        <f t="shared" si="6"/>
        <v>0</v>
      </c>
      <c r="G88" s="214">
        <v>0</v>
      </c>
      <c r="H88" s="204">
        <v>7497.9000000000005</v>
      </c>
      <c r="I88" s="203">
        <f t="shared" si="8"/>
        <v>122725.57499966655</v>
      </c>
      <c r="J88" s="205">
        <v>920184088.78999996</v>
      </c>
    </row>
    <row r="89" spans="1:10" ht="17.149999999999999" customHeight="1" x14ac:dyDescent="0.4">
      <c r="B89" s="186"/>
      <c r="C89" s="72" t="s">
        <v>150</v>
      </c>
      <c r="D89" s="22"/>
      <c r="E89" s="204">
        <v>0</v>
      </c>
      <c r="F89" s="203">
        <f t="shared" si="6"/>
        <v>0</v>
      </c>
      <c r="G89" s="214">
        <v>0</v>
      </c>
      <c r="H89" s="204">
        <v>1480</v>
      </c>
      <c r="I89" s="203">
        <f t="shared" si="8"/>
        <v>132277.48500000002</v>
      </c>
      <c r="J89" s="205">
        <v>195770677.80000001</v>
      </c>
    </row>
    <row r="90" spans="1:10" ht="17.149999999999999" customHeight="1" x14ac:dyDescent="0.4">
      <c r="B90" s="186"/>
      <c r="C90" s="12" t="s">
        <v>79</v>
      </c>
      <c r="D90" s="22"/>
      <c r="E90" s="206">
        <f>SUM(E66:E89)</f>
        <v>800</v>
      </c>
      <c r="F90" s="207">
        <f t="shared" si="6"/>
        <v>126778.74</v>
      </c>
      <c r="G90" s="206">
        <f>SUM(G66:G89)</f>
        <v>101422992</v>
      </c>
      <c r="H90" s="206">
        <f>SUM(H66:H89)</f>
        <v>53154.96</v>
      </c>
      <c r="I90" s="207">
        <f t="shared" si="7"/>
        <v>124059.20653387757</v>
      </c>
      <c r="J90" s="206">
        <f>SUM(J66:J89)</f>
        <v>6594362160.9400005</v>
      </c>
    </row>
    <row r="91" spans="1:10" ht="17.149999999999999" customHeight="1" x14ac:dyDescent="0.4">
      <c r="B91" s="186"/>
      <c r="C91" s="11" t="s">
        <v>15</v>
      </c>
      <c r="D91" s="22"/>
      <c r="E91" s="42"/>
      <c r="F91" s="203"/>
      <c r="G91" s="43"/>
      <c r="H91" s="219"/>
      <c r="I91" s="220"/>
      <c r="J91" s="221"/>
    </row>
    <row r="92" spans="1:10" ht="17.149999999999999" customHeight="1" x14ac:dyDescent="0.4">
      <c r="A92" s="71" t="s">
        <v>15</v>
      </c>
      <c r="B92" s="186"/>
      <c r="C92" s="7" t="s">
        <v>56</v>
      </c>
      <c r="D92" s="22" t="s">
        <v>3</v>
      </c>
      <c r="E92" s="204">
        <v>0</v>
      </c>
      <c r="F92" s="203">
        <f t="shared" ref="F92:F115" si="9">IF(E92=0,0,G92/E92)</f>
        <v>0</v>
      </c>
      <c r="G92" s="205">
        <v>0</v>
      </c>
      <c r="H92" s="204">
        <v>0</v>
      </c>
      <c r="I92" s="214">
        <f t="shared" ref="I92:I115" si="10">IF(H92=0,0,J92/H92)</f>
        <v>0</v>
      </c>
      <c r="J92" s="205">
        <v>0</v>
      </c>
    </row>
    <row r="93" spans="1:10" ht="17.149999999999999" customHeight="1" x14ac:dyDescent="0.4">
      <c r="A93" s="71" t="s">
        <v>15</v>
      </c>
      <c r="B93" s="186"/>
      <c r="C93" s="7" t="s">
        <v>57</v>
      </c>
      <c r="D93" s="22" t="s">
        <v>3</v>
      </c>
      <c r="E93" s="204">
        <v>0</v>
      </c>
      <c r="F93" s="203">
        <f t="shared" si="9"/>
        <v>0</v>
      </c>
      <c r="G93" s="205">
        <v>0</v>
      </c>
      <c r="H93" s="204">
        <v>0</v>
      </c>
      <c r="I93" s="214">
        <f t="shared" si="10"/>
        <v>0</v>
      </c>
      <c r="J93" s="205">
        <v>0</v>
      </c>
    </row>
    <row r="94" spans="1:10" ht="17.149999999999999" customHeight="1" x14ac:dyDescent="0.4">
      <c r="A94" s="71" t="s">
        <v>15</v>
      </c>
      <c r="B94" s="186"/>
      <c r="C94" s="10" t="s">
        <v>11</v>
      </c>
      <c r="D94" s="22" t="s">
        <v>3</v>
      </c>
      <c r="E94" s="204">
        <v>0</v>
      </c>
      <c r="F94" s="203">
        <f t="shared" si="9"/>
        <v>0</v>
      </c>
      <c r="G94" s="205">
        <v>0</v>
      </c>
      <c r="H94" s="204">
        <v>0</v>
      </c>
      <c r="I94" s="214">
        <f t="shared" si="10"/>
        <v>0</v>
      </c>
      <c r="J94" s="205">
        <v>0</v>
      </c>
    </row>
    <row r="95" spans="1:10" ht="17.149999999999999" customHeight="1" x14ac:dyDescent="0.4">
      <c r="A95" s="71" t="s">
        <v>15</v>
      </c>
      <c r="B95" s="186"/>
      <c r="C95" s="10" t="s">
        <v>12</v>
      </c>
      <c r="D95" s="22" t="s">
        <v>3</v>
      </c>
      <c r="E95" s="204">
        <v>0</v>
      </c>
      <c r="F95" s="203">
        <f t="shared" si="9"/>
        <v>0</v>
      </c>
      <c r="G95" s="205">
        <v>0</v>
      </c>
      <c r="H95" s="204">
        <v>0</v>
      </c>
      <c r="I95" s="214">
        <f t="shared" si="10"/>
        <v>0</v>
      </c>
      <c r="J95" s="205">
        <v>0</v>
      </c>
    </row>
    <row r="96" spans="1:10" ht="17.149999999999999" customHeight="1" x14ac:dyDescent="0.4">
      <c r="A96" s="71" t="s">
        <v>15</v>
      </c>
      <c r="B96" s="186"/>
      <c r="C96" s="10" t="s">
        <v>13</v>
      </c>
      <c r="D96" s="22" t="s">
        <v>3</v>
      </c>
      <c r="E96" s="204">
        <v>0</v>
      </c>
      <c r="F96" s="203">
        <f t="shared" si="9"/>
        <v>0</v>
      </c>
      <c r="G96" s="205">
        <v>0</v>
      </c>
      <c r="H96" s="204">
        <v>0</v>
      </c>
      <c r="I96" s="214">
        <f t="shared" si="10"/>
        <v>0</v>
      </c>
      <c r="J96" s="205">
        <v>0</v>
      </c>
    </row>
    <row r="97" spans="1:11" ht="17.149999999999999" customHeight="1" x14ac:dyDescent="0.4">
      <c r="A97" s="71" t="s">
        <v>15</v>
      </c>
      <c r="B97" s="186"/>
      <c r="C97" s="10" t="s">
        <v>71</v>
      </c>
      <c r="D97" s="22" t="s">
        <v>3</v>
      </c>
      <c r="E97" s="204">
        <v>11520</v>
      </c>
      <c r="F97" s="203">
        <f t="shared" si="9"/>
        <v>88014.910462673608</v>
      </c>
      <c r="G97" s="205">
        <v>1013931768.53</v>
      </c>
      <c r="H97" s="204">
        <v>11520</v>
      </c>
      <c r="I97" s="214">
        <f t="shared" si="10"/>
        <v>88014.910462673608</v>
      </c>
      <c r="J97" s="205">
        <v>1013931768.53</v>
      </c>
    </row>
    <row r="98" spans="1:11" ht="17.149999999999999" customHeight="1" x14ac:dyDescent="0.4">
      <c r="A98" s="71" t="s">
        <v>15</v>
      </c>
      <c r="B98" s="186"/>
      <c r="C98" s="10" t="s">
        <v>69</v>
      </c>
      <c r="D98" s="22" t="s">
        <v>3</v>
      </c>
      <c r="E98" s="204">
        <v>0</v>
      </c>
      <c r="F98" s="203">
        <f t="shared" si="9"/>
        <v>0</v>
      </c>
      <c r="G98" s="205">
        <v>0</v>
      </c>
      <c r="H98" s="204">
        <v>0</v>
      </c>
      <c r="I98" s="214">
        <f t="shared" si="10"/>
        <v>0</v>
      </c>
      <c r="J98" s="205">
        <v>0</v>
      </c>
    </row>
    <row r="99" spans="1:11" ht="17.149999999999999" customHeight="1" x14ac:dyDescent="0.4">
      <c r="A99" s="71" t="s">
        <v>15</v>
      </c>
      <c r="B99" s="186"/>
      <c r="C99" s="10" t="s">
        <v>14</v>
      </c>
      <c r="D99" s="22" t="s">
        <v>3</v>
      </c>
      <c r="E99" s="204">
        <v>0</v>
      </c>
      <c r="F99" s="203">
        <f t="shared" si="9"/>
        <v>0</v>
      </c>
      <c r="G99" s="205">
        <v>0</v>
      </c>
      <c r="H99" s="204">
        <v>0</v>
      </c>
      <c r="I99" s="214">
        <f t="shared" si="10"/>
        <v>0</v>
      </c>
      <c r="J99" s="205">
        <v>0</v>
      </c>
    </row>
    <row r="100" spans="1:11" ht="17.149999999999999" customHeight="1" x14ac:dyDescent="0.4">
      <c r="A100" s="71" t="s">
        <v>15</v>
      </c>
      <c r="B100" s="186"/>
      <c r="C100" s="10" t="s">
        <v>60</v>
      </c>
      <c r="D100" s="22" t="s">
        <v>3</v>
      </c>
      <c r="E100" s="204">
        <v>0</v>
      </c>
      <c r="F100" s="203">
        <f t="shared" si="9"/>
        <v>0</v>
      </c>
      <c r="G100" s="205">
        <v>0</v>
      </c>
      <c r="H100" s="204">
        <v>0</v>
      </c>
      <c r="I100" s="214">
        <f t="shared" si="10"/>
        <v>0</v>
      </c>
      <c r="J100" s="205">
        <v>0</v>
      </c>
    </row>
    <row r="101" spans="1:11" ht="17.149999999999999" customHeight="1" x14ac:dyDescent="0.4">
      <c r="A101" s="71" t="s">
        <v>15</v>
      </c>
      <c r="B101" s="186"/>
      <c r="C101" s="10" t="s">
        <v>50</v>
      </c>
      <c r="D101" s="22" t="s">
        <v>3</v>
      </c>
      <c r="E101" s="204">
        <v>0</v>
      </c>
      <c r="F101" s="203">
        <f t="shared" si="9"/>
        <v>0</v>
      </c>
      <c r="G101" s="205">
        <v>0</v>
      </c>
      <c r="H101" s="204">
        <v>0</v>
      </c>
      <c r="I101" s="214">
        <f t="shared" si="10"/>
        <v>0</v>
      </c>
      <c r="J101" s="205">
        <v>0</v>
      </c>
      <c r="K101" s="83"/>
    </row>
    <row r="102" spans="1:11" ht="17.149999999999999" customHeight="1" x14ac:dyDescent="0.4">
      <c r="A102" s="71" t="s">
        <v>15</v>
      </c>
      <c r="B102" s="186"/>
      <c r="C102" s="10" t="s">
        <v>72</v>
      </c>
      <c r="D102" s="22" t="s">
        <v>3</v>
      </c>
      <c r="E102" s="204">
        <v>0</v>
      </c>
      <c r="F102" s="203">
        <f t="shared" si="9"/>
        <v>0</v>
      </c>
      <c r="G102" s="205">
        <v>0</v>
      </c>
      <c r="H102" s="204">
        <v>0</v>
      </c>
      <c r="I102" s="214">
        <f t="shared" si="10"/>
        <v>0</v>
      </c>
      <c r="J102" s="205">
        <v>0</v>
      </c>
    </row>
    <row r="103" spans="1:11" ht="17.149999999999999" customHeight="1" x14ac:dyDescent="0.4">
      <c r="A103" s="71" t="s">
        <v>15</v>
      </c>
      <c r="B103" s="186"/>
      <c r="C103" s="10" t="s">
        <v>73</v>
      </c>
      <c r="D103" s="22" t="s">
        <v>3</v>
      </c>
      <c r="E103" s="204">
        <v>0</v>
      </c>
      <c r="F103" s="203">
        <f t="shared" si="9"/>
        <v>0</v>
      </c>
      <c r="G103" s="205">
        <v>0</v>
      </c>
      <c r="H103" s="204">
        <v>0</v>
      </c>
      <c r="I103" s="214">
        <f t="shared" si="10"/>
        <v>0</v>
      </c>
      <c r="J103" s="205">
        <v>0</v>
      </c>
    </row>
    <row r="104" spans="1:11" ht="17.149999999999999" customHeight="1" x14ac:dyDescent="0.4">
      <c r="A104" s="71" t="s">
        <v>15</v>
      </c>
      <c r="B104" s="186"/>
      <c r="C104" s="7" t="s">
        <v>80</v>
      </c>
      <c r="D104" s="22" t="s">
        <v>3</v>
      </c>
      <c r="E104" s="204">
        <v>0</v>
      </c>
      <c r="F104" s="203">
        <f t="shared" si="9"/>
        <v>0</v>
      </c>
      <c r="G104" s="205">
        <v>0</v>
      </c>
      <c r="H104" s="204">
        <v>0</v>
      </c>
      <c r="I104" s="214">
        <f t="shared" si="10"/>
        <v>0</v>
      </c>
      <c r="J104" s="205">
        <v>0</v>
      </c>
    </row>
    <row r="105" spans="1:11" ht="17.149999999999999" customHeight="1" x14ac:dyDescent="0.4">
      <c r="B105" s="186"/>
      <c r="C105" s="7" t="s">
        <v>82</v>
      </c>
      <c r="D105" s="22" t="s">
        <v>3</v>
      </c>
      <c r="E105" s="204">
        <v>0</v>
      </c>
      <c r="F105" s="203">
        <f t="shared" si="9"/>
        <v>0</v>
      </c>
      <c r="G105" s="205">
        <v>0</v>
      </c>
      <c r="H105" s="204">
        <v>0</v>
      </c>
      <c r="I105" s="214">
        <f t="shared" si="10"/>
        <v>0</v>
      </c>
      <c r="J105" s="205">
        <v>0</v>
      </c>
    </row>
    <row r="106" spans="1:11" ht="17.149999999999999" customHeight="1" x14ac:dyDescent="0.4">
      <c r="A106" s="209" t="s">
        <v>15</v>
      </c>
      <c r="B106" s="186"/>
      <c r="C106" s="120" t="s">
        <v>83</v>
      </c>
      <c r="D106" s="121" t="s">
        <v>3</v>
      </c>
      <c r="E106" s="213">
        <v>0</v>
      </c>
      <c r="F106" s="211">
        <f t="shared" si="9"/>
        <v>0</v>
      </c>
      <c r="G106" s="212">
        <v>0</v>
      </c>
      <c r="H106" s="213">
        <v>0</v>
      </c>
      <c r="I106" s="215">
        <f t="shared" si="10"/>
        <v>0</v>
      </c>
      <c r="J106" s="212">
        <v>0</v>
      </c>
    </row>
    <row r="107" spans="1:11" ht="17.149999999999999" customHeight="1" x14ac:dyDescent="0.4">
      <c r="A107" s="209" t="s">
        <v>15</v>
      </c>
      <c r="B107" s="186"/>
      <c r="C107" s="120" t="s">
        <v>84</v>
      </c>
      <c r="D107" s="121" t="s">
        <v>3</v>
      </c>
      <c r="E107" s="213">
        <v>0</v>
      </c>
      <c r="F107" s="211">
        <f t="shared" si="9"/>
        <v>0</v>
      </c>
      <c r="G107" s="212">
        <v>0</v>
      </c>
      <c r="H107" s="213">
        <v>0</v>
      </c>
      <c r="I107" s="215">
        <f t="shared" si="10"/>
        <v>0</v>
      </c>
      <c r="J107" s="212">
        <v>0</v>
      </c>
    </row>
    <row r="108" spans="1:11" ht="17.149999999999999" customHeight="1" x14ac:dyDescent="0.4">
      <c r="A108" s="209" t="s">
        <v>15</v>
      </c>
      <c r="B108" s="186"/>
      <c r="C108" s="120" t="s">
        <v>85</v>
      </c>
      <c r="D108" s="121" t="s">
        <v>3</v>
      </c>
      <c r="E108" s="213">
        <v>0</v>
      </c>
      <c r="F108" s="211">
        <f>IF(E108=0,0,G108/E108)</f>
        <v>0</v>
      </c>
      <c r="G108" s="212">
        <v>0</v>
      </c>
      <c r="H108" s="213">
        <v>0</v>
      </c>
      <c r="I108" s="215">
        <f>IF(H108=0,0,J108/H108)</f>
        <v>0</v>
      </c>
      <c r="J108" s="212">
        <v>0</v>
      </c>
    </row>
    <row r="109" spans="1:11" ht="17.149999999999999" customHeight="1" x14ac:dyDescent="0.4">
      <c r="B109" s="186"/>
      <c r="C109" s="72" t="s">
        <v>58</v>
      </c>
      <c r="D109" s="22" t="s">
        <v>3</v>
      </c>
      <c r="E109" s="204">
        <v>0</v>
      </c>
      <c r="F109" s="203">
        <f t="shared" si="9"/>
        <v>0</v>
      </c>
      <c r="G109" s="205">
        <v>0</v>
      </c>
      <c r="H109" s="204">
        <v>0</v>
      </c>
      <c r="I109" s="214">
        <f t="shared" si="10"/>
        <v>0</v>
      </c>
      <c r="J109" s="205">
        <v>0</v>
      </c>
    </row>
    <row r="110" spans="1:11" ht="17.149999999999999" customHeight="1" x14ac:dyDescent="0.4">
      <c r="B110" s="186"/>
      <c r="C110" s="72" t="s">
        <v>97</v>
      </c>
      <c r="D110" s="22" t="s">
        <v>3</v>
      </c>
      <c r="E110" s="204">
        <v>0</v>
      </c>
      <c r="F110" s="203">
        <f t="shared" si="9"/>
        <v>0</v>
      </c>
      <c r="G110" s="205">
        <v>0</v>
      </c>
      <c r="H110" s="204">
        <v>0</v>
      </c>
      <c r="I110" s="214">
        <f t="shared" si="10"/>
        <v>0</v>
      </c>
      <c r="J110" s="205">
        <v>0</v>
      </c>
    </row>
    <row r="111" spans="1:11" ht="17.149999999999999" customHeight="1" x14ac:dyDescent="0.4">
      <c r="B111" s="186"/>
      <c r="C111" s="120" t="s">
        <v>101</v>
      </c>
      <c r="D111" s="121" t="s">
        <v>3</v>
      </c>
      <c r="E111" s="213">
        <v>0</v>
      </c>
      <c r="F111" s="211">
        <f t="shared" si="9"/>
        <v>0</v>
      </c>
      <c r="G111" s="212">
        <v>0</v>
      </c>
      <c r="H111" s="213">
        <v>0</v>
      </c>
      <c r="I111" s="215">
        <f t="shared" si="10"/>
        <v>0</v>
      </c>
      <c r="J111" s="212">
        <v>0</v>
      </c>
    </row>
    <row r="112" spans="1:11" ht="17.149999999999999" customHeight="1" x14ac:dyDescent="0.4">
      <c r="B112" s="186"/>
      <c r="C112" s="72" t="s">
        <v>136</v>
      </c>
      <c r="D112" s="22" t="s">
        <v>3</v>
      </c>
      <c r="E112" s="204">
        <v>0</v>
      </c>
      <c r="F112" s="203">
        <f t="shared" si="9"/>
        <v>0</v>
      </c>
      <c r="G112" s="205">
        <v>0</v>
      </c>
      <c r="H112" s="204">
        <v>4069.5400000000004</v>
      </c>
      <c r="I112" s="214">
        <f t="shared" si="10"/>
        <v>133563.11293659723</v>
      </c>
      <c r="J112" s="205">
        <v>543540430.62</v>
      </c>
    </row>
    <row r="113" spans="2:13" ht="17.149999999999999" customHeight="1" x14ac:dyDescent="0.4">
      <c r="B113" s="186"/>
      <c r="C113" s="120" t="s">
        <v>114</v>
      </c>
      <c r="D113" s="121" t="s">
        <v>3</v>
      </c>
      <c r="E113" s="213">
        <v>0</v>
      </c>
      <c r="F113" s="211">
        <f t="shared" si="9"/>
        <v>0</v>
      </c>
      <c r="G113" s="212">
        <v>0</v>
      </c>
      <c r="H113" s="213">
        <v>13417.5</v>
      </c>
      <c r="I113" s="215">
        <f t="shared" si="10"/>
        <v>120936.87710676355</v>
      </c>
      <c r="J113" s="212">
        <v>1622670548.5799999</v>
      </c>
    </row>
    <row r="114" spans="2:13" ht="17.149999999999999" customHeight="1" x14ac:dyDescent="0.4">
      <c r="B114" s="186"/>
      <c r="C114" s="120" t="s">
        <v>170</v>
      </c>
      <c r="D114" s="121"/>
      <c r="E114" s="213">
        <v>0</v>
      </c>
      <c r="F114" s="211">
        <f>IF(E114=0,0,G114/E114)</f>
        <v>0</v>
      </c>
      <c r="G114" s="212">
        <v>0</v>
      </c>
      <c r="H114" s="213">
        <v>2000</v>
      </c>
      <c r="I114" s="215">
        <f t="shared" si="10"/>
        <v>124854.09645499999</v>
      </c>
      <c r="J114" s="212">
        <v>249708192.91</v>
      </c>
    </row>
    <row r="115" spans="2:13" ht="17.149999999999999" customHeight="1" x14ac:dyDescent="0.4">
      <c r="B115" s="186"/>
      <c r="C115" s="12" t="s">
        <v>47</v>
      </c>
      <c r="D115" s="22"/>
      <c r="E115" s="206">
        <f>SUM(E92:E114)</f>
        <v>11520</v>
      </c>
      <c r="F115" s="207">
        <f t="shared" si="9"/>
        <v>88014.910462673608</v>
      </c>
      <c r="G115" s="216">
        <f>SUM(G92:G114)</f>
        <v>1013931768.53</v>
      </c>
      <c r="H115" s="206">
        <f>SUM(H92:H114)</f>
        <v>31007.040000000001</v>
      </c>
      <c r="I115" s="207">
        <f t="shared" si="10"/>
        <v>110615.2325613796</v>
      </c>
      <c r="J115" s="218">
        <f>SUM(J92:J114)</f>
        <v>3429850940.6399999</v>
      </c>
    </row>
    <row r="116" spans="2:13" ht="17.149999999999999" customHeight="1" x14ac:dyDescent="0.4">
      <c r="B116" s="186"/>
      <c r="C116" s="11" t="s">
        <v>16</v>
      </c>
      <c r="D116" s="22"/>
      <c r="E116" s="42"/>
      <c r="F116" s="203"/>
      <c r="G116" s="43"/>
      <c r="H116" s="42"/>
      <c r="I116" s="203"/>
      <c r="J116" s="43"/>
    </row>
    <row r="117" spans="2:13" ht="17.149999999999999" customHeight="1" x14ac:dyDescent="0.4">
      <c r="B117" s="186"/>
      <c r="C117" s="7" t="s">
        <v>56</v>
      </c>
      <c r="D117" s="22" t="s">
        <v>3</v>
      </c>
      <c r="E117" s="204">
        <v>0</v>
      </c>
      <c r="F117" s="203">
        <f t="shared" ref="F117:F136" si="11">IF(E117=0,0,G117/E117)</f>
        <v>0</v>
      </c>
      <c r="G117" s="205">
        <v>0</v>
      </c>
      <c r="H117" s="204">
        <v>0</v>
      </c>
      <c r="I117" s="203">
        <f t="shared" ref="I117:I136" si="12">IF(H117=0,0,J117/H117)</f>
        <v>0</v>
      </c>
      <c r="J117" s="205">
        <v>0</v>
      </c>
    </row>
    <row r="118" spans="2:13" ht="17.149999999999999" customHeight="1" x14ac:dyDescent="0.4">
      <c r="B118" s="186"/>
      <c r="C118" s="7" t="s">
        <v>57</v>
      </c>
      <c r="D118" s="22" t="s">
        <v>3</v>
      </c>
      <c r="E118" s="204">
        <v>0</v>
      </c>
      <c r="F118" s="203">
        <f t="shared" si="11"/>
        <v>0</v>
      </c>
      <c r="G118" s="205">
        <v>0</v>
      </c>
      <c r="H118" s="204">
        <v>0</v>
      </c>
      <c r="I118" s="203">
        <f t="shared" si="12"/>
        <v>0</v>
      </c>
      <c r="J118" s="205">
        <v>0</v>
      </c>
    </row>
    <row r="119" spans="2:13" ht="17.149999999999999" customHeight="1" x14ac:dyDescent="0.4">
      <c r="B119" s="186"/>
      <c r="C119" s="7" t="s">
        <v>11</v>
      </c>
      <c r="D119" s="22" t="s">
        <v>3</v>
      </c>
      <c r="E119" s="204">
        <v>15900</v>
      </c>
      <c r="F119" s="203">
        <f t="shared" si="11"/>
        <v>99056.488669182378</v>
      </c>
      <c r="G119" s="205">
        <v>1574998169.8399999</v>
      </c>
      <c r="H119" s="204">
        <v>40320</v>
      </c>
      <c r="I119" s="203">
        <f t="shared" si="12"/>
        <v>86236.251438492065</v>
      </c>
      <c r="J119" s="205">
        <v>3477045658</v>
      </c>
      <c r="M119" s="83"/>
    </row>
    <row r="120" spans="2:13" ht="17.149999999999999" customHeight="1" x14ac:dyDescent="0.4">
      <c r="B120" s="186"/>
      <c r="C120" s="7" t="s">
        <v>12</v>
      </c>
      <c r="D120" s="22" t="s">
        <v>3</v>
      </c>
      <c r="E120" s="204">
        <v>14548</v>
      </c>
      <c r="F120" s="203">
        <f t="shared" si="11"/>
        <v>95739.053743469893</v>
      </c>
      <c r="G120" s="205">
        <v>1392811753.8599999</v>
      </c>
      <c r="H120" s="204">
        <v>66776</v>
      </c>
      <c r="I120" s="203">
        <f t="shared" si="12"/>
        <v>85442.303797921413</v>
      </c>
      <c r="J120" s="205">
        <v>5705495278.4099998</v>
      </c>
    </row>
    <row r="121" spans="2:13" ht="17.149999999999999" customHeight="1" x14ac:dyDescent="0.4">
      <c r="B121" s="186"/>
      <c r="C121" s="7" t="s">
        <v>13</v>
      </c>
      <c r="D121" s="22" t="s">
        <v>3</v>
      </c>
      <c r="E121" s="204">
        <v>0</v>
      </c>
      <c r="F121" s="203">
        <f t="shared" si="11"/>
        <v>0</v>
      </c>
      <c r="G121" s="205">
        <v>0</v>
      </c>
      <c r="H121" s="204">
        <v>0</v>
      </c>
      <c r="I121" s="203">
        <f t="shared" si="12"/>
        <v>0</v>
      </c>
      <c r="J121" s="205">
        <v>0</v>
      </c>
    </row>
    <row r="122" spans="2:13" ht="17.149999999999999" customHeight="1" x14ac:dyDescent="0.4">
      <c r="B122" s="186"/>
      <c r="C122" s="7" t="s">
        <v>71</v>
      </c>
      <c r="D122" s="22" t="s">
        <v>3</v>
      </c>
      <c r="E122" s="204">
        <v>0</v>
      </c>
      <c r="F122" s="203">
        <f t="shared" si="11"/>
        <v>0</v>
      </c>
      <c r="G122" s="205">
        <v>1519754.9799999967</v>
      </c>
      <c r="H122" s="204">
        <v>212351</v>
      </c>
      <c r="I122" s="203">
        <f t="shared" si="12"/>
        <v>81484.004721710749</v>
      </c>
      <c r="J122" s="205">
        <v>17303209886.66</v>
      </c>
      <c r="M122" s="83"/>
    </row>
    <row r="123" spans="2:13" ht="17.149999999999999" customHeight="1" x14ac:dyDescent="0.4">
      <c r="B123" s="186"/>
      <c r="C123" s="7" t="s">
        <v>69</v>
      </c>
      <c r="D123" s="22" t="s">
        <v>3</v>
      </c>
      <c r="E123" s="204">
        <v>0</v>
      </c>
      <c r="F123" s="203">
        <f t="shared" si="11"/>
        <v>0</v>
      </c>
      <c r="G123" s="205">
        <v>0</v>
      </c>
      <c r="H123" s="204">
        <v>27500</v>
      </c>
      <c r="I123" s="203">
        <f t="shared" si="12"/>
        <v>84270.978514545452</v>
      </c>
      <c r="J123" s="205">
        <v>2317451909.1500001</v>
      </c>
    </row>
    <row r="124" spans="2:13" ht="17.149999999999999" customHeight="1" x14ac:dyDescent="0.4">
      <c r="B124" s="186"/>
      <c r="C124" s="7" t="s">
        <v>14</v>
      </c>
      <c r="D124" s="22" t="s">
        <v>3</v>
      </c>
      <c r="E124" s="204">
        <v>0</v>
      </c>
      <c r="F124" s="203">
        <f t="shared" si="11"/>
        <v>0</v>
      </c>
      <c r="G124" s="205">
        <v>0</v>
      </c>
      <c r="H124" s="204">
        <v>0</v>
      </c>
      <c r="I124" s="203">
        <f t="shared" si="12"/>
        <v>0</v>
      </c>
      <c r="J124" s="205">
        <v>0</v>
      </c>
    </row>
    <row r="125" spans="2:13" ht="17.149999999999999" customHeight="1" x14ac:dyDescent="0.4">
      <c r="B125" s="186"/>
      <c r="C125" s="7" t="s">
        <v>17</v>
      </c>
      <c r="D125" s="22" t="s">
        <v>3</v>
      </c>
      <c r="E125" s="204">
        <v>0</v>
      </c>
      <c r="F125" s="203">
        <f t="shared" si="11"/>
        <v>0</v>
      </c>
      <c r="G125" s="205">
        <v>0</v>
      </c>
      <c r="H125" s="204">
        <v>0</v>
      </c>
      <c r="I125" s="203">
        <f t="shared" si="12"/>
        <v>0</v>
      </c>
      <c r="J125" s="205">
        <v>0</v>
      </c>
    </row>
    <row r="126" spans="2:13" ht="17.149999999999999" customHeight="1" x14ac:dyDescent="0.4">
      <c r="B126" s="186"/>
      <c r="C126" s="10" t="s">
        <v>60</v>
      </c>
      <c r="D126" s="22" t="s">
        <v>3</v>
      </c>
      <c r="E126" s="204">
        <v>0</v>
      </c>
      <c r="F126" s="203">
        <f t="shared" si="11"/>
        <v>0</v>
      </c>
      <c r="G126" s="205">
        <v>0</v>
      </c>
      <c r="H126" s="204">
        <v>0</v>
      </c>
      <c r="I126" s="203">
        <f t="shared" si="12"/>
        <v>0</v>
      </c>
      <c r="J126" s="205">
        <v>0</v>
      </c>
    </row>
    <row r="127" spans="2:13" ht="17.149999999999999" customHeight="1" x14ac:dyDescent="0.4">
      <c r="B127" s="186"/>
      <c r="C127" s="10" t="s">
        <v>50</v>
      </c>
      <c r="D127" s="22" t="s">
        <v>3</v>
      </c>
      <c r="E127" s="204">
        <v>0</v>
      </c>
      <c r="F127" s="203">
        <f t="shared" si="11"/>
        <v>0</v>
      </c>
      <c r="G127" s="205">
        <v>0</v>
      </c>
      <c r="H127" s="204">
        <v>0</v>
      </c>
      <c r="I127" s="203">
        <f t="shared" si="12"/>
        <v>0</v>
      </c>
      <c r="J127" s="205">
        <v>0</v>
      </c>
    </row>
    <row r="128" spans="2:13" ht="17.149999999999999" customHeight="1" x14ac:dyDescent="0.4">
      <c r="B128" s="186"/>
      <c r="C128" s="10" t="s">
        <v>72</v>
      </c>
      <c r="D128" s="22" t="s">
        <v>3</v>
      </c>
      <c r="E128" s="204">
        <v>0</v>
      </c>
      <c r="F128" s="203">
        <f t="shared" si="11"/>
        <v>0</v>
      </c>
      <c r="G128" s="205">
        <v>0</v>
      </c>
      <c r="H128" s="204">
        <v>0</v>
      </c>
      <c r="I128" s="203">
        <f t="shared" si="12"/>
        <v>0</v>
      </c>
      <c r="J128" s="205">
        <v>0</v>
      </c>
    </row>
    <row r="129" spans="1:17" ht="17.149999999999999" customHeight="1" x14ac:dyDescent="0.4">
      <c r="B129" s="186"/>
      <c r="C129" s="10" t="s">
        <v>73</v>
      </c>
      <c r="D129" s="22" t="s">
        <v>3</v>
      </c>
      <c r="E129" s="204">
        <v>0</v>
      </c>
      <c r="F129" s="203">
        <f t="shared" si="11"/>
        <v>0</v>
      </c>
      <c r="G129" s="205">
        <v>0</v>
      </c>
      <c r="H129" s="204">
        <v>0</v>
      </c>
      <c r="I129" s="203">
        <f t="shared" si="12"/>
        <v>0</v>
      </c>
      <c r="J129" s="205">
        <v>0</v>
      </c>
    </row>
    <row r="130" spans="1:17" ht="17.149999999999999" customHeight="1" x14ac:dyDescent="0.4">
      <c r="B130" s="186"/>
      <c r="C130" s="7" t="s">
        <v>80</v>
      </c>
      <c r="D130" s="22" t="s">
        <v>3</v>
      </c>
      <c r="E130" s="204">
        <v>0</v>
      </c>
      <c r="F130" s="203">
        <f t="shared" si="11"/>
        <v>0</v>
      </c>
      <c r="G130" s="205">
        <v>0</v>
      </c>
      <c r="H130" s="204">
        <v>0</v>
      </c>
      <c r="I130" s="203">
        <f t="shared" si="12"/>
        <v>0</v>
      </c>
      <c r="J130" s="205">
        <v>0</v>
      </c>
    </row>
    <row r="131" spans="1:17" ht="17.149999999999999" customHeight="1" x14ac:dyDescent="0.4">
      <c r="B131" s="186"/>
      <c r="C131" s="7" t="s">
        <v>82</v>
      </c>
      <c r="D131" s="22" t="s">
        <v>3</v>
      </c>
      <c r="E131" s="204">
        <v>0</v>
      </c>
      <c r="F131" s="203">
        <f t="shared" si="11"/>
        <v>0</v>
      </c>
      <c r="G131" s="205">
        <v>0</v>
      </c>
      <c r="H131" s="204">
        <v>0</v>
      </c>
      <c r="I131" s="203">
        <f t="shared" si="12"/>
        <v>0</v>
      </c>
      <c r="J131" s="205">
        <v>0</v>
      </c>
    </row>
    <row r="132" spans="1:17" ht="17.149999999999999" customHeight="1" x14ac:dyDescent="0.4">
      <c r="A132" s="209"/>
      <c r="B132" s="186"/>
      <c r="C132" s="125" t="s">
        <v>83</v>
      </c>
      <c r="D132" s="121" t="s">
        <v>3</v>
      </c>
      <c r="E132" s="213">
        <v>0</v>
      </c>
      <c r="F132" s="211">
        <f t="shared" si="11"/>
        <v>0</v>
      </c>
      <c r="G132" s="212">
        <v>0</v>
      </c>
      <c r="H132" s="213">
        <v>100</v>
      </c>
      <c r="I132" s="211">
        <f t="shared" si="12"/>
        <v>121838.22</v>
      </c>
      <c r="J132" s="212">
        <v>12183822</v>
      </c>
    </row>
    <row r="133" spans="1:17" ht="17.149999999999999" customHeight="1" x14ac:dyDescent="0.4">
      <c r="A133" s="209"/>
      <c r="B133" s="186"/>
      <c r="C133" s="125" t="s">
        <v>84</v>
      </c>
      <c r="D133" s="121" t="s">
        <v>3</v>
      </c>
      <c r="E133" s="213">
        <v>0</v>
      </c>
      <c r="F133" s="211">
        <f t="shared" si="11"/>
        <v>0</v>
      </c>
      <c r="G133" s="212">
        <v>0</v>
      </c>
      <c r="H133" s="213">
        <v>0</v>
      </c>
      <c r="I133" s="211">
        <f t="shared" si="12"/>
        <v>0</v>
      </c>
      <c r="J133" s="212">
        <v>0</v>
      </c>
    </row>
    <row r="134" spans="1:17" ht="17.149999999999999" customHeight="1" x14ac:dyDescent="0.4">
      <c r="A134" s="209"/>
      <c r="B134" s="186"/>
      <c r="C134" s="125" t="s">
        <v>85</v>
      </c>
      <c r="D134" s="121" t="s">
        <v>3</v>
      </c>
      <c r="E134" s="213">
        <v>0</v>
      </c>
      <c r="F134" s="211">
        <f>IF(E134=0,0,G134/E134)</f>
        <v>0</v>
      </c>
      <c r="G134" s="212">
        <v>0</v>
      </c>
      <c r="H134" s="213">
        <v>0</v>
      </c>
      <c r="I134" s="211">
        <f>IF(H134=0,0,J134/H134)</f>
        <v>0</v>
      </c>
      <c r="J134" s="212">
        <v>0</v>
      </c>
    </row>
    <row r="135" spans="1:17" ht="17.149999999999999" customHeight="1" x14ac:dyDescent="0.4">
      <c r="B135" s="186"/>
      <c r="C135" s="72" t="s">
        <v>58</v>
      </c>
      <c r="D135" s="22" t="s">
        <v>3</v>
      </c>
      <c r="E135" s="204">
        <v>0</v>
      </c>
      <c r="F135" s="203">
        <f t="shared" si="11"/>
        <v>0</v>
      </c>
      <c r="G135" s="205">
        <v>0</v>
      </c>
      <c r="H135" s="204">
        <v>0</v>
      </c>
      <c r="I135" s="203">
        <f t="shared" si="12"/>
        <v>0</v>
      </c>
      <c r="J135" s="205">
        <v>0</v>
      </c>
    </row>
    <row r="136" spans="1:17" ht="17.149999999999999" customHeight="1" x14ac:dyDescent="0.4">
      <c r="B136" s="186"/>
      <c r="C136" s="72" t="s">
        <v>97</v>
      </c>
      <c r="D136" s="22" t="s">
        <v>3</v>
      </c>
      <c r="E136" s="204">
        <v>0</v>
      </c>
      <c r="F136" s="203">
        <f t="shared" si="11"/>
        <v>0</v>
      </c>
      <c r="G136" s="205">
        <v>0</v>
      </c>
      <c r="H136" s="204">
        <v>0</v>
      </c>
      <c r="I136" s="203">
        <f t="shared" si="12"/>
        <v>0</v>
      </c>
      <c r="J136" s="205">
        <v>0</v>
      </c>
      <c r="M136" s="99"/>
    </row>
    <row r="137" spans="1:17" ht="17.149999999999999" customHeight="1" x14ac:dyDescent="0.4">
      <c r="B137" s="186"/>
      <c r="C137" s="120" t="s">
        <v>101</v>
      </c>
      <c r="D137" s="121" t="s">
        <v>3</v>
      </c>
      <c r="E137" s="213">
        <v>0</v>
      </c>
      <c r="F137" s="211">
        <f>IF(E137=0,0,G137/E137)</f>
        <v>0</v>
      </c>
      <c r="G137" s="212">
        <v>0</v>
      </c>
      <c r="H137" s="213">
        <v>0</v>
      </c>
      <c r="I137" s="211">
        <f>IF(H137=0,0,J137/H137)</f>
        <v>0</v>
      </c>
      <c r="J137" s="212">
        <v>0</v>
      </c>
      <c r="M137" s="99"/>
    </row>
    <row r="138" spans="1:17" ht="17.149999999999999" customHeight="1" x14ac:dyDescent="0.4">
      <c r="B138" s="186"/>
      <c r="C138" s="12" t="s">
        <v>36</v>
      </c>
      <c r="D138" s="22"/>
      <c r="E138" s="206">
        <f>SUM(E117:E137)</f>
        <v>30448</v>
      </c>
      <c r="F138" s="207">
        <f>IF(E138=0,0,G138/E138)</f>
        <v>97521.337318707301</v>
      </c>
      <c r="G138" s="208">
        <f>SUM(G117:G137)</f>
        <v>2969329678.6799998</v>
      </c>
      <c r="H138" s="206">
        <f>SUM(H117:H137)</f>
        <v>347047</v>
      </c>
      <c r="I138" s="207">
        <f>IF(H138=0,0,J138/H138)</f>
        <v>83030.213643166484</v>
      </c>
      <c r="J138" s="208">
        <f>SUM(J117:J137)</f>
        <v>28815386554.220001</v>
      </c>
      <c r="K138" s="83"/>
      <c r="M138" s="99"/>
      <c r="O138" s="83"/>
      <c r="P138" s="62"/>
      <c r="Q138" s="83"/>
    </row>
    <row r="139" spans="1:17" ht="17.149999999999999" customHeight="1" x14ac:dyDescent="0.4">
      <c r="B139" s="186"/>
      <c r="C139" s="11" t="s">
        <v>18</v>
      </c>
      <c r="D139" s="22"/>
      <c r="E139" s="42"/>
      <c r="F139" s="203"/>
      <c r="G139" s="43"/>
      <c r="H139" s="42"/>
      <c r="I139" s="203"/>
      <c r="J139" s="43"/>
    </row>
    <row r="140" spans="1:17" ht="17.149999999999999" customHeight="1" x14ac:dyDescent="0.4">
      <c r="B140" s="186"/>
      <c r="C140" s="7" t="s">
        <v>56</v>
      </c>
      <c r="D140" s="22" t="str">
        <f>+D125</f>
        <v>QQ</v>
      </c>
      <c r="E140" s="204">
        <v>0</v>
      </c>
      <c r="F140" s="203">
        <f t="shared" ref="F140:F158" si="13">IF(E140=0,0,G140/E140)</f>
        <v>0</v>
      </c>
      <c r="G140" s="205">
        <v>0</v>
      </c>
      <c r="H140" s="204">
        <v>0</v>
      </c>
      <c r="I140" s="203">
        <f t="shared" ref="I140:I158" si="14">IF(H140=0,0,J140/H140)</f>
        <v>0</v>
      </c>
      <c r="J140" s="205">
        <v>0</v>
      </c>
    </row>
    <row r="141" spans="1:17" ht="17.149999999999999" customHeight="1" x14ac:dyDescent="0.4">
      <c r="B141" s="186"/>
      <c r="C141" s="7" t="s">
        <v>57</v>
      </c>
      <c r="D141" s="22" t="str">
        <f t="shared" ref="D141:D146" si="15">+D140</f>
        <v>QQ</v>
      </c>
      <c r="E141" s="204">
        <v>0</v>
      </c>
      <c r="F141" s="203">
        <f t="shared" si="13"/>
        <v>0</v>
      </c>
      <c r="G141" s="205">
        <v>0</v>
      </c>
      <c r="H141" s="204">
        <v>0</v>
      </c>
      <c r="I141" s="203">
        <f t="shared" si="14"/>
        <v>0</v>
      </c>
      <c r="J141" s="205">
        <v>0</v>
      </c>
    </row>
    <row r="142" spans="1:17" ht="17.149999999999999" customHeight="1" x14ac:dyDescent="0.4">
      <c r="B142" s="186"/>
      <c r="C142" s="7" t="s">
        <v>11</v>
      </c>
      <c r="D142" s="22" t="str">
        <f t="shared" si="15"/>
        <v>QQ</v>
      </c>
      <c r="E142" s="204">
        <v>0</v>
      </c>
      <c r="F142" s="203">
        <f t="shared" si="13"/>
        <v>0</v>
      </c>
      <c r="G142" s="205">
        <v>0</v>
      </c>
      <c r="H142" s="204">
        <v>0</v>
      </c>
      <c r="I142" s="203">
        <f t="shared" si="14"/>
        <v>0</v>
      </c>
      <c r="J142" s="205">
        <v>0</v>
      </c>
    </row>
    <row r="143" spans="1:17" ht="17.149999999999999" customHeight="1" x14ac:dyDescent="0.4">
      <c r="B143" s="186"/>
      <c r="C143" s="7" t="s">
        <v>12</v>
      </c>
      <c r="D143" s="22" t="str">
        <f t="shared" si="15"/>
        <v>QQ</v>
      </c>
      <c r="E143" s="204">
        <v>0</v>
      </c>
      <c r="F143" s="203">
        <f t="shared" si="13"/>
        <v>0</v>
      </c>
      <c r="G143" s="205">
        <v>0</v>
      </c>
      <c r="H143" s="204">
        <v>0</v>
      </c>
      <c r="I143" s="203">
        <f t="shared" si="14"/>
        <v>0</v>
      </c>
      <c r="J143" s="205">
        <v>0</v>
      </c>
    </row>
    <row r="144" spans="1:17" ht="17.149999999999999" customHeight="1" x14ac:dyDescent="0.4">
      <c r="B144" s="186"/>
      <c r="C144" s="7" t="s">
        <v>13</v>
      </c>
      <c r="D144" s="22" t="str">
        <f t="shared" si="15"/>
        <v>QQ</v>
      </c>
      <c r="E144" s="204">
        <v>0</v>
      </c>
      <c r="F144" s="203">
        <f t="shared" si="13"/>
        <v>0</v>
      </c>
      <c r="G144" s="205">
        <v>0</v>
      </c>
      <c r="H144" s="204">
        <v>0</v>
      </c>
      <c r="I144" s="203">
        <f t="shared" si="14"/>
        <v>0</v>
      </c>
      <c r="J144" s="205">
        <v>0</v>
      </c>
    </row>
    <row r="145" spans="1:10" ht="17.149999999999999" customHeight="1" x14ac:dyDescent="0.4">
      <c r="B145" s="186"/>
      <c r="C145" s="7" t="s">
        <v>68</v>
      </c>
      <c r="D145" s="22" t="str">
        <f t="shared" si="15"/>
        <v>QQ</v>
      </c>
      <c r="E145" s="204">
        <v>0</v>
      </c>
      <c r="F145" s="203">
        <f t="shared" si="13"/>
        <v>0</v>
      </c>
      <c r="G145" s="205">
        <v>0</v>
      </c>
      <c r="H145" s="204">
        <v>0</v>
      </c>
      <c r="I145" s="203">
        <f t="shared" si="14"/>
        <v>0</v>
      </c>
      <c r="J145" s="205">
        <v>0</v>
      </c>
    </row>
    <row r="146" spans="1:10" ht="17.149999999999999" customHeight="1" x14ac:dyDescent="0.4">
      <c r="B146" s="186"/>
      <c r="C146" s="7" t="s">
        <v>69</v>
      </c>
      <c r="D146" s="22" t="str">
        <f t="shared" si="15"/>
        <v>QQ</v>
      </c>
      <c r="E146" s="204">
        <v>5000</v>
      </c>
      <c r="F146" s="203">
        <f t="shared" si="13"/>
        <v>93860.9568</v>
      </c>
      <c r="G146" s="205">
        <v>469304784</v>
      </c>
      <c r="H146" s="204">
        <v>101495</v>
      </c>
      <c r="I146" s="203">
        <f t="shared" si="14"/>
        <v>81249.617669441839</v>
      </c>
      <c r="J146" s="205">
        <v>8246429945.3599997</v>
      </c>
    </row>
    <row r="147" spans="1:10" ht="17.149999999999999" customHeight="1" x14ac:dyDescent="0.4">
      <c r="B147" s="186"/>
      <c r="C147" s="7" t="s">
        <v>14</v>
      </c>
      <c r="D147" s="22" t="str">
        <f>+D145</f>
        <v>QQ</v>
      </c>
      <c r="E147" s="204">
        <v>0</v>
      </c>
      <c r="F147" s="203">
        <f t="shared" si="13"/>
        <v>0</v>
      </c>
      <c r="G147" s="205">
        <v>0</v>
      </c>
      <c r="H147" s="204">
        <v>0</v>
      </c>
      <c r="I147" s="203">
        <f t="shared" si="14"/>
        <v>0</v>
      </c>
      <c r="J147" s="205">
        <v>0</v>
      </c>
    </row>
    <row r="148" spans="1:10" ht="17.149999999999999" customHeight="1" x14ac:dyDescent="0.4">
      <c r="B148" s="186"/>
      <c r="C148" s="10" t="s">
        <v>60</v>
      </c>
      <c r="D148" s="22" t="s">
        <v>3</v>
      </c>
      <c r="E148" s="204">
        <v>0</v>
      </c>
      <c r="F148" s="203">
        <f t="shared" si="13"/>
        <v>0</v>
      </c>
      <c r="G148" s="205">
        <v>0</v>
      </c>
      <c r="H148" s="204">
        <v>0</v>
      </c>
      <c r="I148" s="203">
        <f t="shared" si="14"/>
        <v>0</v>
      </c>
      <c r="J148" s="205">
        <v>0</v>
      </c>
    </row>
    <row r="149" spans="1:10" ht="17.149999999999999" customHeight="1" x14ac:dyDescent="0.4">
      <c r="B149" s="186"/>
      <c r="C149" s="10" t="s">
        <v>50</v>
      </c>
      <c r="D149" s="22" t="s">
        <v>3</v>
      </c>
      <c r="E149" s="204">
        <v>0</v>
      </c>
      <c r="F149" s="203">
        <f t="shared" si="13"/>
        <v>0</v>
      </c>
      <c r="G149" s="205">
        <v>0</v>
      </c>
      <c r="H149" s="204">
        <v>0</v>
      </c>
      <c r="I149" s="203">
        <f t="shared" si="14"/>
        <v>0</v>
      </c>
      <c r="J149" s="205">
        <v>0</v>
      </c>
    </row>
    <row r="150" spans="1:10" ht="17.149999999999999" customHeight="1" x14ac:dyDescent="0.4">
      <c r="B150" s="186"/>
      <c r="C150" s="10" t="s">
        <v>72</v>
      </c>
      <c r="D150" s="22" t="s">
        <v>3</v>
      </c>
      <c r="E150" s="204">
        <v>0</v>
      </c>
      <c r="F150" s="203">
        <f t="shared" si="13"/>
        <v>0</v>
      </c>
      <c r="G150" s="205">
        <v>0</v>
      </c>
      <c r="H150" s="204">
        <v>0</v>
      </c>
      <c r="I150" s="203">
        <f t="shared" si="14"/>
        <v>0</v>
      </c>
      <c r="J150" s="205">
        <v>0</v>
      </c>
    </row>
    <row r="151" spans="1:10" ht="17.149999999999999" customHeight="1" x14ac:dyDescent="0.4">
      <c r="B151" s="186"/>
      <c r="C151" s="10" t="s">
        <v>73</v>
      </c>
      <c r="D151" s="22" t="s">
        <v>3</v>
      </c>
      <c r="E151" s="204">
        <v>0</v>
      </c>
      <c r="F151" s="203">
        <f t="shared" si="13"/>
        <v>0</v>
      </c>
      <c r="G151" s="205">
        <v>0</v>
      </c>
      <c r="H151" s="204">
        <v>0</v>
      </c>
      <c r="I151" s="203">
        <f t="shared" si="14"/>
        <v>0</v>
      </c>
      <c r="J151" s="205">
        <v>0</v>
      </c>
    </row>
    <row r="152" spans="1:10" ht="17.149999999999999" customHeight="1" x14ac:dyDescent="0.4">
      <c r="B152" s="186"/>
      <c r="C152" s="7" t="s">
        <v>80</v>
      </c>
      <c r="D152" s="22" t="s">
        <v>3</v>
      </c>
      <c r="E152" s="204">
        <v>0</v>
      </c>
      <c r="F152" s="203">
        <f t="shared" si="13"/>
        <v>0</v>
      </c>
      <c r="G152" s="205">
        <v>0</v>
      </c>
      <c r="H152" s="204">
        <v>0</v>
      </c>
      <c r="I152" s="203">
        <f t="shared" si="14"/>
        <v>0</v>
      </c>
      <c r="J152" s="205">
        <v>0</v>
      </c>
    </row>
    <row r="153" spans="1:10" ht="17.149999999999999" customHeight="1" x14ac:dyDescent="0.4">
      <c r="B153" s="186"/>
      <c r="C153" s="7" t="s">
        <v>82</v>
      </c>
      <c r="D153" s="22" t="s">
        <v>3</v>
      </c>
      <c r="E153" s="204">
        <v>0</v>
      </c>
      <c r="F153" s="203">
        <f t="shared" si="13"/>
        <v>0</v>
      </c>
      <c r="G153" s="205">
        <v>0</v>
      </c>
      <c r="H153" s="204">
        <v>0</v>
      </c>
      <c r="I153" s="203">
        <f t="shared" si="14"/>
        <v>0</v>
      </c>
      <c r="J153" s="205">
        <v>0</v>
      </c>
    </row>
    <row r="154" spans="1:10" ht="17.149999999999999" customHeight="1" x14ac:dyDescent="0.4">
      <c r="A154" s="209"/>
      <c r="B154" s="186"/>
      <c r="C154" s="120" t="s">
        <v>83</v>
      </c>
      <c r="D154" s="121" t="s">
        <v>3</v>
      </c>
      <c r="E154" s="213">
        <v>0</v>
      </c>
      <c r="F154" s="211">
        <f t="shared" si="13"/>
        <v>0</v>
      </c>
      <c r="G154" s="212">
        <v>0</v>
      </c>
      <c r="H154" s="213">
        <v>0</v>
      </c>
      <c r="I154" s="211">
        <f t="shared" si="14"/>
        <v>0</v>
      </c>
      <c r="J154" s="212">
        <v>0</v>
      </c>
    </row>
    <row r="155" spans="1:10" ht="17.149999999999999" customHeight="1" x14ac:dyDescent="0.4">
      <c r="A155" s="209"/>
      <c r="B155" s="186"/>
      <c r="C155" s="120" t="s">
        <v>84</v>
      </c>
      <c r="D155" s="121" t="s">
        <v>3</v>
      </c>
      <c r="E155" s="213">
        <v>0</v>
      </c>
      <c r="F155" s="211">
        <f t="shared" si="13"/>
        <v>0</v>
      </c>
      <c r="G155" s="212">
        <v>0</v>
      </c>
      <c r="H155" s="213">
        <v>0</v>
      </c>
      <c r="I155" s="211">
        <f t="shared" si="14"/>
        <v>0</v>
      </c>
      <c r="J155" s="212">
        <v>0</v>
      </c>
    </row>
    <row r="156" spans="1:10" ht="17.149999999999999" customHeight="1" x14ac:dyDescent="0.4">
      <c r="A156" s="209"/>
      <c r="B156" s="186"/>
      <c r="C156" s="120" t="s">
        <v>85</v>
      </c>
      <c r="D156" s="121" t="s">
        <v>3</v>
      </c>
      <c r="E156" s="213">
        <v>0</v>
      </c>
      <c r="F156" s="211">
        <f>IF(E156=0,0,G156/E156)</f>
        <v>0</v>
      </c>
      <c r="G156" s="212">
        <v>0</v>
      </c>
      <c r="H156" s="213">
        <v>0</v>
      </c>
      <c r="I156" s="211">
        <f>IF(H156=0,0,J156/H156)</f>
        <v>0</v>
      </c>
      <c r="J156" s="212">
        <v>0</v>
      </c>
    </row>
    <row r="157" spans="1:10" ht="17.149999999999999" customHeight="1" x14ac:dyDescent="0.4">
      <c r="B157" s="186"/>
      <c r="C157" s="72" t="s">
        <v>58</v>
      </c>
      <c r="D157" s="22" t="s">
        <v>3</v>
      </c>
      <c r="E157" s="204">
        <v>0</v>
      </c>
      <c r="F157" s="203">
        <f t="shared" si="13"/>
        <v>0</v>
      </c>
      <c r="G157" s="205">
        <v>0</v>
      </c>
      <c r="H157" s="204">
        <v>0</v>
      </c>
      <c r="I157" s="203">
        <f t="shared" si="14"/>
        <v>0</v>
      </c>
      <c r="J157" s="205">
        <v>0</v>
      </c>
    </row>
    <row r="158" spans="1:10" ht="17.149999999999999" customHeight="1" x14ac:dyDescent="0.4">
      <c r="B158" s="186"/>
      <c r="C158" s="72" t="s">
        <v>97</v>
      </c>
      <c r="D158" s="22" t="s">
        <v>3</v>
      </c>
      <c r="E158" s="204">
        <v>0</v>
      </c>
      <c r="F158" s="203">
        <f t="shared" si="13"/>
        <v>0</v>
      </c>
      <c r="G158" s="205">
        <v>0</v>
      </c>
      <c r="H158" s="204">
        <v>0</v>
      </c>
      <c r="I158" s="203">
        <f t="shared" si="14"/>
        <v>0</v>
      </c>
      <c r="J158" s="205">
        <v>0</v>
      </c>
    </row>
    <row r="159" spans="1:10" ht="17.149999999999999" customHeight="1" x14ac:dyDescent="0.4">
      <c r="B159" s="186"/>
      <c r="C159" s="120" t="s">
        <v>101</v>
      </c>
      <c r="D159" s="121" t="s">
        <v>3</v>
      </c>
      <c r="E159" s="213">
        <v>0</v>
      </c>
      <c r="F159" s="211"/>
      <c r="G159" s="212">
        <v>0</v>
      </c>
      <c r="H159" s="213">
        <v>0</v>
      </c>
      <c r="I159" s="211"/>
      <c r="J159" s="212">
        <v>0</v>
      </c>
    </row>
    <row r="160" spans="1:10" ht="17.149999999999999" customHeight="1" x14ac:dyDescent="0.4">
      <c r="B160" s="186"/>
      <c r="C160" s="72" t="s">
        <v>134</v>
      </c>
      <c r="D160" s="22" t="s">
        <v>3</v>
      </c>
      <c r="E160" s="204">
        <v>5000</v>
      </c>
      <c r="F160" s="203">
        <f t="shared" ref="F160" si="16">IF(E160=0,0,G160/E160)</f>
        <v>98324.980800000005</v>
      </c>
      <c r="G160" s="205">
        <v>491624904</v>
      </c>
      <c r="H160" s="204">
        <v>38000</v>
      </c>
      <c r="I160" s="203">
        <f t="shared" ref="I160" si="17">IF(H160=0,0,J160/H160)</f>
        <v>89008.35459763158</v>
      </c>
      <c r="J160" s="205">
        <v>3382317474.71</v>
      </c>
    </row>
    <row r="161" spans="1:13" ht="17.149999999999999" customHeight="1" x14ac:dyDescent="0.4">
      <c r="B161" s="186"/>
      <c r="C161" s="160" t="s">
        <v>37</v>
      </c>
      <c r="D161" s="22"/>
      <c r="E161" s="206">
        <f>SUM(E140:E160)</f>
        <v>10000</v>
      </c>
      <c r="F161" s="207">
        <f>IF(E161=0,0,G161/E161)</f>
        <v>96092.968800000002</v>
      </c>
      <c r="G161" s="208">
        <f>SUM(G140:G160)</f>
        <v>960929688</v>
      </c>
      <c r="H161" s="206">
        <f>SUM(H140:H160)</f>
        <v>139495</v>
      </c>
      <c r="I161" s="207">
        <f>IF(H161=0,0,J161/H161)</f>
        <v>83363.184487400984</v>
      </c>
      <c r="J161" s="208">
        <f>SUM(J140:J160)</f>
        <v>11628747420.07</v>
      </c>
    </row>
    <row r="162" spans="1:13" ht="17.149999999999999" customHeight="1" x14ac:dyDescent="0.4">
      <c r="B162" s="186"/>
      <c r="C162" s="161" t="s">
        <v>19</v>
      </c>
      <c r="D162" s="162"/>
      <c r="E162" s="222"/>
      <c r="F162" s="220"/>
      <c r="G162" s="223"/>
      <c r="H162" s="222"/>
      <c r="I162" s="220"/>
      <c r="J162" s="224"/>
    </row>
    <row r="163" spans="1:13" ht="17.149999999999999" customHeight="1" x14ac:dyDescent="0.4">
      <c r="A163" s="71" t="s">
        <v>19</v>
      </c>
      <c r="B163" s="186"/>
      <c r="C163" s="163" t="s">
        <v>56</v>
      </c>
      <c r="D163" s="164" t="s">
        <v>3</v>
      </c>
      <c r="E163" s="225">
        <v>0</v>
      </c>
      <c r="F163" s="214">
        <f t="shared" ref="F163:F179" si="18">IF(E163=0,0,G163/E163)</f>
        <v>0</v>
      </c>
      <c r="G163" s="214">
        <v>0</v>
      </c>
      <c r="H163" s="225">
        <v>0</v>
      </c>
      <c r="I163" s="214">
        <f t="shared" ref="I163:I186" si="19">IF(H163=0,0,J163/H163)</f>
        <v>0</v>
      </c>
      <c r="J163" s="226">
        <v>0</v>
      </c>
    </row>
    <row r="164" spans="1:13" ht="17.149999999999999" customHeight="1" x14ac:dyDescent="0.4">
      <c r="A164" s="71" t="s">
        <v>19</v>
      </c>
      <c r="B164" s="186"/>
      <c r="C164" s="163" t="s">
        <v>57</v>
      </c>
      <c r="D164" s="164" t="s">
        <v>3</v>
      </c>
      <c r="E164" s="225">
        <v>9010</v>
      </c>
      <c r="F164" s="214">
        <f t="shared" si="18"/>
        <v>93441.794600443958</v>
      </c>
      <c r="G164" s="214">
        <v>841910569.35000002</v>
      </c>
      <c r="H164" s="225">
        <v>9010</v>
      </c>
      <c r="I164" s="214">
        <f t="shared" si="19"/>
        <v>93441.794600443958</v>
      </c>
      <c r="J164" s="226">
        <v>841910569.35000002</v>
      </c>
    </row>
    <row r="165" spans="1:13" ht="17.149999999999999" customHeight="1" x14ac:dyDescent="0.4">
      <c r="A165" s="71" t="s">
        <v>19</v>
      </c>
      <c r="B165" s="186"/>
      <c r="C165" s="163" t="s">
        <v>11</v>
      </c>
      <c r="D165" s="164" t="s">
        <v>3</v>
      </c>
      <c r="E165" s="225">
        <v>0</v>
      </c>
      <c r="F165" s="214">
        <f t="shared" si="18"/>
        <v>0</v>
      </c>
      <c r="G165" s="214">
        <v>0</v>
      </c>
      <c r="H165" s="225">
        <v>6360</v>
      </c>
      <c r="I165" s="214">
        <f t="shared" si="19"/>
        <v>91320.65</v>
      </c>
      <c r="J165" s="226">
        <v>580799334</v>
      </c>
    </row>
    <row r="166" spans="1:13" ht="17.149999999999999" customHeight="1" x14ac:dyDescent="0.4">
      <c r="A166" s="71" t="s">
        <v>19</v>
      </c>
      <c r="B166" s="186"/>
      <c r="C166" s="163" t="s">
        <v>12</v>
      </c>
      <c r="D166" s="164" t="s">
        <v>3</v>
      </c>
      <c r="E166" s="225">
        <v>2650</v>
      </c>
      <c r="F166" s="214">
        <f t="shared" si="18"/>
        <v>99271.755000000005</v>
      </c>
      <c r="G166" s="214">
        <v>263070150.75</v>
      </c>
      <c r="H166" s="225">
        <v>2650</v>
      </c>
      <c r="I166" s="214">
        <f t="shared" si="19"/>
        <v>99271.755000000005</v>
      </c>
      <c r="J166" s="226">
        <v>263070150.75</v>
      </c>
    </row>
    <row r="167" spans="1:13" ht="17.149999999999999" customHeight="1" x14ac:dyDescent="0.4">
      <c r="A167" s="71" t="s">
        <v>19</v>
      </c>
      <c r="B167" s="186"/>
      <c r="C167" s="163" t="s">
        <v>13</v>
      </c>
      <c r="D167" s="164" t="s">
        <v>3</v>
      </c>
      <c r="E167" s="225">
        <v>640</v>
      </c>
      <c r="F167" s="214">
        <f t="shared" si="18"/>
        <v>98199.184999999998</v>
      </c>
      <c r="G167" s="214">
        <v>62847478.399999999</v>
      </c>
      <c r="H167" s="225">
        <v>1280</v>
      </c>
      <c r="I167" s="214">
        <f t="shared" si="19"/>
        <v>95289.197499999995</v>
      </c>
      <c r="J167" s="226">
        <v>121970172.8</v>
      </c>
    </row>
    <row r="168" spans="1:13" ht="17.149999999999999" customHeight="1" x14ac:dyDescent="0.4">
      <c r="A168" s="71" t="s">
        <v>19</v>
      </c>
      <c r="B168" s="186"/>
      <c r="C168" s="163" t="s">
        <v>68</v>
      </c>
      <c r="D168" s="164" t="s">
        <v>3</v>
      </c>
      <c r="E168" s="225">
        <v>0</v>
      </c>
      <c r="F168" s="214">
        <f t="shared" si="18"/>
        <v>0</v>
      </c>
      <c r="G168" s="214">
        <v>-4439139.400000006</v>
      </c>
      <c r="H168" s="225">
        <v>3500</v>
      </c>
      <c r="I168" s="214">
        <f t="shared" si="19"/>
        <v>92073.824422857142</v>
      </c>
      <c r="J168" s="226">
        <v>322258385.48000002</v>
      </c>
    </row>
    <row r="169" spans="1:13" ht="17.149999999999999" customHeight="1" x14ac:dyDescent="0.4">
      <c r="A169" s="71" t="s">
        <v>19</v>
      </c>
      <c r="B169" s="186"/>
      <c r="C169" s="163" t="s">
        <v>69</v>
      </c>
      <c r="D169" s="164" t="s">
        <v>3</v>
      </c>
      <c r="E169" s="225">
        <v>0</v>
      </c>
      <c r="F169" s="214">
        <f t="shared" si="18"/>
        <v>0</v>
      </c>
      <c r="G169" s="214">
        <v>0</v>
      </c>
      <c r="H169" s="225">
        <v>4501.5</v>
      </c>
      <c r="I169" s="214">
        <f t="shared" si="19"/>
        <v>78420.222179273565</v>
      </c>
      <c r="J169" s="226">
        <v>353008630.13999999</v>
      </c>
    </row>
    <row r="170" spans="1:13" ht="17.149999999999999" customHeight="1" x14ac:dyDescent="0.4">
      <c r="A170" s="71" t="s">
        <v>19</v>
      </c>
      <c r="B170" s="186"/>
      <c r="C170" s="163" t="s">
        <v>14</v>
      </c>
      <c r="D170" s="164" t="s">
        <v>3</v>
      </c>
      <c r="E170" s="225">
        <v>0</v>
      </c>
      <c r="F170" s="214">
        <f t="shared" si="18"/>
        <v>0</v>
      </c>
      <c r="G170" s="214">
        <v>0</v>
      </c>
      <c r="H170" s="225">
        <v>0</v>
      </c>
      <c r="I170" s="214">
        <f t="shared" si="19"/>
        <v>0</v>
      </c>
      <c r="J170" s="226">
        <v>0</v>
      </c>
    </row>
    <row r="171" spans="1:13" ht="17.149999999999999" customHeight="1" x14ac:dyDescent="0.4">
      <c r="A171" s="71" t="s">
        <v>19</v>
      </c>
      <c r="B171" s="186"/>
      <c r="C171" s="165" t="s">
        <v>60</v>
      </c>
      <c r="D171" s="164" t="s">
        <v>3</v>
      </c>
      <c r="E171" s="225">
        <v>0</v>
      </c>
      <c r="F171" s="214">
        <f t="shared" si="18"/>
        <v>0</v>
      </c>
      <c r="G171" s="214">
        <v>0</v>
      </c>
      <c r="H171" s="225">
        <v>0</v>
      </c>
      <c r="I171" s="214">
        <f t="shared" si="19"/>
        <v>0</v>
      </c>
      <c r="J171" s="226">
        <v>0</v>
      </c>
    </row>
    <row r="172" spans="1:13" ht="17.149999999999999" customHeight="1" x14ac:dyDescent="0.4">
      <c r="A172" s="71" t="s">
        <v>19</v>
      </c>
      <c r="B172" s="186"/>
      <c r="C172" s="165" t="s">
        <v>50</v>
      </c>
      <c r="D172" s="164" t="s">
        <v>3</v>
      </c>
      <c r="E172" s="225">
        <v>0</v>
      </c>
      <c r="F172" s="214">
        <f t="shared" si="18"/>
        <v>0</v>
      </c>
      <c r="G172" s="214">
        <v>0</v>
      </c>
      <c r="H172" s="225">
        <v>0</v>
      </c>
      <c r="I172" s="214">
        <f t="shared" si="19"/>
        <v>0</v>
      </c>
      <c r="J172" s="226">
        <v>0</v>
      </c>
    </row>
    <row r="173" spans="1:13" ht="17.149999999999999" customHeight="1" x14ac:dyDescent="0.4">
      <c r="A173" s="71" t="s">
        <v>19</v>
      </c>
      <c r="B173" s="186"/>
      <c r="C173" s="165" t="s">
        <v>72</v>
      </c>
      <c r="D173" s="164" t="s">
        <v>3</v>
      </c>
      <c r="E173" s="225">
        <v>10380</v>
      </c>
      <c r="F173" s="214">
        <f t="shared" si="18"/>
        <v>83680.935019267825</v>
      </c>
      <c r="G173" s="214">
        <v>868608105.5</v>
      </c>
      <c r="H173" s="225">
        <v>18360</v>
      </c>
      <c r="I173" s="214">
        <f t="shared" si="19"/>
        <v>82376.947875816986</v>
      </c>
      <c r="J173" s="226">
        <v>1512440763</v>
      </c>
    </row>
    <row r="174" spans="1:13" ht="17.149999999999999" customHeight="1" x14ac:dyDescent="0.4">
      <c r="B174" s="186"/>
      <c r="C174" s="165" t="s">
        <v>73</v>
      </c>
      <c r="D174" s="164" t="s">
        <v>3</v>
      </c>
      <c r="E174" s="225">
        <v>0</v>
      </c>
      <c r="F174" s="214">
        <f t="shared" si="18"/>
        <v>0</v>
      </c>
      <c r="G174" s="214">
        <v>0</v>
      </c>
      <c r="H174" s="225">
        <v>798.32</v>
      </c>
      <c r="I174" s="214">
        <f t="shared" si="19"/>
        <v>68692.672499749475</v>
      </c>
      <c r="J174" s="226">
        <v>54838734.310000002</v>
      </c>
    </row>
    <row r="175" spans="1:13" ht="17.149999999999999" customHeight="1" x14ac:dyDescent="0.4">
      <c r="A175" s="71" t="s">
        <v>19</v>
      </c>
      <c r="B175" s="186"/>
      <c r="C175" s="163" t="s">
        <v>81</v>
      </c>
      <c r="D175" s="164" t="s">
        <v>3</v>
      </c>
      <c r="E175" s="225">
        <v>0</v>
      </c>
      <c r="F175" s="214">
        <f t="shared" si="18"/>
        <v>0</v>
      </c>
      <c r="G175" s="214">
        <v>0</v>
      </c>
      <c r="H175" s="225">
        <v>0</v>
      </c>
      <c r="I175" s="214">
        <f t="shared" si="19"/>
        <v>0</v>
      </c>
      <c r="J175" s="226">
        <v>0</v>
      </c>
    </row>
    <row r="176" spans="1:13" ht="17.149999999999999" customHeight="1" x14ac:dyDescent="0.4">
      <c r="A176" s="209" t="s">
        <v>19</v>
      </c>
      <c r="B176" s="186"/>
      <c r="C176" s="163" t="s">
        <v>82</v>
      </c>
      <c r="D176" s="164" t="s">
        <v>3</v>
      </c>
      <c r="E176" s="225">
        <v>0</v>
      </c>
      <c r="F176" s="214">
        <f t="shared" si="18"/>
        <v>0</v>
      </c>
      <c r="G176" s="214">
        <v>0</v>
      </c>
      <c r="H176" s="225">
        <v>0</v>
      </c>
      <c r="I176" s="214">
        <f t="shared" si="19"/>
        <v>0</v>
      </c>
      <c r="J176" s="226">
        <v>0</v>
      </c>
      <c r="M176" s="83"/>
    </row>
    <row r="177" spans="1:16" ht="17.149999999999999" customHeight="1" x14ac:dyDescent="0.4">
      <c r="A177" s="209" t="s">
        <v>19</v>
      </c>
      <c r="B177" s="186"/>
      <c r="C177" s="168" t="s">
        <v>83</v>
      </c>
      <c r="D177" s="169" t="s">
        <v>3</v>
      </c>
      <c r="E177" s="227">
        <v>0</v>
      </c>
      <c r="F177" s="215">
        <f t="shared" si="18"/>
        <v>0</v>
      </c>
      <c r="G177" s="215">
        <v>0</v>
      </c>
      <c r="H177" s="227">
        <v>30460</v>
      </c>
      <c r="I177" s="215">
        <f t="shared" si="19"/>
        <v>105324.03838509521</v>
      </c>
      <c r="J177" s="228">
        <v>3208170209.21</v>
      </c>
    </row>
    <row r="178" spans="1:16" ht="15.75" customHeight="1" x14ac:dyDescent="0.4">
      <c r="A178" s="209" t="s">
        <v>19</v>
      </c>
      <c r="B178" s="186"/>
      <c r="C178" s="168" t="s">
        <v>84</v>
      </c>
      <c r="D178" s="169" t="s">
        <v>3</v>
      </c>
      <c r="E178" s="227">
        <v>0</v>
      </c>
      <c r="F178" s="215">
        <f t="shared" si="18"/>
        <v>0</v>
      </c>
      <c r="G178" s="215">
        <v>0</v>
      </c>
      <c r="H178" s="227">
        <v>0</v>
      </c>
      <c r="I178" s="215">
        <f t="shared" si="19"/>
        <v>0</v>
      </c>
      <c r="J178" s="228">
        <v>0</v>
      </c>
    </row>
    <row r="179" spans="1:16" ht="15.75" customHeight="1" x14ac:dyDescent="0.4">
      <c r="A179" s="209"/>
      <c r="B179" s="186"/>
      <c r="C179" s="168" t="s">
        <v>85</v>
      </c>
      <c r="D179" s="169" t="s">
        <v>3</v>
      </c>
      <c r="E179" s="227">
        <v>400</v>
      </c>
      <c r="F179" s="215">
        <f t="shared" si="18"/>
        <v>125835.99</v>
      </c>
      <c r="G179" s="215">
        <v>50334396</v>
      </c>
      <c r="H179" s="227">
        <v>2000</v>
      </c>
      <c r="I179" s="215">
        <f t="shared" si="19"/>
        <v>109962.82399999999</v>
      </c>
      <c r="J179" s="228">
        <v>219925648</v>
      </c>
    </row>
    <row r="180" spans="1:16" ht="15.75" customHeight="1" x14ac:dyDescent="0.4">
      <c r="A180" s="71" t="s">
        <v>19</v>
      </c>
      <c r="B180" s="186"/>
      <c r="C180" s="170" t="s">
        <v>58</v>
      </c>
      <c r="D180" s="164" t="s">
        <v>3</v>
      </c>
      <c r="E180" s="225">
        <v>0</v>
      </c>
      <c r="F180" s="214">
        <f>IF(E180=0,0,G180/E180)</f>
        <v>0</v>
      </c>
      <c r="G180" s="214">
        <v>0</v>
      </c>
      <c r="H180" s="225">
        <v>0</v>
      </c>
      <c r="I180" s="214">
        <f t="shared" si="19"/>
        <v>0</v>
      </c>
      <c r="J180" s="226">
        <v>0</v>
      </c>
    </row>
    <row r="181" spans="1:16" ht="15.75" customHeight="1" x14ac:dyDescent="0.4">
      <c r="B181" s="186"/>
      <c r="C181" s="170" t="s">
        <v>97</v>
      </c>
      <c r="D181" s="164" t="s">
        <v>3</v>
      </c>
      <c r="E181" s="225">
        <v>0</v>
      </c>
      <c r="F181" s="214">
        <f>IF(E181=0,0,G181/E181)</f>
        <v>0</v>
      </c>
      <c r="G181" s="214">
        <v>0</v>
      </c>
      <c r="H181" s="225">
        <v>0</v>
      </c>
      <c r="I181" s="214">
        <f t="shared" si="19"/>
        <v>0</v>
      </c>
      <c r="J181" s="226">
        <v>0</v>
      </c>
    </row>
    <row r="182" spans="1:16" ht="15.75" customHeight="1" x14ac:dyDescent="0.4">
      <c r="A182" s="209"/>
      <c r="B182" s="186"/>
      <c r="C182" s="168" t="s">
        <v>101</v>
      </c>
      <c r="D182" s="169" t="s">
        <v>3</v>
      </c>
      <c r="E182" s="227">
        <v>0</v>
      </c>
      <c r="F182" s="215">
        <f t="shared" ref="F182:F186" si="20">IF(E182=0,0,G182/E182)</f>
        <v>0</v>
      </c>
      <c r="G182" s="215">
        <v>0</v>
      </c>
      <c r="H182" s="227">
        <v>0</v>
      </c>
      <c r="I182" s="215">
        <f t="shared" si="19"/>
        <v>0</v>
      </c>
      <c r="J182" s="228">
        <v>0</v>
      </c>
    </row>
    <row r="183" spans="1:16" ht="18" x14ac:dyDescent="0.4">
      <c r="A183" s="209"/>
      <c r="B183" s="186"/>
      <c r="C183" s="168" t="s">
        <v>126</v>
      </c>
      <c r="D183" s="169" t="s">
        <v>3</v>
      </c>
      <c r="E183" s="227">
        <v>860</v>
      </c>
      <c r="F183" s="215">
        <f t="shared" si="20"/>
        <v>117397.8</v>
      </c>
      <c r="G183" s="215">
        <v>100962108</v>
      </c>
      <c r="H183" s="227">
        <v>4730</v>
      </c>
      <c r="I183" s="215">
        <f t="shared" si="19"/>
        <v>114284.74772938689</v>
      </c>
      <c r="J183" s="228">
        <v>540566856.75999999</v>
      </c>
    </row>
    <row r="184" spans="1:16" ht="20" customHeight="1" x14ac:dyDescent="0.4">
      <c r="A184" s="209"/>
      <c r="B184" s="186"/>
      <c r="C184" s="170" t="s">
        <v>108</v>
      </c>
      <c r="D184" s="164" t="s">
        <v>3</v>
      </c>
      <c r="E184" s="225">
        <v>0</v>
      </c>
      <c r="F184" s="214">
        <f t="shared" si="20"/>
        <v>0</v>
      </c>
      <c r="G184" s="214">
        <v>0</v>
      </c>
      <c r="H184" s="225">
        <v>1995.8000000000002</v>
      </c>
      <c r="I184" s="214">
        <f t="shared" si="19"/>
        <v>72853.432999298515</v>
      </c>
      <c r="J184" s="226">
        <v>145400881.57999998</v>
      </c>
    </row>
    <row r="185" spans="1:16" ht="20" customHeight="1" x14ac:dyDescent="0.4">
      <c r="A185" s="209"/>
      <c r="B185" s="186"/>
      <c r="C185" s="168" t="s">
        <v>114</v>
      </c>
      <c r="D185" s="169" t="s">
        <v>3</v>
      </c>
      <c r="E185" s="227">
        <v>0</v>
      </c>
      <c r="F185" s="215">
        <f t="shared" si="20"/>
        <v>0</v>
      </c>
      <c r="G185" s="215">
        <v>0</v>
      </c>
      <c r="H185" s="227">
        <v>160</v>
      </c>
      <c r="I185" s="215">
        <f t="shared" si="19"/>
        <v>113106.83500000001</v>
      </c>
      <c r="J185" s="228">
        <v>18097093.600000001</v>
      </c>
    </row>
    <row r="186" spans="1:16" ht="20" customHeight="1" x14ac:dyDescent="0.4">
      <c r="A186" s="209"/>
      <c r="B186" s="186"/>
      <c r="C186" s="268" t="s">
        <v>154</v>
      </c>
      <c r="D186" s="22"/>
      <c r="E186" s="214">
        <v>430</v>
      </c>
      <c r="F186" s="214">
        <f t="shared" si="20"/>
        <v>77635.199999999997</v>
      </c>
      <c r="G186" s="214">
        <v>33383136</v>
      </c>
      <c r="H186" s="225">
        <v>430</v>
      </c>
      <c r="I186" s="214">
        <f t="shared" si="19"/>
        <v>77635.199999999997</v>
      </c>
      <c r="J186" s="226">
        <v>33383136</v>
      </c>
    </row>
    <row r="187" spans="1:16" ht="17.149999999999999" customHeight="1" x14ac:dyDescent="0.4">
      <c r="A187" s="71" t="s">
        <v>19</v>
      </c>
      <c r="B187" s="186"/>
      <c r="C187" s="174" t="s">
        <v>35</v>
      </c>
      <c r="D187" s="175"/>
      <c r="E187" s="206">
        <f>SUM(E163:E186)</f>
        <v>24370</v>
      </c>
      <c r="F187" s="207">
        <f>IF(E187=0,0,G187/E187)</f>
        <v>90959.245162084524</v>
      </c>
      <c r="G187" s="206">
        <f>SUM(G163:G186)</f>
        <v>2216676804.5999999</v>
      </c>
      <c r="H187" s="232">
        <f>SUM(H163:H186)</f>
        <v>86235.62000000001</v>
      </c>
      <c r="I187" s="207">
        <f>IF(H187=0,0,J187/H187)</f>
        <v>95272.006683317173</v>
      </c>
      <c r="J187" s="233">
        <f>SUM(J163:J186)</f>
        <v>8215840564.9800005</v>
      </c>
      <c r="K187" s="83"/>
      <c r="M187" s="133"/>
      <c r="O187" s="133"/>
      <c r="P187" s="90"/>
    </row>
    <row r="188" spans="1:16" ht="17.149999999999999" customHeight="1" x14ac:dyDescent="0.4">
      <c r="B188" s="186"/>
      <c r="C188" s="8"/>
      <c r="D188" s="22"/>
      <c r="E188" s="44"/>
      <c r="F188" s="234"/>
      <c r="G188" s="45"/>
      <c r="H188" s="44"/>
      <c r="I188" s="234"/>
      <c r="J188" s="45"/>
    </row>
    <row r="189" spans="1:16" ht="22.5" customHeight="1" x14ac:dyDescent="0.4">
      <c r="A189" s="71" t="s">
        <v>8</v>
      </c>
      <c r="B189" s="186"/>
      <c r="C189" s="20" t="s">
        <v>65</v>
      </c>
      <c r="D189" s="22" t="s">
        <v>3</v>
      </c>
      <c r="E189" s="235">
        <v>0</v>
      </c>
      <c r="F189" s="197">
        <f t="shared" ref="F189:F195" si="21">IF(E189=0,0,G189/E189)</f>
        <v>0</v>
      </c>
      <c r="G189" s="236">
        <v>0</v>
      </c>
      <c r="H189" s="235">
        <v>0</v>
      </c>
      <c r="I189" s="197">
        <f t="shared" ref="I189:I195" si="22">IF(H189=0,0,J189/H189)</f>
        <v>0</v>
      </c>
      <c r="J189" s="236">
        <v>0</v>
      </c>
    </row>
    <row r="190" spans="1:16" ht="22.5" customHeight="1" x14ac:dyDescent="0.4">
      <c r="A190" s="71" t="s">
        <v>8</v>
      </c>
      <c r="B190" s="186"/>
      <c r="C190" s="20" t="s">
        <v>64</v>
      </c>
      <c r="D190" s="22" t="s">
        <v>3</v>
      </c>
      <c r="E190" s="235">
        <v>0</v>
      </c>
      <c r="F190" s="197">
        <f t="shared" si="21"/>
        <v>0</v>
      </c>
      <c r="G190" s="236">
        <v>0</v>
      </c>
      <c r="H190" s="235">
        <v>0</v>
      </c>
      <c r="I190" s="197">
        <f t="shared" si="22"/>
        <v>0</v>
      </c>
      <c r="J190" s="236">
        <v>0</v>
      </c>
    </row>
    <row r="191" spans="1:16" ht="22.5" customHeight="1" x14ac:dyDescent="0.4">
      <c r="A191" s="71" t="s">
        <v>8</v>
      </c>
      <c r="B191" s="186"/>
      <c r="C191" s="20" t="s">
        <v>76</v>
      </c>
      <c r="D191" s="22" t="s">
        <v>3</v>
      </c>
      <c r="E191" s="235">
        <v>0</v>
      </c>
      <c r="F191" s="197">
        <f t="shared" si="21"/>
        <v>0</v>
      </c>
      <c r="G191" s="236">
        <v>0</v>
      </c>
      <c r="H191" s="235">
        <v>0</v>
      </c>
      <c r="I191" s="197">
        <f t="shared" si="22"/>
        <v>0</v>
      </c>
      <c r="J191" s="236">
        <v>0</v>
      </c>
      <c r="K191" s="70"/>
    </row>
    <row r="192" spans="1:16" ht="22.5" customHeight="1" x14ac:dyDescent="0.4">
      <c r="A192" s="71" t="s">
        <v>8</v>
      </c>
      <c r="B192" s="186"/>
      <c r="C192" s="20" t="s">
        <v>38</v>
      </c>
      <c r="D192" s="22" t="s">
        <v>3</v>
      </c>
      <c r="E192" s="235">
        <v>0</v>
      </c>
      <c r="F192" s="197">
        <f t="shared" si="21"/>
        <v>0</v>
      </c>
      <c r="G192" s="236">
        <v>0</v>
      </c>
      <c r="H192" s="235">
        <v>0</v>
      </c>
      <c r="I192" s="197">
        <f t="shared" si="22"/>
        <v>0</v>
      </c>
      <c r="J192" s="236">
        <v>0</v>
      </c>
    </row>
    <row r="193" spans="1:15" ht="22.5" customHeight="1" x14ac:dyDescent="0.4">
      <c r="A193" s="71" t="s">
        <v>8</v>
      </c>
      <c r="B193" s="186"/>
      <c r="C193" s="20" t="s">
        <v>74</v>
      </c>
      <c r="D193" s="28" t="s">
        <v>3</v>
      </c>
      <c r="E193" s="157">
        <v>0</v>
      </c>
      <c r="F193" s="197">
        <f t="shared" si="21"/>
        <v>0</v>
      </c>
      <c r="G193" s="43">
        <v>0</v>
      </c>
      <c r="H193" s="235">
        <v>8738.85</v>
      </c>
      <c r="I193" s="197">
        <f t="shared" si="22"/>
        <v>139316.44209478362</v>
      </c>
      <c r="J193" s="236">
        <v>1217465490</v>
      </c>
      <c r="K193" s="83"/>
    </row>
    <row r="194" spans="1:15" ht="13.5" customHeight="1" x14ac:dyDescent="0.4">
      <c r="B194" s="186"/>
      <c r="C194" s="7"/>
      <c r="D194" s="28"/>
      <c r="E194" s="42"/>
      <c r="F194" s="197"/>
      <c r="G194" s="43"/>
      <c r="H194" s="235"/>
      <c r="I194" s="197"/>
      <c r="J194" s="236"/>
    </row>
    <row r="195" spans="1:15" ht="20.25" customHeight="1" x14ac:dyDescent="0.4">
      <c r="B195" s="186"/>
      <c r="C195" s="11" t="s">
        <v>67</v>
      </c>
      <c r="D195" s="28" t="s">
        <v>3</v>
      </c>
      <c r="E195" s="42">
        <v>0</v>
      </c>
      <c r="F195" s="197">
        <f t="shared" si="21"/>
        <v>0</v>
      </c>
      <c r="G195" s="236">
        <v>0</v>
      </c>
      <c r="H195" s="235">
        <v>0</v>
      </c>
      <c r="I195" s="197">
        <f t="shared" si="22"/>
        <v>0</v>
      </c>
      <c r="J195" s="236">
        <v>0</v>
      </c>
      <c r="K195" s="65"/>
    </row>
    <row r="196" spans="1:15" ht="13.5" customHeight="1" x14ac:dyDescent="0.4">
      <c r="B196" s="186"/>
      <c r="C196" s="11"/>
      <c r="D196" s="28"/>
      <c r="E196" s="42"/>
      <c r="F196" s="197"/>
      <c r="G196" s="43"/>
      <c r="H196" s="197"/>
      <c r="I196" s="197"/>
      <c r="J196" s="236"/>
      <c r="K196" s="65"/>
    </row>
    <row r="197" spans="1:15" ht="13.5" customHeight="1" x14ac:dyDescent="0.4">
      <c r="B197" s="186"/>
      <c r="C197" s="11"/>
      <c r="D197" s="28"/>
      <c r="E197" s="42"/>
      <c r="F197" s="197"/>
      <c r="G197" s="43"/>
      <c r="H197" s="197"/>
      <c r="I197" s="197"/>
      <c r="J197" s="236"/>
    </row>
    <row r="198" spans="1:15" ht="18" customHeight="1" x14ac:dyDescent="0.4">
      <c r="B198" s="186"/>
      <c r="C198" s="11" t="s">
        <v>51</v>
      </c>
      <c r="D198" s="28"/>
      <c r="E198" s="67"/>
      <c r="G198" s="47"/>
      <c r="J198" s="47"/>
    </row>
    <row r="199" spans="1:15" ht="13.5" customHeight="1" x14ac:dyDescent="0.4">
      <c r="B199" s="186"/>
      <c r="C199" s="11"/>
      <c r="D199" s="28"/>
      <c r="E199" s="67"/>
      <c r="G199" s="47"/>
      <c r="J199" s="47"/>
    </row>
    <row r="200" spans="1:15" ht="18.75" customHeight="1" x14ac:dyDescent="0.4">
      <c r="A200" s="71" t="s">
        <v>51</v>
      </c>
      <c r="B200" s="186"/>
      <c r="C200" s="7" t="s">
        <v>52</v>
      </c>
      <c r="D200" s="28" t="s">
        <v>3</v>
      </c>
      <c r="E200" s="116">
        <v>33950</v>
      </c>
      <c r="F200" s="234">
        <f>IF(E200=0,0,G200/E200)</f>
        <v>125793.80088365242</v>
      </c>
      <c r="G200" s="45">
        <v>4270699540</v>
      </c>
      <c r="H200" s="48">
        <v>493933.5</v>
      </c>
      <c r="I200" s="234">
        <f>IF(H200=0,0,J200/H200)</f>
        <v>115498.85439234228</v>
      </c>
      <c r="J200" s="45">
        <v>57048753396</v>
      </c>
      <c r="M200" s="83"/>
    </row>
    <row r="201" spans="1:15" ht="13.5" customHeight="1" x14ac:dyDescent="0.4">
      <c r="B201" s="186"/>
      <c r="C201" s="7"/>
      <c r="D201" s="29"/>
      <c r="E201" s="44"/>
      <c r="F201" s="234"/>
      <c r="G201" s="48"/>
      <c r="H201" s="196"/>
      <c r="I201" s="234"/>
      <c r="J201" s="198"/>
    </row>
    <row r="202" spans="1:15" ht="13.5" customHeight="1" thickBot="1" x14ac:dyDescent="0.45">
      <c r="B202" s="186"/>
      <c r="C202" s="7"/>
      <c r="D202" s="22"/>
      <c r="E202" s="44"/>
      <c r="F202" s="234"/>
      <c r="G202" s="48"/>
      <c r="H202" s="196"/>
      <c r="I202" s="234"/>
      <c r="J202" s="198"/>
    </row>
    <row r="203" spans="1:15" ht="17.149999999999999" customHeight="1" thickBot="1" x14ac:dyDescent="0.45">
      <c r="B203" s="186"/>
      <c r="C203" s="19" t="s">
        <v>39</v>
      </c>
      <c r="D203" s="22"/>
      <c r="E203" s="40">
        <f>+E40+E115+E187+E138+E161+E189+E192+E193+E200+E195+E190+E191+E90+E64</f>
        <v>147066</v>
      </c>
      <c r="F203" s="237">
        <f>IF(E203=0,0,G203/E203)</f>
        <v>121985.9161431602</v>
      </c>
      <c r="G203" s="40">
        <f>+G40+G115+G187+G138+G161+G189+G192+G193+G200+G195+G190+G191+G90+G64</f>
        <v>17939980743.509998</v>
      </c>
      <c r="H203" s="40">
        <f>+H40+H115+H187+H138+H161+H189+H192+H193+H200+H195+H190+H191+H90+H64</f>
        <v>1320694.97</v>
      </c>
      <c r="I203" s="237">
        <f>IF(H203=0,0,J203/H203)</f>
        <v>109437.28262194413</v>
      </c>
      <c r="J203" s="40">
        <f>+J40+J115+J187+J138+J161+J189+J192+J193+J200+J195+J190+J191+J90+J64</f>
        <v>144533268689.27002</v>
      </c>
      <c r="K203" s="83"/>
      <c r="M203" s="83"/>
      <c r="O203" s="13"/>
    </row>
    <row r="204" spans="1:15" ht="14.25" customHeight="1" thickBot="1" x14ac:dyDescent="0.45">
      <c r="B204" s="186"/>
      <c r="C204" s="10"/>
      <c r="D204" s="22"/>
      <c r="E204" s="44"/>
      <c r="F204" s="234"/>
      <c r="G204" s="45"/>
      <c r="H204" s="196"/>
      <c r="I204" s="234"/>
      <c r="J204" s="198"/>
    </row>
    <row r="205" spans="1:15" ht="17.149999999999999" customHeight="1" thickBot="1" x14ac:dyDescent="0.45">
      <c r="B205" s="186"/>
      <c r="C205" s="14" t="s">
        <v>40</v>
      </c>
      <c r="D205" s="22" t="s">
        <v>3</v>
      </c>
      <c r="E205" s="40">
        <f>+E29+E203</f>
        <v>233950.32</v>
      </c>
      <c r="F205" s="237">
        <f>IF(E205=0,0,G205/E205)</f>
        <v>123625.75756224655</v>
      </c>
      <c r="G205" s="40">
        <f>+G29+G203</f>
        <v>28922285541.93</v>
      </c>
      <c r="H205" s="238">
        <f>+H29+H203</f>
        <v>2151477.52</v>
      </c>
      <c r="I205" s="237">
        <f>IF(H205=0,0,J205/H205)</f>
        <v>112591.7369648789</v>
      </c>
      <c r="J205" s="238">
        <f>+J29+J203</f>
        <v>242238591017.69</v>
      </c>
    </row>
    <row r="206" spans="1:15" ht="17.25" customHeight="1" x14ac:dyDescent="0.4">
      <c r="B206" s="186"/>
      <c r="C206" s="10"/>
      <c r="D206" s="22"/>
      <c r="E206" s="42"/>
      <c r="F206" s="197"/>
      <c r="G206" s="43"/>
      <c r="H206" s="42"/>
      <c r="I206" s="197"/>
      <c r="J206" s="43"/>
    </row>
    <row r="207" spans="1:15" ht="24.75" customHeight="1" x14ac:dyDescent="0.4">
      <c r="B207" s="186"/>
      <c r="C207" s="20" t="s">
        <v>41</v>
      </c>
      <c r="D207" s="22"/>
      <c r="E207" s="42"/>
      <c r="F207" s="197"/>
      <c r="G207" s="239">
        <v>176580713</v>
      </c>
      <c r="H207" s="42"/>
      <c r="I207" s="197"/>
      <c r="J207" s="239">
        <v>-1070739877</v>
      </c>
    </row>
    <row r="208" spans="1:15" ht="24.75" customHeight="1" x14ac:dyDescent="0.4">
      <c r="B208" s="186"/>
      <c r="C208" s="20" t="s">
        <v>22</v>
      </c>
      <c r="D208" s="22"/>
      <c r="E208" s="42"/>
      <c r="F208" s="197"/>
      <c r="G208" s="239">
        <v>0</v>
      </c>
      <c r="H208" s="42"/>
      <c r="I208" s="197"/>
      <c r="J208" s="239">
        <v>-1395898687</v>
      </c>
    </row>
    <row r="209" spans="1:22" ht="24.75" customHeight="1" thickBot="1" x14ac:dyDescent="0.45">
      <c r="A209" s="71" t="s">
        <v>20</v>
      </c>
      <c r="B209" s="186"/>
      <c r="C209" s="20" t="s">
        <v>21</v>
      </c>
      <c r="D209" s="22"/>
      <c r="E209" s="42">
        <v>0</v>
      </c>
      <c r="F209" s="197">
        <f t="shared" ref="F209:F213" si="23">IF(E209=0,0,G209/E209)</f>
        <v>0</v>
      </c>
      <c r="G209" s="239">
        <v>0</v>
      </c>
      <c r="H209" s="42">
        <v>0</v>
      </c>
      <c r="I209" s="197">
        <f t="shared" ref="I209" si="24">IF(H209=0,0,J209/H209)</f>
        <v>0</v>
      </c>
      <c r="J209" s="239">
        <v>0</v>
      </c>
      <c r="M209" s="83"/>
      <c r="N209" s="83"/>
      <c r="O209" s="83"/>
      <c r="P209" s="83"/>
      <c r="Q209" s="83"/>
      <c r="R209" s="83"/>
      <c r="S209" s="83"/>
      <c r="T209" s="83"/>
      <c r="U209" s="83"/>
      <c r="V209" s="83"/>
    </row>
    <row r="210" spans="1:22" ht="17.149999999999999" customHeight="1" thickBot="1" x14ac:dyDescent="0.45">
      <c r="B210" s="187"/>
      <c r="C210" s="15" t="s">
        <v>42</v>
      </c>
      <c r="D210" s="22" t="s">
        <v>3</v>
      </c>
      <c r="E210" s="49">
        <f>SUM(E205:E209)</f>
        <v>233950.32</v>
      </c>
      <c r="F210" s="240">
        <f>IF(E210=0,0,G210/E210)</f>
        <v>124380.53623918958</v>
      </c>
      <c r="G210" s="49">
        <f>SUM(G205:G209)</f>
        <v>29098866254.93</v>
      </c>
      <c r="H210" s="49">
        <f>SUM(H205:H209)</f>
        <v>2151477.52</v>
      </c>
      <c r="I210" s="240">
        <f>IF(H210=0,0,J210/H210)</f>
        <v>111445.25110059713</v>
      </c>
      <c r="J210" s="49">
        <f>SUM(J205:J209)</f>
        <v>239771952453.69</v>
      </c>
    </row>
    <row r="211" spans="1:22" ht="28.5" customHeight="1" x14ac:dyDescent="0.35">
      <c r="A211" s="71" t="s">
        <v>53</v>
      </c>
      <c r="B211" s="188" t="s">
        <v>43</v>
      </c>
      <c r="C211" s="20" t="s">
        <v>107</v>
      </c>
      <c r="D211" s="22" t="s">
        <v>44</v>
      </c>
      <c r="E211" s="60">
        <v>1929.12</v>
      </c>
      <c r="F211" s="241">
        <f>IF(E211=0,0,G211/E211)</f>
        <v>579417.58067927335</v>
      </c>
      <c r="G211" s="242">
        <v>1117766043.2399998</v>
      </c>
      <c r="H211" s="51">
        <v>3932.12</v>
      </c>
      <c r="I211" s="241">
        <f>IF(H211=0,0,J211/H211)</f>
        <v>561248.71398634824</v>
      </c>
      <c r="J211" s="53">
        <v>2206897293.2399998</v>
      </c>
    </row>
    <row r="212" spans="1:22" ht="28.5" customHeight="1" x14ac:dyDescent="0.35">
      <c r="A212" s="71" t="s">
        <v>28</v>
      </c>
      <c r="B212" s="189"/>
      <c r="C212" s="20" t="s">
        <v>28</v>
      </c>
      <c r="D212" s="22" t="s">
        <v>44</v>
      </c>
      <c r="E212" s="51">
        <v>2272.04</v>
      </c>
      <c r="F212" s="241">
        <f>IF(E212=0,0,G212/E212)</f>
        <v>471578.40530976566</v>
      </c>
      <c r="G212" s="242">
        <v>1071445000</v>
      </c>
      <c r="H212" s="51">
        <v>24000.13</v>
      </c>
      <c r="I212" s="243">
        <f>IF(H212=0,0,J212/H212)</f>
        <v>677461.97624762869</v>
      </c>
      <c r="J212" s="54">
        <v>16259175500</v>
      </c>
      <c r="M212" s="62"/>
    </row>
    <row r="213" spans="1:22" ht="28.5" customHeight="1" thickBot="1" x14ac:dyDescent="0.4">
      <c r="A213" s="71" t="s">
        <v>86</v>
      </c>
      <c r="B213" s="189"/>
      <c r="C213" s="20" t="s">
        <v>106</v>
      </c>
      <c r="D213" s="22" t="s">
        <v>44</v>
      </c>
      <c r="E213" s="51">
        <v>0</v>
      </c>
      <c r="F213" s="241">
        <f t="shared" si="23"/>
        <v>0</v>
      </c>
      <c r="G213" s="54">
        <v>0</v>
      </c>
      <c r="H213" s="51">
        <v>2774.44</v>
      </c>
      <c r="I213" s="243">
        <f>IF(H213=0,0,J213/H213)</f>
        <v>576766.41051887942</v>
      </c>
      <c r="J213" s="54">
        <v>1600203800</v>
      </c>
      <c r="M213" s="62"/>
    </row>
    <row r="214" spans="1:22" ht="24.75" customHeight="1" thickBot="1" x14ac:dyDescent="0.45">
      <c r="B214" s="189"/>
      <c r="C214" s="136" t="s">
        <v>118</v>
      </c>
      <c r="D214" s="22" t="s">
        <v>44</v>
      </c>
      <c r="E214" s="244">
        <f>+E212+E213+E211</f>
        <v>4201.16</v>
      </c>
      <c r="F214" s="245">
        <f>IF(E214=0,0,G214/E214)</f>
        <v>521096.802606899</v>
      </c>
      <c r="G214" s="244">
        <f>+G212+G213+G211</f>
        <v>2189211043.2399998</v>
      </c>
      <c r="H214" s="244">
        <f>+H212+H213+H211</f>
        <v>30706.69</v>
      </c>
      <c r="I214" s="245">
        <f>IF(H214=0,0,J214/H214)</f>
        <v>653482.24094619113</v>
      </c>
      <c r="J214" s="246">
        <f>+J212+J213+J211</f>
        <v>20066276593.239998</v>
      </c>
      <c r="M214" s="83"/>
    </row>
    <row r="215" spans="1:22" ht="24.75" customHeight="1" x14ac:dyDescent="0.4">
      <c r="A215" s="71" t="s">
        <v>23</v>
      </c>
      <c r="B215" s="190" t="s">
        <v>20</v>
      </c>
      <c r="C215" s="140" t="s">
        <v>45</v>
      </c>
      <c r="D215" s="28"/>
      <c r="E215" s="51">
        <v>0</v>
      </c>
      <c r="F215" s="46"/>
      <c r="G215" s="54">
        <v>45914000</v>
      </c>
      <c r="H215" s="42"/>
      <c r="I215" s="46"/>
      <c r="J215" s="53">
        <v>612645063</v>
      </c>
      <c r="K215" s="65"/>
      <c r="M215" s="83"/>
    </row>
    <row r="216" spans="1:22" ht="24.75" customHeight="1" x14ac:dyDescent="0.4">
      <c r="A216" s="71" t="s">
        <v>23</v>
      </c>
      <c r="B216" s="191"/>
      <c r="C216" s="247" t="s">
        <v>24</v>
      </c>
      <c r="D216" s="28"/>
      <c r="E216" s="196">
        <v>0</v>
      </c>
      <c r="F216" s="243">
        <f t="shared" ref="F216:F222" si="25">IF(E216=0,0,G216/E216)</f>
        <v>0</v>
      </c>
      <c r="G216" s="56">
        <v>1055775379</v>
      </c>
      <c r="H216" s="61">
        <v>0</v>
      </c>
      <c r="I216" s="243">
        <f t="shared" ref="I216:I222" si="26">IF(H216=0,0,J216/H216)</f>
        <v>0</v>
      </c>
      <c r="J216" s="56">
        <v>2744678975</v>
      </c>
    </row>
    <row r="217" spans="1:22" s="64" customFormat="1" ht="24.75" customHeight="1" x14ac:dyDescent="0.35">
      <c r="A217" s="71" t="s">
        <v>23</v>
      </c>
      <c r="B217" s="191"/>
      <c r="C217" s="248" t="s">
        <v>25</v>
      </c>
      <c r="D217" s="63" t="s">
        <v>61</v>
      </c>
      <c r="E217" s="68">
        <v>112680</v>
      </c>
      <c r="F217" s="243">
        <f t="shared" si="25"/>
        <v>233</v>
      </c>
      <c r="G217" s="56">
        <v>26254440</v>
      </c>
      <c r="H217" s="61">
        <v>1348602</v>
      </c>
      <c r="I217" s="243">
        <f t="shared" si="26"/>
        <v>220.61849826709437</v>
      </c>
      <c r="J217" s="56">
        <v>297526548</v>
      </c>
    </row>
    <row r="218" spans="1:22" s="64" customFormat="1" ht="24.75" customHeight="1" x14ac:dyDescent="0.35">
      <c r="A218" s="71" t="s">
        <v>23</v>
      </c>
      <c r="B218" s="191"/>
      <c r="C218" s="248" t="s">
        <v>70</v>
      </c>
      <c r="D218" s="63" t="s">
        <v>61</v>
      </c>
      <c r="E218" s="68">
        <v>1</v>
      </c>
      <c r="F218" s="243"/>
      <c r="G218" s="56">
        <v>106969</v>
      </c>
      <c r="H218" s="61">
        <v>11</v>
      </c>
      <c r="I218" s="243"/>
      <c r="J218" s="56">
        <v>3703935</v>
      </c>
    </row>
    <row r="219" spans="1:22" s="64" customFormat="1" ht="24.75" customHeight="1" x14ac:dyDescent="0.35">
      <c r="A219" s="71" t="s">
        <v>23</v>
      </c>
      <c r="B219" s="191"/>
      <c r="C219" s="248" t="s">
        <v>26</v>
      </c>
      <c r="D219" s="63" t="s">
        <v>44</v>
      </c>
      <c r="E219" s="68">
        <v>248.68</v>
      </c>
      <c r="F219" s="243">
        <f t="shared" si="25"/>
        <v>15000</v>
      </c>
      <c r="G219" s="56">
        <v>3730200</v>
      </c>
      <c r="H219" s="61">
        <v>14538.56</v>
      </c>
      <c r="I219" s="243">
        <f t="shared" si="26"/>
        <v>59831.685118746289</v>
      </c>
      <c r="J219" s="56">
        <v>869866544</v>
      </c>
    </row>
    <row r="220" spans="1:22" s="64" customFormat="1" ht="24.75" customHeight="1" x14ac:dyDescent="0.35">
      <c r="A220" s="71" t="s">
        <v>23</v>
      </c>
      <c r="B220" s="191"/>
      <c r="C220" s="248" t="s">
        <v>59</v>
      </c>
      <c r="D220" s="63" t="s">
        <v>44</v>
      </c>
      <c r="E220" s="68">
        <v>0</v>
      </c>
      <c r="F220" s="243">
        <f t="shared" si="25"/>
        <v>0</v>
      </c>
      <c r="G220" s="56">
        <v>0</v>
      </c>
      <c r="H220" s="61">
        <v>0</v>
      </c>
      <c r="I220" s="243">
        <f t="shared" si="26"/>
        <v>0</v>
      </c>
      <c r="J220" s="56">
        <v>0</v>
      </c>
    </row>
    <row r="221" spans="1:22" ht="24.75" customHeight="1" x14ac:dyDescent="0.4">
      <c r="A221" s="71" t="s">
        <v>23</v>
      </c>
      <c r="B221" s="191"/>
      <c r="C221" s="247" t="s">
        <v>27</v>
      </c>
      <c r="D221" s="28"/>
      <c r="E221" s="68">
        <v>0</v>
      </c>
      <c r="F221" s="46">
        <f t="shared" si="25"/>
        <v>0</v>
      </c>
      <c r="G221" s="56">
        <v>229455012</v>
      </c>
      <c r="H221" s="44">
        <v>0</v>
      </c>
      <c r="I221" s="48">
        <f t="shared" si="26"/>
        <v>0</v>
      </c>
      <c r="J221" s="56">
        <v>2097019083</v>
      </c>
    </row>
    <row r="222" spans="1:22" ht="24.75" customHeight="1" x14ac:dyDescent="0.4">
      <c r="B222" s="181"/>
      <c r="C222" s="247" t="s">
        <v>172</v>
      </c>
      <c r="D222" s="28"/>
      <c r="E222" s="61">
        <v>0</v>
      </c>
      <c r="F222" s="46">
        <f t="shared" si="25"/>
        <v>0</v>
      </c>
      <c r="G222" s="264">
        <v>198000</v>
      </c>
      <c r="H222" s="48">
        <v>0</v>
      </c>
      <c r="I222" s="48">
        <f t="shared" si="26"/>
        <v>0</v>
      </c>
      <c r="J222" s="56">
        <v>15984100</v>
      </c>
    </row>
    <row r="223" spans="1:22" ht="24.75" customHeight="1" thickBot="1" x14ac:dyDescent="0.4">
      <c r="B223" s="135"/>
      <c r="C223" s="247" t="s">
        <v>88</v>
      </c>
      <c r="D223" s="28"/>
      <c r="E223" s="82"/>
      <c r="F223" s="82"/>
      <c r="G223" s="56">
        <v>-30802114</v>
      </c>
      <c r="H223" s="82"/>
      <c r="I223" s="82"/>
      <c r="J223" s="56">
        <v>-182262631</v>
      </c>
    </row>
    <row r="224" spans="1:22" ht="24.75" customHeight="1" thickBot="1" x14ac:dyDescent="0.45">
      <c r="B224" s="3"/>
      <c r="C224" s="91" t="s">
        <v>46</v>
      </c>
      <c r="D224" s="25"/>
      <c r="E224" s="57"/>
      <c r="F224" s="58"/>
      <c r="G224" s="59">
        <f>+G210+G214+G215+G216+G217+G219+G220+G221+G222+G218+G223</f>
        <v>32618709184.169998</v>
      </c>
      <c r="H224" s="57"/>
      <c r="I224" s="58"/>
      <c r="J224" s="59">
        <f>+J210+J214+J215+J216+J217+J219+J220+J221+J222+J218+J223</f>
        <v>266297390663.92999</v>
      </c>
      <c r="K224" s="1" t="s">
        <v>89</v>
      </c>
    </row>
    <row r="225" spans="2:15" x14ac:dyDescent="0.35">
      <c r="B225" s="82"/>
      <c r="C225" s="82"/>
      <c r="D225" s="82"/>
      <c r="E225" s="82" t="s">
        <v>89</v>
      </c>
      <c r="F225" s="82"/>
      <c r="G225" s="66"/>
      <c r="H225" s="82"/>
      <c r="I225" s="82"/>
      <c r="J225" s="66"/>
      <c r="K225" s="82"/>
      <c r="L225" s="82"/>
      <c r="M225" s="82"/>
      <c r="N225" s="82"/>
      <c r="O225" s="82"/>
    </row>
    <row r="226" spans="2:15" x14ac:dyDescent="0.35">
      <c r="B226" s="82"/>
      <c r="C226" s="1" t="s">
        <v>89</v>
      </c>
      <c r="D226" s="1"/>
      <c r="E226" s="1"/>
      <c r="F226" s="1"/>
      <c r="G226" s="1"/>
      <c r="H226" s="1"/>
      <c r="I226" s="1"/>
      <c r="J226" s="1"/>
      <c r="K226" s="82"/>
      <c r="L226" s="82"/>
      <c r="M226" s="82"/>
      <c r="N226" s="82"/>
      <c r="O226" s="82"/>
    </row>
    <row r="227" spans="2:15" x14ac:dyDescent="0.35">
      <c r="B227" s="82"/>
      <c r="C227" s="82"/>
      <c r="D227" s="82"/>
      <c r="E227" s="82"/>
      <c r="F227" s="82"/>
      <c r="G227" s="84"/>
      <c r="H227" s="82"/>
      <c r="I227" s="82"/>
      <c r="J227" s="84"/>
      <c r="K227" s="82"/>
      <c r="L227" s="82"/>
      <c r="M227" s="82"/>
      <c r="N227" s="82"/>
      <c r="O227" s="82"/>
    </row>
    <row r="228" spans="2:15" ht="18" x14ac:dyDescent="0.4">
      <c r="B228" s="82"/>
      <c r="C228" s="3"/>
      <c r="D228" s="3"/>
      <c r="E228" s="96" t="s">
        <v>3</v>
      </c>
      <c r="F228" s="96" t="s">
        <v>91</v>
      </c>
      <c r="G228" s="96" t="s">
        <v>90</v>
      </c>
      <c r="H228" s="96" t="s">
        <v>3</v>
      </c>
      <c r="I228" s="96" t="s">
        <v>91</v>
      </c>
      <c r="J228" s="96" t="s">
        <v>90</v>
      </c>
      <c r="K228" s="82"/>
      <c r="L228" s="82"/>
      <c r="M228" s="82"/>
      <c r="N228" s="82"/>
      <c r="O228" s="82"/>
    </row>
    <row r="229" spans="2:15" ht="18" x14ac:dyDescent="0.4">
      <c r="B229" s="82"/>
      <c r="C229" s="4" t="s">
        <v>1</v>
      </c>
      <c r="D229" s="269">
        <f>+E229/$E$234</f>
        <v>0.37137935951530227</v>
      </c>
      <c r="E229" s="83">
        <f>E29</f>
        <v>86884.32</v>
      </c>
      <c r="F229" s="83">
        <f>IF(E229=0,0,G229/E229)</f>
        <v>126401.45884113497</v>
      </c>
      <c r="G229" s="83">
        <f>G29</f>
        <v>10982304798.42</v>
      </c>
      <c r="H229" s="83">
        <f>H29</f>
        <v>830782.54999999993</v>
      </c>
      <c r="I229" s="83">
        <f t="shared" ref="I229:I234" si="27">+J229/H229</f>
        <v>117606.37284500018</v>
      </c>
      <c r="J229" s="83">
        <f>J29</f>
        <v>97705322328.419998</v>
      </c>
      <c r="K229" s="249"/>
      <c r="L229" s="82"/>
      <c r="M229" s="82"/>
      <c r="N229" s="82"/>
      <c r="O229" s="82"/>
    </row>
    <row r="230" spans="2:15" ht="18" x14ac:dyDescent="0.4">
      <c r="B230" s="82"/>
      <c r="C230" s="4" t="s">
        <v>92</v>
      </c>
      <c r="D230" s="269">
        <f t="shared" ref="D230:D233" si="28">+E230/$E$234</f>
        <v>0.32433381582893323</v>
      </c>
      <c r="E230" s="99">
        <f>E203-E200-E193-E185-E183-E182-E179-E178-E177-E159-E156-E155-E154-E137-E134-E133-E132-E114-E113-E111-E108-E107-E106-E86-E83-E82-E81-E62-E61-E58-E57-E56</f>
        <v>75878</v>
      </c>
      <c r="F230" s="83">
        <f>IF(E230=0,0,G230/E230)</f>
        <v>94851.411550251709</v>
      </c>
      <c r="G230" s="99">
        <f>G203-G200-G193-G185-G183-G182-G179-G178-G177-G159-G156-G155-G154-G137-G134-G133-G132-G114-G113-G111-G108-G107-G106-G86-G83-G82-G81-G61-G58-G57-G56</f>
        <v>7197135405.6099987</v>
      </c>
      <c r="H230" s="99">
        <f>H203-H200-H193-H185-H183-H182-H179-H178-H177-H159-H156-H155-H154-H137-H134-H133-H132-H114-H113-H111-H108-H107-H106-H86-H83-H82-H81-H62-H61-H58-H57-H56</f>
        <v>604072.12</v>
      </c>
      <c r="I230" s="83">
        <f t="shared" si="27"/>
        <v>87572.011118622744</v>
      </c>
      <c r="J230" s="99">
        <f>J203-J200-J193-J185-J183-J182-J179-J178-J177-J159-J156-J155-J154-J137-J134-J133-J132-J114-J113-J111-J108-J107-J106-J86-J83-J82-J81-J61-J58-J57-J56</f>
        <v>52899810409.090012</v>
      </c>
      <c r="K230" s="249"/>
      <c r="L230" s="82"/>
      <c r="M230" s="82"/>
      <c r="N230" s="82"/>
      <c r="O230" s="82"/>
    </row>
    <row r="231" spans="2:15" ht="18" x14ac:dyDescent="0.4">
      <c r="B231" s="82"/>
      <c r="C231" s="250" t="s">
        <v>93</v>
      </c>
      <c r="D231" s="269">
        <f t="shared" si="28"/>
        <v>0.15917054526790131</v>
      </c>
      <c r="E231" s="266">
        <f>E183+E182+E179+E178+E177+E159+E156+E155+E154+E137+E134+E133+E132+E114+E113+E111+E108+E107+E106+E86+E83+E82+E81+E61+E62+E58+E57+E56+E185</f>
        <v>37238</v>
      </c>
      <c r="F231" s="266">
        <f>IF(E231=0,0,G231/E231)</f>
        <v>173804.87131156345</v>
      </c>
      <c r="G231" s="266">
        <f>G183+G182+G179+G178+G177+G159+G156+G155+G154+G137+G134+G133+G132+G114+G113+G111+G108+G107+G106+G86+G83+G82+G81+G61+G58+G57+G56+G185</f>
        <v>6472145797.8999996</v>
      </c>
      <c r="H231" s="266">
        <f>H183+H182+H179+H178+H177+H159+H156+H155+H154+H137+H134+H133+H132+H114+H113+H111+H108+H107+H106+H86+H83+H82+H81+H61+H62+H58+H57+H56+H185</f>
        <v>213950.5</v>
      </c>
      <c r="I231" s="266">
        <f t="shared" si="27"/>
        <v>155957.75375229318</v>
      </c>
      <c r="J231" s="266">
        <f>J183+J182+J179+J178+J177+J159+J156+J155+J154+J137+J134+J133+J132+J114+J113+J111+J108+J107+J106+J86+J83+J82+J81+J61+J58+J57+J56+J185</f>
        <v>33367239394.18</v>
      </c>
      <c r="K231" s="249"/>
      <c r="L231" s="82"/>
      <c r="M231" s="82"/>
      <c r="N231" s="82"/>
      <c r="O231" s="82"/>
    </row>
    <row r="232" spans="2:15" ht="18" x14ac:dyDescent="0.4">
      <c r="B232" s="82"/>
      <c r="C232" s="4" t="s">
        <v>94</v>
      </c>
      <c r="D232" s="269">
        <f t="shared" si="28"/>
        <v>0.1451162793878632</v>
      </c>
      <c r="E232" s="83">
        <f>E200</f>
        <v>33950</v>
      </c>
      <c r="F232" s="83">
        <f t="shared" ref="F232:F233" si="29">IF(E232=0,0,G232/E232)</f>
        <v>125793.80088365242</v>
      </c>
      <c r="G232" s="83">
        <f>G200</f>
        <v>4270699540</v>
      </c>
      <c r="H232" s="83">
        <f>H200</f>
        <v>493933.5</v>
      </c>
      <c r="I232" s="83">
        <f t="shared" si="27"/>
        <v>115498.85439234228</v>
      </c>
      <c r="J232" s="83">
        <f>J200</f>
        <v>57048753396</v>
      </c>
      <c r="K232" s="249"/>
      <c r="L232" s="82"/>
      <c r="M232" s="82"/>
      <c r="N232" s="82"/>
      <c r="O232" s="82"/>
    </row>
    <row r="233" spans="2:15" ht="18" x14ac:dyDescent="0.4">
      <c r="B233" s="82"/>
      <c r="C233" s="4" t="s">
        <v>113</v>
      </c>
      <c r="D233" s="269">
        <f t="shared" si="28"/>
        <v>0</v>
      </c>
      <c r="E233" s="83">
        <f>+E193</f>
        <v>0</v>
      </c>
      <c r="F233" s="83">
        <f t="shared" si="29"/>
        <v>0</v>
      </c>
      <c r="G233" s="83">
        <f>+G193</f>
        <v>0</v>
      </c>
      <c r="H233" s="83">
        <f>+H193</f>
        <v>8738.85</v>
      </c>
      <c r="I233" s="83">
        <f t="shared" si="27"/>
        <v>139316.44209478362</v>
      </c>
      <c r="J233" s="83">
        <f>+J193</f>
        <v>1217465490</v>
      </c>
      <c r="K233" s="249"/>
      <c r="L233" s="82"/>
      <c r="M233" s="82"/>
      <c r="N233" s="82"/>
      <c r="O233" s="82"/>
    </row>
    <row r="234" spans="2:15" ht="18" x14ac:dyDescent="0.4">
      <c r="B234" s="82"/>
      <c r="C234" s="96" t="s">
        <v>95</v>
      </c>
      <c r="D234" s="100"/>
      <c r="E234" s="251">
        <f>SUM(E229:E233)</f>
        <v>233950.32</v>
      </c>
      <c r="F234" s="101">
        <f t="shared" ref="F234" si="30">+G234/E234</f>
        <v>123625.75756224655</v>
      </c>
      <c r="G234" s="101">
        <f>SUM(G229:G233)</f>
        <v>28922285541.93</v>
      </c>
      <c r="H234" s="101">
        <f>SUM(H229:H233)</f>
        <v>2151477.52</v>
      </c>
      <c r="I234" s="101">
        <f t="shared" si="27"/>
        <v>112591.7369648789</v>
      </c>
      <c r="J234" s="101">
        <f>SUM(J229:J233)</f>
        <v>242238591017.69</v>
      </c>
      <c r="K234" s="82"/>
      <c r="L234" s="82"/>
      <c r="M234" s="82"/>
      <c r="N234" s="82"/>
      <c r="O234" s="82"/>
    </row>
    <row r="235" spans="2:15" ht="18" x14ac:dyDescent="0.4">
      <c r="B235" s="82"/>
      <c r="C235" s="4"/>
      <c r="D235" s="82"/>
      <c r="E235" s="82"/>
      <c r="F235" s="82"/>
      <c r="G235" s="82"/>
      <c r="H235" s="84"/>
      <c r="I235" s="82"/>
      <c r="J235" s="84"/>
      <c r="K235" s="82"/>
      <c r="L235" s="82"/>
      <c r="M235" s="82"/>
      <c r="N235" s="82"/>
      <c r="O235" s="82"/>
    </row>
    <row r="236" spans="2:15" x14ac:dyDescent="0.35">
      <c r="B236" s="82"/>
      <c r="C236" s="82"/>
      <c r="D236" s="82"/>
      <c r="E236" s="84" t="s">
        <v>151</v>
      </c>
      <c r="F236" s="84"/>
      <c r="G236" s="84"/>
      <c r="H236" s="84" t="s">
        <v>151</v>
      </c>
      <c r="I236" s="84"/>
      <c r="J236" s="84">
        <f>J234-J205</f>
        <v>0</v>
      </c>
      <c r="K236" s="82"/>
      <c r="L236" s="82"/>
      <c r="M236" s="82"/>
      <c r="N236" s="82"/>
      <c r="O236" s="82"/>
    </row>
    <row r="237" spans="2:15" ht="18" x14ac:dyDescent="0.4">
      <c r="B237" s="82"/>
      <c r="C237" s="4" t="s">
        <v>89</v>
      </c>
      <c r="D237" s="82"/>
      <c r="E237" s="252"/>
      <c r="F237" s="249"/>
      <c r="G237" s="82"/>
      <c r="H237" s="252"/>
      <c r="I237" s="84"/>
      <c r="J237" s="82"/>
      <c r="K237" s="82"/>
      <c r="L237" s="82"/>
      <c r="M237" s="82"/>
      <c r="N237" s="82"/>
      <c r="O237" s="82"/>
    </row>
    <row r="238" spans="2:15" x14ac:dyDescent="0.35">
      <c r="B238" s="82"/>
      <c r="C238" s="82"/>
      <c r="D238" s="82"/>
      <c r="E238" s="85">
        <v>213551</v>
      </c>
      <c r="F238" s="249"/>
      <c r="G238" s="82"/>
      <c r="H238" s="85"/>
      <c r="I238" s="82"/>
      <c r="J238" s="82"/>
      <c r="K238" s="82"/>
      <c r="L238" s="82"/>
      <c r="M238" s="82"/>
      <c r="N238" s="82"/>
      <c r="O238" s="82"/>
    </row>
    <row r="239" spans="2:15" x14ac:dyDescent="0.35">
      <c r="B239" s="82"/>
      <c r="C239" s="82"/>
      <c r="D239" s="82"/>
      <c r="E239" s="249">
        <f>(E231+E230)/E238</f>
        <v>0.52969079985577217</v>
      </c>
      <c r="F239" s="84"/>
      <c r="G239" s="85"/>
      <c r="H239" s="84"/>
      <c r="I239" s="84"/>
      <c r="J239" s="82"/>
      <c r="K239" s="82"/>
      <c r="L239" s="82"/>
      <c r="M239" s="82"/>
      <c r="N239" s="82"/>
      <c r="O239" s="82"/>
    </row>
    <row r="240" spans="2:15" x14ac:dyDescent="0.35">
      <c r="B240" s="82"/>
      <c r="C240" s="82"/>
      <c r="D240" s="82"/>
      <c r="E240" s="82"/>
      <c r="F240" s="84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35">
      <c r="B241" s="82"/>
      <c r="C241" s="82"/>
      <c r="D241" s="82"/>
      <c r="E241" s="82"/>
      <c r="F241" s="249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35">
      <c r="B242" s="82"/>
      <c r="C242" s="82"/>
      <c r="D242" s="82"/>
      <c r="E242" s="84"/>
      <c r="F242" s="84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35">
      <c r="B243" s="82"/>
      <c r="C243" s="82"/>
      <c r="D243" s="82"/>
      <c r="E243" s="82"/>
      <c r="F243" s="82"/>
      <c r="G243" s="118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35">
      <c r="B244" s="82"/>
      <c r="C244" s="253" t="s">
        <v>111</v>
      </c>
      <c r="D244" s="82"/>
      <c r="E244" s="252"/>
      <c r="F244" s="252"/>
      <c r="G244" s="252"/>
      <c r="H244" s="252"/>
      <c r="I244" s="82"/>
      <c r="J244" s="82"/>
      <c r="K244" s="82"/>
      <c r="L244" s="82"/>
      <c r="M244" s="82"/>
      <c r="N244" s="82"/>
      <c r="O244" s="82"/>
    </row>
    <row r="245" spans="1:15" s="108" customFormat="1" ht="11.5" x14ac:dyDescent="0.25">
      <c r="A245" s="107"/>
      <c r="C245" s="108" t="s">
        <v>110</v>
      </c>
      <c r="E245" s="254">
        <f>+E203-E200-E193</f>
        <v>113116</v>
      </c>
      <c r="F245" s="255"/>
      <c r="G245" s="254"/>
      <c r="H245" s="255">
        <f>H230+H231</f>
        <v>818022.62</v>
      </c>
      <c r="I245" s="114"/>
    </row>
    <row r="246" spans="1:15" s="108" customFormat="1" ht="12.5" x14ac:dyDescent="0.25">
      <c r="A246" s="107"/>
      <c r="C246" s="108" t="s">
        <v>109</v>
      </c>
      <c r="E246" s="254">
        <v>115116</v>
      </c>
      <c r="F246" s="255"/>
      <c r="G246" s="255"/>
      <c r="H246" s="255">
        <v>818022.62</v>
      </c>
      <c r="I246" s="82"/>
    </row>
    <row r="247" spans="1:15" x14ac:dyDescent="0.35">
      <c r="C247" s="108" t="s">
        <v>120</v>
      </c>
      <c r="E247" s="254">
        <f>E245-E246</f>
        <v>-2000</v>
      </c>
      <c r="F247" s="110" t="s">
        <v>155</v>
      </c>
      <c r="G247" s="255"/>
      <c r="H247" s="255">
        <f>H245-H246</f>
        <v>0</v>
      </c>
      <c r="I247" s="252" t="s">
        <v>140</v>
      </c>
    </row>
    <row r="248" spans="1:15" s="108" customFormat="1" ht="13" x14ac:dyDescent="0.3">
      <c r="A248" s="107"/>
      <c r="C248" s="253" t="s">
        <v>112</v>
      </c>
      <c r="E248" s="255"/>
      <c r="F248" s="255"/>
      <c r="G248" s="255"/>
      <c r="H248" s="255"/>
      <c r="I248" s="114"/>
    </row>
    <row r="249" spans="1:15" x14ac:dyDescent="0.35">
      <c r="C249" s="108" t="s">
        <v>110</v>
      </c>
      <c r="E249" s="254">
        <f>E29</f>
        <v>86884.32</v>
      </c>
      <c r="H249" s="255">
        <f>H29</f>
        <v>830782.54999999993</v>
      </c>
    </row>
    <row r="250" spans="1:15" s="108" customFormat="1" ht="11.5" x14ac:dyDescent="0.25">
      <c r="A250" s="107"/>
      <c r="C250" s="108" t="s">
        <v>109</v>
      </c>
      <c r="E250" s="254">
        <v>86884.32</v>
      </c>
      <c r="H250" s="255">
        <v>830783</v>
      </c>
    </row>
    <row r="251" spans="1:15" x14ac:dyDescent="0.35">
      <c r="B251" s="82"/>
      <c r="C251" s="108" t="s">
        <v>115</v>
      </c>
      <c r="D251" s="82"/>
      <c r="E251" s="254">
        <f>E250-E249</f>
        <v>0</v>
      </c>
      <c r="F251" s="252"/>
      <c r="G251" s="252"/>
      <c r="H251" s="255">
        <f>H249-H250</f>
        <v>-0.45000000006984919</v>
      </c>
      <c r="I251" s="252"/>
      <c r="J251" s="82"/>
      <c r="K251" s="82"/>
      <c r="L251" s="82"/>
      <c r="M251" s="82"/>
      <c r="N251" s="82"/>
      <c r="O251" s="82"/>
    </row>
    <row r="252" spans="1:15" x14ac:dyDescent="0.35">
      <c r="B252" s="82"/>
      <c r="C252" s="82"/>
      <c r="D252" s="82"/>
      <c r="E252" s="252"/>
      <c r="F252" s="252"/>
      <c r="G252" s="82"/>
      <c r="H252" s="252"/>
      <c r="I252" s="252"/>
      <c r="J252" s="82"/>
      <c r="K252" s="82"/>
      <c r="L252" s="82"/>
      <c r="M252" s="82"/>
      <c r="N252" s="82"/>
      <c r="O252" s="82"/>
    </row>
    <row r="253" spans="1:15" x14ac:dyDescent="0.35">
      <c r="B253" s="82"/>
      <c r="C253" s="82"/>
      <c r="D253" s="82"/>
      <c r="E253" s="255"/>
      <c r="F253" s="255"/>
      <c r="G253" s="255"/>
      <c r="H253" s="255"/>
      <c r="I253" s="252"/>
      <c r="J253" s="82"/>
      <c r="K253" s="82"/>
      <c r="L253" s="82"/>
      <c r="M253" s="82"/>
      <c r="N253" s="82"/>
      <c r="O253" s="82"/>
    </row>
    <row r="254" spans="1:15" x14ac:dyDescent="0.35">
      <c r="B254" s="82"/>
      <c r="C254" s="253" t="s">
        <v>117</v>
      </c>
      <c r="D254" s="82"/>
      <c r="E254" s="118"/>
      <c r="F254" s="82"/>
      <c r="G254" s="118"/>
      <c r="H254" s="252"/>
      <c r="I254" s="82"/>
      <c r="J254" s="82"/>
      <c r="K254" s="82"/>
      <c r="L254" s="82"/>
      <c r="M254" s="82"/>
      <c r="N254" s="82"/>
      <c r="O254" s="82"/>
    </row>
    <row r="255" spans="1:15" x14ac:dyDescent="0.35">
      <c r="B255" s="82"/>
      <c r="C255" s="108" t="s">
        <v>110</v>
      </c>
      <c r="D255" s="82"/>
      <c r="E255" s="256">
        <f>E200</f>
        <v>33950</v>
      </c>
      <c r="F255" s="82"/>
      <c r="G255" s="118"/>
      <c r="H255" s="252">
        <f>H200</f>
        <v>493933.5</v>
      </c>
      <c r="I255" s="82"/>
      <c r="J255" s="82"/>
      <c r="K255" s="82"/>
      <c r="L255" s="82"/>
      <c r="M255" s="82"/>
      <c r="N255" s="82"/>
      <c r="O255" s="82"/>
    </row>
    <row r="256" spans="1:15" x14ac:dyDescent="0.35">
      <c r="B256" s="82"/>
      <c r="C256" s="108" t="s">
        <v>109</v>
      </c>
      <c r="D256" s="82"/>
      <c r="E256" s="256">
        <v>33950</v>
      </c>
      <c r="F256" s="82"/>
      <c r="G256" s="252"/>
      <c r="H256" s="252">
        <v>493933</v>
      </c>
      <c r="I256" s="82"/>
      <c r="J256" s="82"/>
      <c r="K256" s="82"/>
      <c r="L256" s="82"/>
      <c r="M256" s="82"/>
      <c r="N256" s="82"/>
      <c r="O256" s="82"/>
    </row>
    <row r="257" spans="1:22" x14ac:dyDescent="0.35">
      <c r="B257" s="82"/>
      <c r="C257" s="108" t="s">
        <v>115</v>
      </c>
      <c r="D257" s="82"/>
      <c r="E257" s="254">
        <f>E255-E256</f>
        <v>0</v>
      </c>
      <c r="F257" s="82"/>
      <c r="G257" s="118"/>
      <c r="H257" s="252">
        <f>H256-H255</f>
        <v>-0.5</v>
      </c>
      <c r="I257" s="82"/>
      <c r="J257" s="82"/>
      <c r="K257" s="82"/>
      <c r="L257" s="82"/>
      <c r="M257" s="82"/>
      <c r="N257" s="82"/>
      <c r="O257" s="82"/>
    </row>
    <row r="258" spans="1:22" s="83" customFormat="1" x14ac:dyDescent="0.35">
      <c r="A258" s="71"/>
      <c r="B258" s="82"/>
      <c r="C258" s="82"/>
      <c r="D258" s="82"/>
      <c r="E258" s="82"/>
      <c r="F258" s="82"/>
      <c r="G258" s="82"/>
      <c r="H258" s="252"/>
      <c r="I258" s="82"/>
      <c r="J258" s="82"/>
      <c r="K258" s="82"/>
      <c r="L258" s="82"/>
      <c r="M258" s="82"/>
      <c r="N258" s="82"/>
      <c r="O258" s="82"/>
      <c r="P258" s="1"/>
      <c r="Q258" s="1"/>
      <c r="R258" s="1"/>
      <c r="S258" s="1"/>
      <c r="T258" s="1"/>
      <c r="U258" s="1"/>
      <c r="V258" s="1"/>
    </row>
    <row r="259" spans="1:22" s="83" customFormat="1" x14ac:dyDescent="0.35">
      <c r="A259" s="71"/>
      <c r="B259" s="82"/>
      <c r="C259" s="82"/>
      <c r="D259" s="82"/>
      <c r="E259" s="82"/>
      <c r="F259" s="82"/>
      <c r="G259" s="82"/>
      <c r="H259" s="252">
        <f>+H251+H257</f>
        <v>-0.95000000006984919</v>
      </c>
      <c r="I259" s="82"/>
      <c r="J259" s="82"/>
      <c r="K259" s="82"/>
      <c r="L259" s="82"/>
      <c r="M259" s="82"/>
      <c r="N259" s="82"/>
      <c r="O259" s="82"/>
      <c r="P259" s="1"/>
      <c r="Q259" s="1"/>
      <c r="R259" s="1"/>
      <c r="S259" s="1"/>
      <c r="T259" s="1"/>
      <c r="U259" s="1"/>
      <c r="V259" s="1"/>
    </row>
    <row r="260" spans="1:22" s="83" customFormat="1" x14ac:dyDescent="0.35">
      <c r="A260" s="71"/>
      <c r="B260" s="82"/>
      <c r="C260" s="82"/>
      <c r="D260" s="82"/>
      <c r="E260" s="84"/>
      <c r="F260" s="82"/>
      <c r="G260" s="82"/>
      <c r="H260" s="82"/>
      <c r="I260" s="82"/>
      <c r="J260" s="82"/>
      <c r="K260" s="82"/>
      <c r="L260" s="82"/>
      <c r="M260" s="82"/>
      <c r="N260" s="82"/>
      <c r="O260" s="82"/>
      <c r="P260" s="1"/>
      <c r="Q260" s="1"/>
      <c r="R260" s="1"/>
      <c r="S260" s="1"/>
      <c r="T260" s="1"/>
      <c r="U260" s="1"/>
      <c r="V260" s="1"/>
    </row>
    <row r="261" spans="1:22" hidden="1" x14ac:dyDescent="0.35">
      <c r="B261" s="82"/>
      <c r="C261" s="259" t="s">
        <v>135</v>
      </c>
      <c r="D261" s="82"/>
      <c r="E261" s="256">
        <f>E87</f>
        <v>0</v>
      </c>
      <c r="F261" s="256"/>
      <c r="G261" s="256">
        <f>G87</f>
        <v>0</v>
      </c>
      <c r="H261" s="256">
        <f>H87</f>
        <v>2497.06</v>
      </c>
      <c r="I261" s="256"/>
      <c r="J261" s="256">
        <f>J87</f>
        <v>296400722.35000002</v>
      </c>
      <c r="K261" s="82"/>
      <c r="L261" s="82"/>
      <c r="M261" s="82"/>
      <c r="N261" s="82"/>
      <c r="O261" s="82"/>
    </row>
    <row r="262" spans="1:22" s="83" customFormat="1" hidden="1" x14ac:dyDescent="0.35">
      <c r="A262" s="71"/>
      <c r="B262" s="1"/>
      <c r="C262" s="259" t="s">
        <v>58</v>
      </c>
      <c r="D262" s="27"/>
      <c r="E262" s="256">
        <f>E180+E157+E135+E109+E84+E59</f>
        <v>0</v>
      </c>
      <c r="F262" s="256"/>
      <c r="G262" s="256">
        <f>G180+G157+G135+G109+G84+G59</f>
        <v>0</v>
      </c>
      <c r="H262" s="256">
        <f>H180+H157+H135+H109+H84+H59</f>
        <v>0</v>
      </c>
      <c r="I262" s="256"/>
      <c r="J262" s="256">
        <f>J180+J157+J135+J109+J84+J59</f>
        <v>0</v>
      </c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idden="1" x14ac:dyDescent="0.35">
      <c r="C263" s="260" t="s">
        <v>11</v>
      </c>
      <c r="E263" s="256">
        <f>E165+E142+E119+E94+E68+E44</f>
        <v>15900</v>
      </c>
      <c r="F263" s="256"/>
      <c r="G263" s="256">
        <f>G165+G142+G119+G94+G68+G44</f>
        <v>1574998169.8399999</v>
      </c>
      <c r="H263" s="256">
        <f>H165+H142+H119+H94+H68+H44</f>
        <v>46680</v>
      </c>
      <c r="I263" s="256"/>
      <c r="J263" s="256">
        <f>J165+J142+J119+J94+J68+J44</f>
        <v>4057844992</v>
      </c>
    </row>
    <row r="264" spans="1:22" hidden="1" x14ac:dyDescent="0.35">
      <c r="C264" s="261" t="s">
        <v>57</v>
      </c>
      <c r="E264" s="256">
        <f>E164+E141+E118+E93</f>
        <v>9010</v>
      </c>
      <c r="F264" s="256"/>
      <c r="G264" s="256">
        <f>G164+G141+G118+G93</f>
        <v>841910569.35000002</v>
      </c>
      <c r="H264" s="256">
        <f>H164+H141+H118+H93</f>
        <v>9010</v>
      </c>
      <c r="I264" s="256"/>
      <c r="J264" s="256">
        <f>J164+J141+J118+J93</f>
        <v>841910569.35000002</v>
      </c>
    </row>
    <row r="265" spans="1:22" hidden="1" x14ac:dyDescent="0.35">
      <c r="C265" s="260" t="s">
        <v>12</v>
      </c>
      <c r="E265" s="256">
        <f>E166+E143+E120+E95+E69+E45</f>
        <v>17198</v>
      </c>
      <c r="F265" s="256"/>
      <c r="G265" s="256">
        <f>G166+G143+G120+G95+G69+G45</f>
        <v>1655881904.6099999</v>
      </c>
      <c r="H265" s="256">
        <f>H166+H143+H120+H95+H69+H45</f>
        <v>69426</v>
      </c>
      <c r="I265" s="256"/>
      <c r="J265" s="256">
        <f>J166+J143+J120+J95+J69+J45</f>
        <v>5968565429.1599998</v>
      </c>
    </row>
    <row r="266" spans="1:22" hidden="1" x14ac:dyDescent="0.35">
      <c r="C266" s="260" t="s">
        <v>13</v>
      </c>
      <c r="E266" s="256">
        <f>E167+E144+E121+E96+E70+E46</f>
        <v>640</v>
      </c>
      <c r="F266" s="256"/>
      <c r="G266" s="256">
        <f>G167+G144+G121+G96+G70+G46</f>
        <v>62847478.399999999</v>
      </c>
      <c r="H266" s="256">
        <f>H167+H144+H121+H96+H70+H46</f>
        <v>1280</v>
      </c>
      <c r="I266" s="256"/>
      <c r="J266" s="256">
        <f>J167+J144+J121+J96+J70+J46</f>
        <v>121970172.8</v>
      </c>
    </row>
    <row r="267" spans="1:22" hidden="1" x14ac:dyDescent="0.35">
      <c r="C267" s="261" t="s">
        <v>56</v>
      </c>
      <c r="E267" s="256">
        <f>E163+E140+E117+E92</f>
        <v>0</v>
      </c>
      <c r="F267" s="256"/>
      <c r="G267" s="256">
        <f>G163+G140+G117+G92</f>
        <v>0</v>
      </c>
      <c r="H267" s="256">
        <f>H163+H140+H117+H92</f>
        <v>0</v>
      </c>
      <c r="I267" s="256"/>
      <c r="J267" s="256">
        <f>J163+J140+J117+J92</f>
        <v>0</v>
      </c>
    </row>
    <row r="268" spans="1:22" hidden="1" x14ac:dyDescent="0.35">
      <c r="C268" s="261" t="s">
        <v>55</v>
      </c>
      <c r="E268" s="256">
        <f>E67+E43</f>
        <v>400</v>
      </c>
      <c r="F268" s="256"/>
      <c r="G268" s="256">
        <f>G67+G43</f>
        <v>50711496</v>
      </c>
      <c r="H268" s="256">
        <f>H67+H43</f>
        <v>1600</v>
      </c>
      <c r="I268" s="256"/>
      <c r="J268" s="256">
        <f>J67+J43</f>
        <v>196581484</v>
      </c>
    </row>
    <row r="269" spans="1:22" hidden="1" x14ac:dyDescent="0.35">
      <c r="C269" s="261" t="s">
        <v>54</v>
      </c>
      <c r="E269" s="256">
        <f>E42+E66</f>
        <v>0</v>
      </c>
      <c r="F269" s="256"/>
      <c r="G269" s="256">
        <f>G42+G66</f>
        <v>0</v>
      </c>
      <c r="H269" s="256">
        <f>H42+H66</f>
        <v>0</v>
      </c>
      <c r="I269" s="256"/>
      <c r="J269" s="256">
        <f>J42+J66</f>
        <v>0</v>
      </c>
    </row>
    <row r="270" spans="1:22" hidden="1" x14ac:dyDescent="0.35">
      <c r="C270" s="260" t="s">
        <v>60</v>
      </c>
      <c r="E270" s="256">
        <f>E171+E148+E126+E100+E74+E50</f>
        <v>400</v>
      </c>
      <c r="F270" s="256"/>
      <c r="G270" s="256">
        <f>G171+G148+G126+G100+G74+G50</f>
        <v>50711496</v>
      </c>
      <c r="H270" s="256">
        <f>H171+H148+H126+H100+H74+H50</f>
        <v>800</v>
      </c>
      <c r="I270" s="256"/>
      <c r="J270" s="256">
        <f>J171+J148+J126+J100+J74+J50</f>
        <v>101229228</v>
      </c>
    </row>
    <row r="271" spans="1:22" hidden="1" x14ac:dyDescent="0.35">
      <c r="C271" s="259" t="s">
        <v>108</v>
      </c>
      <c r="E271" s="256">
        <f>E183+E88</f>
        <v>860</v>
      </c>
      <c r="F271" s="256"/>
      <c r="G271" s="256">
        <f>G183+G88</f>
        <v>100962108</v>
      </c>
      <c r="H271" s="256">
        <f>H183+H88</f>
        <v>12227.900000000001</v>
      </c>
      <c r="I271" s="256"/>
      <c r="J271" s="256">
        <f>J183+J88</f>
        <v>1460750945.55</v>
      </c>
    </row>
    <row r="272" spans="1:22" hidden="1" x14ac:dyDescent="0.35">
      <c r="C272" s="260" t="s">
        <v>72</v>
      </c>
      <c r="E272" s="256">
        <f>E173+E150+E128+E102+E76+E52</f>
        <v>10380</v>
      </c>
      <c r="F272" s="256"/>
      <c r="G272" s="256">
        <f>G173+G150+G128+G102+G76+G52</f>
        <v>868608105.5</v>
      </c>
      <c r="H272" s="256">
        <f>H173+H150+H128+H102+H76+H52</f>
        <v>57620</v>
      </c>
      <c r="I272" s="256"/>
      <c r="J272" s="256">
        <f>J173+J150+J128+J102+J76+J52</f>
        <v>6393991173.3000002</v>
      </c>
    </row>
    <row r="273" spans="1:15" s="2" customFormat="1" hidden="1" x14ac:dyDescent="0.35">
      <c r="A273" s="71"/>
      <c r="B273" s="1"/>
      <c r="C273" s="260" t="s">
        <v>73</v>
      </c>
      <c r="D273" s="26"/>
      <c r="E273" s="256">
        <f>E174+E151+E129+E103+E77+E53</f>
        <v>0</v>
      </c>
      <c r="F273" s="256"/>
      <c r="G273" s="256">
        <f>G174+G151+G129+G103+G77+G53</f>
        <v>0</v>
      </c>
      <c r="H273" s="256">
        <f>H174+H151+H129+H103+H77+H53</f>
        <v>798.32</v>
      </c>
      <c r="I273" s="256"/>
      <c r="J273" s="256">
        <f>J174+J151+J129+J103+J77+J53</f>
        <v>54838734.310000002</v>
      </c>
      <c r="K273" s="1"/>
      <c r="L273" s="1"/>
      <c r="M273" s="1"/>
      <c r="N273" s="1"/>
      <c r="O273" s="1"/>
    </row>
    <row r="274" spans="1:15" s="2" customFormat="1" hidden="1" x14ac:dyDescent="0.35">
      <c r="A274" s="71"/>
      <c r="B274" s="1"/>
      <c r="C274" s="260" t="s">
        <v>119</v>
      </c>
      <c r="D274" s="26"/>
      <c r="E274" s="256">
        <f>E78</f>
        <v>0</v>
      </c>
      <c r="F274" s="256"/>
      <c r="G274" s="256">
        <f>G78</f>
        <v>0</v>
      </c>
      <c r="H274" s="256">
        <f>H78</f>
        <v>0</v>
      </c>
      <c r="I274" s="256"/>
      <c r="J274" s="256">
        <f>J78</f>
        <v>0</v>
      </c>
      <c r="K274" s="1"/>
      <c r="L274" s="1"/>
      <c r="M274" s="1"/>
      <c r="N274" s="1"/>
      <c r="O274" s="1"/>
    </row>
    <row r="275" spans="1:15" s="2" customFormat="1" hidden="1" x14ac:dyDescent="0.35">
      <c r="A275" s="71"/>
      <c r="B275" s="1"/>
      <c r="C275" s="260" t="s">
        <v>82</v>
      </c>
      <c r="D275" s="26"/>
      <c r="E275" s="256">
        <f>E176+E153+E131+E105+E80+E55</f>
        <v>0</v>
      </c>
      <c r="F275" s="256"/>
      <c r="G275" s="256">
        <f>G176+G153+G131+G105+G80+G55</f>
        <v>0</v>
      </c>
      <c r="H275" s="256">
        <f>H176+H153+H131+H105+H80+H55</f>
        <v>0</v>
      </c>
      <c r="I275" s="256"/>
      <c r="J275" s="256">
        <f>J176+J153+J131+J105+J80+J55</f>
        <v>0</v>
      </c>
      <c r="K275" s="1"/>
      <c r="L275" s="1"/>
      <c r="M275" s="1"/>
      <c r="N275" s="1"/>
      <c r="O275" s="1"/>
    </row>
    <row r="276" spans="1:15" hidden="1" x14ac:dyDescent="0.35">
      <c r="C276" s="260" t="s">
        <v>50</v>
      </c>
      <c r="E276" s="256">
        <f>E172+E149+E127+E101+E75+E51</f>
        <v>0</v>
      </c>
      <c r="F276" s="256"/>
      <c r="G276" s="256">
        <f>G172+G149+G127+G101+G75+G51</f>
        <v>0</v>
      </c>
      <c r="H276" s="256">
        <f>H172+H149+H127+H101+H75+H51</f>
        <v>0</v>
      </c>
      <c r="I276" s="256"/>
      <c r="J276" s="256">
        <f>J172+J149+J127+J101+J75+J51</f>
        <v>0</v>
      </c>
    </row>
    <row r="277" spans="1:15" hidden="1" x14ac:dyDescent="0.35">
      <c r="C277" s="261" t="s">
        <v>81</v>
      </c>
      <c r="E277" s="256">
        <f>E175+E79+E54</f>
        <v>0</v>
      </c>
      <c r="F277" s="256"/>
      <c r="G277" s="256">
        <f>G175+G79+G54</f>
        <v>0</v>
      </c>
      <c r="H277" s="256">
        <f>H175+H79+H54</f>
        <v>0</v>
      </c>
      <c r="I277" s="256"/>
      <c r="J277" s="256">
        <f>J175+J79+J54</f>
        <v>0</v>
      </c>
    </row>
    <row r="278" spans="1:15" hidden="1" x14ac:dyDescent="0.35">
      <c r="C278" s="261" t="s">
        <v>80</v>
      </c>
      <c r="E278" s="256">
        <f>E152+E130+E104</f>
        <v>0</v>
      </c>
      <c r="F278" s="256"/>
      <c r="G278" s="256">
        <f>G152+G130+G104</f>
        <v>0</v>
      </c>
      <c r="H278" s="256">
        <f>H152+H130+H104</f>
        <v>0</v>
      </c>
      <c r="I278" s="256"/>
      <c r="J278" s="256">
        <f>J152+J130+J104</f>
        <v>0</v>
      </c>
    </row>
    <row r="279" spans="1:15" hidden="1" x14ac:dyDescent="0.35">
      <c r="C279" s="259" t="s">
        <v>97</v>
      </c>
      <c r="E279" s="256">
        <f>E181+E158+E136+E110+E60</f>
        <v>0</v>
      </c>
      <c r="F279" s="256"/>
      <c r="G279" s="256">
        <f>G181+G158+G136+G110+G60</f>
        <v>0</v>
      </c>
      <c r="H279" s="256">
        <f>H181+H158+H136+H110+H60</f>
        <v>0</v>
      </c>
      <c r="I279" s="256"/>
      <c r="J279" s="256">
        <f>J181+J158+J136+J110+J60</f>
        <v>0</v>
      </c>
    </row>
    <row r="280" spans="1:15" s="2" customFormat="1" hidden="1" x14ac:dyDescent="0.35">
      <c r="A280" s="71"/>
      <c r="B280" s="1"/>
      <c r="C280" s="259" t="s">
        <v>136</v>
      </c>
      <c r="D280" s="27"/>
      <c r="E280" s="256">
        <f>+E111</f>
        <v>0</v>
      </c>
      <c r="F280" s="256"/>
      <c r="G280" s="256">
        <f>+G111</f>
        <v>0</v>
      </c>
      <c r="H280" s="256">
        <f>+H111</f>
        <v>0</v>
      </c>
      <c r="I280" s="256"/>
      <c r="J280" s="256">
        <f>+J111</f>
        <v>0</v>
      </c>
      <c r="K280" s="1"/>
      <c r="L280" s="1"/>
      <c r="M280" s="1"/>
      <c r="N280" s="1"/>
      <c r="O280" s="1"/>
    </row>
    <row r="281" spans="1:15" s="2" customFormat="1" hidden="1" x14ac:dyDescent="0.35">
      <c r="A281" s="71"/>
      <c r="B281" s="1"/>
      <c r="C281" s="260" t="s">
        <v>69</v>
      </c>
      <c r="D281" s="26"/>
      <c r="E281" s="256">
        <f>E169+E146+E123+E98+E72+E48</f>
        <v>5000</v>
      </c>
      <c r="F281" s="256"/>
      <c r="G281" s="256">
        <f>G169+G146+G123+G98+G72+G48</f>
        <v>469304784</v>
      </c>
      <c r="H281" s="256">
        <f>H169+H146+H123+H98+H72+H48</f>
        <v>133496.5</v>
      </c>
      <c r="I281" s="256"/>
      <c r="J281" s="256">
        <f>J169+J146+J123+J98+J72+J48</f>
        <v>10916890484.65</v>
      </c>
      <c r="K281" s="1"/>
      <c r="L281" s="1"/>
      <c r="M281" s="1"/>
      <c r="N281" s="1"/>
      <c r="O281" s="1"/>
    </row>
    <row r="282" spans="1:15" s="2" customFormat="1" hidden="1" x14ac:dyDescent="0.35">
      <c r="A282" s="71"/>
      <c r="B282" s="1"/>
      <c r="C282" s="260" t="s">
        <v>68</v>
      </c>
      <c r="D282" s="26"/>
      <c r="E282" s="256">
        <f>E168+E145+E122+E97+E71+E47</f>
        <v>11520</v>
      </c>
      <c r="F282" s="256"/>
      <c r="G282" s="256">
        <f>G168+G145+G122+G97+G71+G47</f>
        <v>1011012384.11</v>
      </c>
      <c r="H282" s="256">
        <f>H168+H145+H122+H97+H71+H47</f>
        <v>227371</v>
      </c>
      <c r="I282" s="256"/>
      <c r="J282" s="256">
        <f>J168+J145+J122+J97+J71+J47</f>
        <v>18639400040.669998</v>
      </c>
      <c r="K282" s="1"/>
      <c r="L282" s="1"/>
      <c r="M282" s="1"/>
      <c r="N282" s="1"/>
      <c r="O282" s="1"/>
    </row>
    <row r="283" spans="1:15" hidden="1" x14ac:dyDescent="0.35">
      <c r="C283" s="260" t="s">
        <v>14</v>
      </c>
      <c r="E283" s="256">
        <f>E170+E147+E124+E99+E73+E49</f>
        <v>0</v>
      </c>
      <c r="F283" s="256"/>
      <c r="G283" s="256">
        <f>G170+G147+G124+G99+G73+G49</f>
        <v>0</v>
      </c>
      <c r="H283" s="256">
        <f>H170+H147+H124+H99+H73+H49</f>
        <v>0</v>
      </c>
      <c r="I283" s="256"/>
      <c r="J283" s="256">
        <f>J170+J147+J124+J99+J73+J49</f>
        <v>0</v>
      </c>
    </row>
    <row r="284" spans="1:15" hidden="1" x14ac:dyDescent="0.35">
      <c r="C284" s="259" t="s">
        <v>134</v>
      </c>
      <c r="E284" s="256">
        <f>E160</f>
        <v>5000</v>
      </c>
      <c r="F284" s="256"/>
      <c r="G284" s="256">
        <f>G160</f>
        <v>491624904</v>
      </c>
      <c r="H284" s="256">
        <f>H160</f>
        <v>38000</v>
      </c>
      <c r="I284" s="256"/>
      <c r="J284" s="256">
        <f>J160</f>
        <v>3382317474.71</v>
      </c>
    </row>
    <row r="285" spans="1:15" hidden="1" x14ac:dyDescent="0.35">
      <c r="C285" s="262" t="s">
        <v>114</v>
      </c>
      <c r="E285" s="256">
        <f>E113</f>
        <v>0</v>
      </c>
      <c r="F285" s="256"/>
      <c r="G285" s="256">
        <f>G113</f>
        <v>0</v>
      </c>
      <c r="H285" s="256">
        <f>H113</f>
        <v>13417.5</v>
      </c>
      <c r="I285" s="256"/>
      <c r="J285" s="256">
        <f>J113</f>
        <v>1622670548.5799999</v>
      </c>
    </row>
    <row r="286" spans="1:15" hidden="1" x14ac:dyDescent="0.35">
      <c r="C286" s="262" t="s">
        <v>83</v>
      </c>
      <c r="E286" s="256">
        <f>E177+E154+E132+E106+E81+E56</f>
        <v>21538.5</v>
      </c>
      <c r="F286" s="256"/>
      <c r="G286" s="256">
        <f>G177+G154+G132+G106+G81+G56</f>
        <v>3781524364.8499999</v>
      </c>
      <c r="H286" s="256">
        <f>H177+H154+H132+H106+H81+H56</f>
        <v>142023.5</v>
      </c>
      <c r="I286" s="256"/>
      <c r="J286" s="256">
        <f>J177+J154+J132+J106+J81+J56</f>
        <v>22296513208.450001</v>
      </c>
    </row>
    <row r="287" spans="1:15" hidden="1" x14ac:dyDescent="0.35">
      <c r="C287" s="262" t="s">
        <v>84</v>
      </c>
      <c r="E287" s="256">
        <f>+E178+E155+E133+E107+E82+E57</f>
        <v>0</v>
      </c>
      <c r="F287" s="256"/>
      <c r="G287" s="256">
        <f>+G178+G155+G133+G107+G82+G57</f>
        <v>0</v>
      </c>
      <c r="H287" s="256">
        <f>+H178+H155+H133+H107+H82+H57</f>
        <v>0</v>
      </c>
      <c r="I287" s="256"/>
      <c r="J287" s="256">
        <f>+J178+J155+J133+J107+J82+J57</f>
        <v>0</v>
      </c>
    </row>
    <row r="288" spans="1:15" s="2" customFormat="1" hidden="1" x14ac:dyDescent="0.35">
      <c r="A288" s="71"/>
      <c r="B288" s="1"/>
      <c r="C288" s="262" t="s">
        <v>101</v>
      </c>
      <c r="D288" s="26"/>
      <c r="E288" s="256">
        <f>+E182+E159+E137+E112+E86+E61</f>
        <v>0</v>
      </c>
      <c r="F288" s="256"/>
      <c r="G288" s="256">
        <f>+G182+G159+G137+G112+G86+G61</f>
        <v>0</v>
      </c>
      <c r="H288" s="256">
        <f>+H182+H159+H137+H112+H86+H61</f>
        <v>4069.5400000000004</v>
      </c>
      <c r="I288" s="256"/>
      <c r="J288" s="256">
        <f>+J182+J159+J137+J112+J86+J61</f>
        <v>543540430.62</v>
      </c>
      <c r="K288" s="1"/>
      <c r="L288" s="1"/>
      <c r="M288" s="1"/>
      <c r="N288" s="1"/>
      <c r="O288" s="1"/>
    </row>
    <row r="289" spans="3:10" hidden="1" x14ac:dyDescent="0.35">
      <c r="C289" s="262" t="s">
        <v>85</v>
      </c>
      <c r="E289" s="256">
        <f>+E179+E156+E134+E108+E83+E58</f>
        <v>14340</v>
      </c>
      <c r="F289" s="256"/>
      <c r="G289" s="256">
        <f>+G179+G156+G134+G108+G83+G58</f>
        <v>2589659325.0500002</v>
      </c>
      <c r="H289" s="256">
        <f>+H179+H156+H134+H108+H83+H58</f>
        <v>51120</v>
      </c>
      <c r="I289" s="256"/>
      <c r="J289" s="256">
        <f>+J179+J156+J134+J108+J83+J58</f>
        <v>8639683493.8800011</v>
      </c>
    </row>
    <row r="290" spans="3:10" hidden="1" x14ac:dyDescent="0.35">
      <c r="C290" s="262" t="s">
        <v>126</v>
      </c>
      <c r="E290" s="256">
        <f>+E184</f>
        <v>0</v>
      </c>
      <c r="F290" s="256"/>
      <c r="G290" s="256">
        <f>+G184</f>
        <v>0</v>
      </c>
      <c r="H290" s="256">
        <f>+H184</f>
        <v>1995.8000000000002</v>
      </c>
      <c r="I290" s="256"/>
      <c r="J290" s="256">
        <f>+J184</f>
        <v>145400881.57999998</v>
      </c>
    </row>
    <row r="291" spans="3:10" hidden="1" x14ac:dyDescent="0.35">
      <c r="C291" s="260" t="s">
        <v>17</v>
      </c>
      <c r="E291" s="256">
        <f>+E125</f>
        <v>0</v>
      </c>
      <c r="F291" s="256"/>
      <c r="G291" s="256">
        <f>+G125</f>
        <v>0</v>
      </c>
      <c r="H291" s="256">
        <f>+H125</f>
        <v>0</v>
      </c>
      <c r="I291" s="256"/>
      <c r="J291" s="256">
        <f>+J125</f>
        <v>0</v>
      </c>
    </row>
    <row r="292" spans="3:10" hidden="1" x14ac:dyDescent="0.35">
      <c r="E292" s="256">
        <f>SUM(E261:E291)</f>
        <v>112186.5</v>
      </c>
      <c r="F292" s="256"/>
      <c r="G292" s="256">
        <f>SUM(G261:G291)</f>
        <v>13549757089.709999</v>
      </c>
      <c r="H292" s="256">
        <f>SUM(H261:H291)</f>
        <v>813433.12000000011</v>
      </c>
      <c r="I292" s="256"/>
      <c r="J292" s="256">
        <f>SUM(J261:J291)</f>
        <v>85680500013.960007</v>
      </c>
    </row>
    <row r="293" spans="3:10" hidden="1" x14ac:dyDescent="0.35"/>
    <row r="294" spans="3:10" hidden="1" x14ac:dyDescent="0.35">
      <c r="E294" s="256">
        <f>E292-E230-E231</f>
        <v>-929.5</v>
      </c>
      <c r="G294" s="83">
        <f>G292-G230-G231</f>
        <v>-119524113.79999924</v>
      </c>
      <c r="H294" s="83">
        <f>H292-H230-H231</f>
        <v>-4589.4999999998836</v>
      </c>
      <c r="J294" s="83">
        <f>J292-J230-J231</f>
        <v>-586549789.31000519</v>
      </c>
    </row>
    <row r="295" spans="3:10" hidden="1" x14ac:dyDescent="0.35"/>
    <row r="296" spans="3:10" hidden="1" x14ac:dyDescent="0.35"/>
    <row r="297" spans="3:10" hidden="1" x14ac:dyDescent="0.35"/>
    <row r="298" spans="3:10" ht="18" hidden="1" x14ac:dyDescent="0.4">
      <c r="C298" s="3" t="s">
        <v>141</v>
      </c>
    </row>
    <row r="299" spans="3:10" hidden="1" x14ac:dyDescent="0.35">
      <c r="C299" s="1" t="s">
        <v>142</v>
      </c>
    </row>
    <row r="300" spans="3:10" hidden="1" x14ac:dyDescent="0.35">
      <c r="C300" s="1" t="s">
        <v>143</v>
      </c>
    </row>
    <row r="301" spans="3:10" hidden="1" x14ac:dyDescent="0.35">
      <c r="C301" s="1" t="s">
        <v>108</v>
      </c>
    </row>
    <row r="302" spans="3:10" hidden="1" x14ac:dyDescent="0.35">
      <c r="C302" s="1" t="s">
        <v>133</v>
      </c>
    </row>
    <row r="303" spans="3:10" hidden="1" x14ac:dyDescent="0.35">
      <c r="C303" s="1" t="s">
        <v>132</v>
      </c>
    </row>
    <row r="304" spans="3:10" hidden="1" x14ac:dyDescent="0.35">
      <c r="C304" s="1" t="s">
        <v>73</v>
      </c>
    </row>
    <row r="305" spans="1:15" hidden="1" x14ac:dyDescent="0.35">
      <c r="C305" s="1" t="s">
        <v>136</v>
      </c>
    </row>
    <row r="306" spans="1:15" hidden="1" x14ac:dyDescent="0.35">
      <c r="C306" s="1" t="s">
        <v>144</v>
      </c>
    </row>
    <row r="307" spans="1:15" hidden="1" x14ac:dyDescent="0.35">
      <c r="C307" s="1" t="s">
        <v>145</v>
      </c>
    </row>
    <row r="308" spans="1:15" hidden="1" x14ac:dyDescent="0.35">
      <c r="C308" s="1" t="s">
        <v>114</v>
      </c>
    </row>
    <row r="309" spans="1:15" hidden="1" x14ac:dyDescent="0.35">
      <c r="C309" s="1" t="s">
        <v>146</v>
      </c>
    </row>
    <row r="310" spans="1:15" hidden="1" x14ac:dyDescent="0.35">
      <c r="C310" s="1" t="s">
        <v>96</v>
      </c>
    </row>
    <row r="311" spans="1:15" hidden="1" x14ac:dyDescent="0.35">
      <c r="C311" s="1" t="s">
        <v>126</v>
      </c>
    </row>
    <row r="312" spans="1:15" s="2" customFormat="1" hidden="1" x14ac:dyDescent="0.35">
      <c r="A312" s="71"/>
      <c r="B312" s="1"/>
      <c r="C312" s="1" t="s">
        <v>135</v>
      </c>
      <c r="D312" s="26"/>
      <c r="E312" s="83"/>
      <c r="F312" s="83"/>
      <c r="G312" s="83"/>
      <c r="H312" s="83"/>
      <c r="I312" s="83"/>
      <c r="J312" s="83"/>
      <c r="K312" s="1"/>
      <c r="L312" s="1"/>
      <c r="M312" s="1"/>
      <c r="N312" s="1"/>
      <c r="O312" s="1"/>
    </row>
    <row r="313" spans="1:15" s="2" customFormat="1" hidden="1" x14ac:dyDescent="0.35">
      <c r="A313" s="71"/>
      <c r="B313" s="1"/>
      <c r="C313" s="1" t="s">
        <v>134</v>
      </c>
      <c r="D313" s="26"/>
      <c r="E313" s="83"/>
      <c r="F313" s="83"/>
      <c r="G313" s="83"/>
      <c r="H313" s="83"/>
      <c r="I313" s="83"/>
      <c r="J313" s="83"/>
      <c r="K313" s="1"/>
      <c r="L313" s="1"/>
      <c r="M313" s="1"/>
      <c r="N313" s="1"/>
      <c r="O313" s="1"/>
    </row>
    <row r="314" spans="1:15" hidden="1" x14ac:dyDescent="0.35"/>
    <row r="315" spans="1:15" hidden="1" x14ac:dyDescent="0.35"/>
    <row r="316" spans="1:15" hidden="1" x14ac:dyDescent="0.35"/>
    <row r="317" spans="1:15" hidden="1" x14ac:dyDescent="0.35"/>
    <row r="318" spans="1:15" hidden="1" x14ac:dyDescent="0.35"/>
    <row r="319" spans="1:15" hidden="1" x14ac:dyDescent="0.35"/>
    <row r="320" spans="1:15" hidden="1" x14ac:dyDescent="0.35"/>
    <row r="321" spans="1:15" s="2" customFormat="1" hidden="1" x14ac:dyDescent="0.35">
      <c r="A321" s="71"/>
      <c r="B321" s="1"/>
      <c r="C321" s="1"/>
      <c r="D321" s="26"/>
      <c r="E321" s="83"/>
      <c r="F321" s="83"/>
      <c r="G321" s="83"/>
      <c r="H321" s="83"/>
      <c r="I321" s="83"/>
      <c r="J321" s="83"/>
      <c r="K321" s="1"/>
      <c r="L321" s="1"/>
      <c r="M321" s="1"/>
      <c r="N321" s="1"/>
      <c r="O321" s="1"/>
    </row>
    <row r="322" spans="1:15" s="2" customFormat="1" x14ac:dyDescent="0.35">
      <c r="A322" s="71"/>
      <c r="B322" s="1"/>
      <c r="C322" s="1"/>
      <c r="D322" s="26"/>
      <c r="E322" s="83"/>
      <c r="F322" s="83"/>
      <c r="G322" s="83"/>
      <c r="H322" s="83"/>
      <c r="I322" s="83"/>
      <c r="J322" s="83"/>
      <c r="K322" s="1"/>
      <c r="L322" s="1"/>
      <c r="M322" s="1"/>
      <c r="N322" s="1"/>
      <c r="O322" s="1"/>
    </row>
    <row r="331" spans="1:15" s="2" customFormat="1" x14ac:dyDescent="0.35">
      <c r="A331" s="71"/>
      <c r="B331" s="1"/>
      <c r="C331" s="1"/>
      <c r="D331" s="26"/>
      <c r="E331" s="83"/>
      <c r="F331" s="83"/>
      <c r="G331" s="83"/>
      <c r="H331" s="83"/>
      <c r="I331" s="83"/>
      <c r="J331" s="83"/>
      <c r="K331" s="1"/>
      <c r="L331" s="1"/>
      <c r="M331" s="1"/>
      <c r="N331" s="1"/>
      <c r="O331" s="1"/>
    </row>
    <row r="332" spans="1:15" s="2" customFormat="1" x14ac:dyDescent="0.35">
      <c r="A332" s="71"/>
      <c r="B332" s="1"/>
      <c r="C332" s="1"/>
      <c r="D332" s="26"/>
      <c r="E332" s="83"/>
      <c r="F332" s="83"/>
      <c r="G332" s="83"/>
      <c r="H332" s="83"/>
      <c r="I332" s="83"/>
      <c r="J332" s="83"/>
      <c r="K332" s="1"/>
      <c r="L332" s="1"/>
      <c r="M332" s="1"/>
      <c r="N332" s="1"/>
      <c r="O332" s="1"/>
    </row>
    <row r="336" spans="1:15" s="2" customFormat="1" x14ac:dyDescent="0.35">
      <c r="A336" s="71"/>
      <c r="B336" s="1"/>
      <c r="C336" s="1"/>
      <c r="D336" s="26"/>
      <c r="E336" s="83"/>
      <c r="F336" s="83"/>
      <c r="G336" s="83"/>
      <c r="H336" s="83"/>
      <c r="I336" s="83"/>
      <c r="J336" s="83"/>
      <c r="K336" s="1"/>
      <c r="L336" s="1"/>
      <c r="M336" s="1"/>
      <c r="N336" s="1"/>
      <c r="O336" s="1"/>
    </row>
    <row r="337" spans="1:15" s="2" customFormat="1" x14ac:dyDescent="0.35">
      <c r="A337" s="71"/>
      <c r="B337" s="1"/>
      <c r="C337" s="1"/>
      <c r="D337" s="26"/>
      <c r="E337" s="83"/>
      <c r="F337" s="83"/>
      <c r="G337" s="83"/>
      <c r="H337" s="83"/>
      <c r="I337" s="83"/>
      <c r="J337" s="83"/>
      <c r="K337" s="1"/>
      <c r="L337" s="1"/>
      <c r="M337" s="1"/>
      <c r="N337" s="1"/>
      <c r="O337" s="1"/>
    </row>
  </sheetData>
  <mergeCells count="4">
    <mergeCell ref="H3:J3"/>
    <mergeCell ref="B5:B210"/>
    <mergeCell ref="B211:B214"/>
    <mergeCell ref="B215:B221"/>
  </mergeCells>
  <printOptions horizontalCentered="1" verticalCentered="1"/>
  <pageMargins left="0.59055118110236227" right="0.39370078740157483" top="0.59055118110236227" bottom="0.39370078740157483" header="0" footer="0"/>
  <pageSetup paperSize="9" scale="52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C11F3-D99A-45CC-92F2-E20F5207C83B}">
  <dimension ref="A1:V196"/>
  <sheetViews>
    <sheetView showGridLines="0" tabSelected="1" zoomScale="60" zoomScaleNormal="60" workbookViewId="0">
      <selection activeCell="J29" sqref="J29"/>
    </sheetView>
  </sheetViews>
  <sheetFormatPr baseColWidth="10" defaultColWidth="11" defaultRowHeight="17.5" x14ac:dyDescent="0.35"/>
  <cols>
    <col min="1" max="1" width="4" style="71" customWidth="1"/>
    <col min="2" max="2" width="11" style="82"/>
    <col min="3" max="3" width="78.453125" style="1" customWidth="1"/>
    <col min="4" max="4" width="8.7265625" style="23" customWidth="1"/>
    <col min="5" max="5" width="25" style="83" bestFit="1" customWidth="1"/>
    <col min="6" max="6" width="26.1796875" style="83" bestFit="1" customWidth="1"/>
    <col min="7" max="7" width="30.26953125" style="83" bestFit="1" customWidth="1"/>
    <col min="8" max="8" width="22.7265625" style="83" hidden="1" customWidth="1"/>
    <col min="9" max="9" width="25.453125" style="83" hidden="1" customWidth="1"/>
    <col min="10" max="10" width="33.1796875" style="83" hidden="1" customWidth="1"/>
    <col min="11" max="11" width="22.7265625" style="1" bestFit="1" customWidth="1"/>
    <col min="12" max="12" width="1.81640625" style="1" customWidth="1"/>
    <col min="13" max="13" width="28.26953125" style="1" bestFit="1" customWidth="1"/>
    <col min="14" max="14" width="1.81640625" style="1" customWidth="1"/>
    <col min="15" max="15" width="22.453125" style="1" bestFit="1" customWidth="1"/>
    <col min="16" max="16" width="14.90625" style="1" bestFit="1" customWidth="1"/>
    <col min="17" max="17" width="16.6328125" style="1" bestFit="1" customWidth="1"/>
    <col min="18" max="18" width="23.26953125" style="1" bestFit="1" customWidth="1"/>
    <col min="19" max="20" width="7.7265625" style="1" bestFit="1" customWidth="1"/>
    <col min="21" max="16384" width="11" style="1"/>
  </cols>
  <sheetData>
    <row r="1" spans="1:15" x14ac:dyDescent="0.35">
      <c r="E1" s="83" t="s">
        <v>151</v>
      </c>
      <c r="K1" s="83"/>
      <c r="M1" s="83"/>
    </row>
    <row r="2" spans="1:15" ht="18" thickBot="1" x14ac:dyDescent="0.4">
      <c r="C2" s="192"/>
      <c r="O2" s="193"/>
    </row>
    <row r="3" spans="1:15" ht="18.5" thickBot="1" x14ac:dyDescent="0.45">
      <c r="C3" s="4"/>
      <c r="D3" s="22"/>
      <c r="E3" s="270"/>
      <c r="F3" s="180" t="s">
        <v>156</v>
      </c>
      <c r="G3" s="195"/>
      <c r="H3" s="182" t="s">
        <v>157</v>
      </c>
      <c r="I3" s="183"/>
      <c r="J3" s="184"/>
    </row>
    <row r="4" spans="1:15" ht="36.5" thickBot="1" x14ac:dyDescent="0.45">
      <c r="C4" s="5"/>
      <c r="D4" s="22"/>
      <c r="E4" s="35" t="s">
        <v>29</v>
      </c>
      <c r="F4" s="36" t="s">
        <v>30</v>
      </c>
      <c r="G4" s="35" t="s">
        <v>31</v>
      </c>
      <c r="H4" s="35" t="s">
        <v>29</v>
      </c>
      <c r="I4" s="36" t="s">
        <v>30</v>
      </c>
      <c r="J4" s="35" t="s">
        <v>31</v>
      </c>
    </row>
    <row r="5" spans="1:15" ht="18" customHeight="1" x14ac:dyDescent="0.4">
      <c r="C5" s="6" t="s">
        <v>32</v>
      </c>
      <c r="D5" s="24"/>
      <c r="E5" s="37"/>
      <c r="F5" s="38"/>
      <c r="G5" s="39"/>
      <c r="H5" s="37"/>
      <c r="I5" s="38"/>
      <c r="J5" s="39"/>
      <c r="M5" s="83"/>
      <c r="O5" s="83"/>
    </row>
    <row r="6" spans="1:15" ht="17.149999999999999" customHeight="1" x14ac:dyDescent="0.4">
      <c r="A6" s="71" t="s">
        <v>1</v>
      </c>
      <c r="C6" s="7" t="s">
        <v>173</v>
      </c>
      <c r="D6" s="22" t="s">
        <v>3</v>
      </c>
      <c r="E6" s="204">
        <v>98.5</v>
      </c>
      <c r="F6" s="271">
        <f>IF(E6=0,0,G6/E6)</f>
        <v>135218.27411167513</v>
      </c>
      <c r="G6" s="198">
        <v>13319000</v>
      </c>
      <c r="H6" s="196">
        <v>0</v>
      </c>
      <c r="I6" s="197">
        <f>IF(H6=0,0,J6/H6)</f>
        <v>0</v>
      </c>
      <c r="J6" s="198">
        <v>0</v>
      </c>
      <c r="K6" s="193"/>
      <c r="M6" s="115"/>
    </row>
    <row r="7" spans="1:15" ht="17.149999999999999" customHeight="1" x14ac:dyDescent="0.4">
      <c r="C7" s="7" t="s">
        <v>174</v>
      </c>
      <c r="D7" s="22" t="s">
        <v>3</v>
      </c>
      <c r="E7" s="204">
        <v>293</v>
      </c>
      <c r="F7" s="271">
        <f>IF(E7=0,0,G7/E7)</f>
        <v>133020.47781569965</v>
      </c>
      <c r="G7" s="198">
        <v>38975000</v>
      </c>
      <c r="H7" s="196">
        <v>0</v>
      </c>
      <c r="I7" s="197">
        <f>IF(H7=0,0,J7/H7)</f>
        <v>0</v>
      </c>
      <c r="J7" s="198">
        <v>0</v>
      </c>
      <c r="K7" s="193"/>
      <c r="M7" s="115"/>
    </row>
    <row r="8" spans="1:15" ht="17.149999999999999" customHeight="1" x14ac:dyDescent="0.4">
      <c r="C8" s="7" t="s">
        <v>58</v>
      </c>
      <c r="D8" s="22" t="s">
        <v>3</v>
      </c>
      <c r="E8" s="204">
        <v>1112</v>
      </c>
      <c r="F8" s="271">
        <f>IF(ISERROR(+G8/E8),"",G8/E8)</f>
        <v>129102.51798561151</v>
      </c>
      <c r="G8" s="198">
        <v>143562000</v>
      </c>
      <c r="H8" s="196">
        <v>0</v>
      </c>
      <c r="I8" s="197">
        <f>IF(H8=0,0,J8/H8)</f>
        <v>0</v>
      </c>
      <c r="J8" s="198">
        <v>0</v>
      </c>
      <c r="K8" s="193"/>
    </row>
    <row r="9" spans="1:15" ht="17.149999999999999" customHeight="1" x14ac:dyDescent="0.4">
      <c r="A9" s="71" t="s">
        <v>1</v>
      </c>
      <c r="C9" s="7" t="s">
        <v>175</v>
      </c>
      <c r="D9" s="22" t="s">
        <v>3</v>
      </c>
      <c r="E9" s="204">
        <v>142.4</v>
      </c>
      <c r="F9" s="271">
        <f t="shared" ref="F9:F28" si="0">IF(E9=0,0,G9/E9)</f>
        <v>188286.51685393258</v>
      </c>
      <c r="G9" s="198">
        <v>26812000</v>
      </c>
      <c r="H9" s="196">
        <v>0</v>
      </c>
      <c r="I9" s="197">
        <f t="shared" ref="I9:I28" si="1">IF(H9=0,0,J9/H9)</f>
        <v>0</v>
      </c>
      <c r="J9" s="198">
        <v>0</v>
      </c>
      <c r="K9" s="193"/>
    </row>
    <row r="10" spans="1:15" ht="17.149999999999999" customHeight="1" x14ac:dyDescent="0.4">
      <c r="A10" s="71" t="s">
        <v>1</v>
      </c>
      <c r="C10" s="7" t="s">
        <v>176</v>
      </c>
      <c r="D10" s="22" t="s">
        <v>3</v>
      </c>
      <c r="E10" s="204">
        <v>740</v>
      </c>
      <c r="F10" s="271">
        <f t="shared" si="0"/>
        <v>124304.47297297297</v>
      </c>
      <c r="G10" s="198">
        <v>91985310</v>
      </c>
      <c r="H10" s="196">
        <v>0</v>
      </c>
      <c r="I10" s="197">
        <f t="shared" si="1"/>
        <v>0</v>
      </c>
      <c r="J10" s="198">
        <v>0</v>
      </c>
      <c r="K10" s="193"/>
    </row>
    <row r="11" spans="1:15" ht="17.149999999999999" customHeight="1" x14ac:dyDescent="0.4">
      <c r="C11" s="7" t="s">
        <v>104</v>
      </c>
      <c r="D11" s="22" t="s">
        <v>3</v>
      </c>
      <c r="E11" s="204">
        <v>360</v>
      </c>
      <c r="F11" s="271">
        <f t="shared" si="0"/>
        <v>124781.30555555556</v>
      </c>
      <c r="G11" s="198">
        <v>44921270</v>
      </c>
      <c r="H11" s="196">
        <v>0</v>
      </c>
      <c r="I11" s="197">
        <f t="shared" si="1"/>
        <v>0</v>
      </c>
      <c r="J11" s="198">
        <v>0</v>
      </c>
      <c r="K11" s="193"/>
    </row>
    <row r="12" spans="1:15" ht="17.149999999999999" customHeight="1" x14ac:dyDescent="0.4">
      <c r="A12" s="71" t="s">
        <v>1</v>
      </c>
      <c r="C12" s="7" t="s">
        <v>102</v>
      </c>
      <c r="D12" s="22" t="s">
        <v>3</v>
      </c>
      <c r="E12" s="204">
        <v>18</v>
      </c>
      <c r="F12" s="271">
        <f t="shared" si="0"/>
        <v>185834.66666666666</v>
      </c>
      <c r="G12" s="198">
        <v>3345024</v>
      </c>
      <c r="H12" s="196">
        <v>0</v>
      </c>
      <c r="I12" s="197">
        <f t="shared" si="1"/>
        <v>0</v>
      </c>
      <c r="J12" s="198">
        <v>0</v>
      </c>
      <c r="K12" s="193"/>
    </row>
    <row r="13" spans="1:15" ht="17.149999999999999" customHeight="1" x14ac:dyDescent="0.4">
      <c r="C13" s="7" t="s">
        <v>142</v>
      </c>
      <c r="D13" s="22" t="s">
        <v>3</v>
      </c>
      <c r="E13" s="204">
        <v>1</v>
      </c>
      <c r="F13" s="271">
        <f t="shared" si="0"/>
        <v>134000</v>
      </c>
      <c r="G13" s="198">
        <v>134000</v>
      </c>
      <c r="H13" s="196">
        <v>0</v>
      </c>
      <c r="I13" s="197">
        <f t="shared" si="1"/>
        <v>0</v>
      </c>
      <c r="J13" s="198">
        <v>0</v>
      </c>
      <c r="K13" s="193"/>
    </row>
    <row r="14" spans="1:15" ht="17.149999999999999" customHeight="1" x14ac:dyDescent="0.4">
      <c r="C14" s="7" t="s">
        <v>177</v>
      </c>
      <c r="D14" s="22" t="s">
        <v>3</v>
      </c>
      <c r="E14" s="204">
        <v>680</v>
      </c>
      <c r="F14" s="271">
        <f t="shared" si="0"/>
        <v>130000</v>
      </c>
      <c r="G14" s="198">
        <v>88400000</v>
      </c>
      <c r="H14" s="196">
        <v>0</v>
      </c>
      <c r="I14" s="197">
        <f t="shared" si="1"/>
        <v>0</v>
      </c>
      <c r="J14" s="198">
        <v>0</v>
      </c>
      <c r="K14" s="193"/>
    </row>
    <row r="15" spans="1:15" ht="17.149999999999999" customHeight="1" x14ac:dyDescent="0.4">
      <c r="C15" s="7" t="s">
        <v>133</v>
      </c>
      <c r="D15" s="22" t="s">
        <v>3</v>
      </c>
      <c r="E15" s="204">
        <v>50</v>
      </c>
      <c r="F15" s="271">
        <f t="shared" si="0"/>
        <v>134000</v>
      </c>
      <c r="G15" s="198">
        <v>6700000</v>
      </c>
      <c r="H15" s="196">
        <v>0</v>
      </c>
      <c r="I15" s="197">
        <f t="shared" si="1"/>
        <v>0</v>
      </c>
      <c r="J15" s="198">
        <v>0</v>
      </c>
      <c r="K15" s="193"/>
    </row>
    <row r="16" spans="1:15" ht="17.149999999999999" customHeight="1" x14ac:dyDescent="0.4">
      <c r="C16" s="7" t="s">
        <v>178</v>
      </c>
      <c r="D16" s="22" t="s">
        <v>3</v>
      </c>
      <c r="E16" s="204">
        <v>3078</v>
      </c>
      <c r="F16" s="271">
        <f t="shared" si="0"/>
        <v>128914.87979207278</v>
      </c>
      <c r="G16" s="198">
        <v>396800000</v>
      </c>
      <c r="H16" s="196">
        <v>0</v>
      </c>
      <c r="I16" s="197">
        <f t="shared" si="1"/>
        <v>0</v>
      </c>
      <c r="J16" s="198">
        <v>0</v>
      </c>
      <c r="K16" s="193"/>
    </row>
    <row r="17" spans="1:15" ht="17.149999999999999" customHeight="1" x14ac:dyDescent="0.4">
      <c r="C17" s="7" t="s">
        <v>179</v>
      </c>
      <c r="D17" s="22" t="s">
        <v>3</v>
      </c>
      <c r="E17" s="204">
        <v>58389</v>
      </c>
      <c r="F17" s="271">
        <f t="shared" si="0"/>
        <v>128314.63118053057</v>
      </c>
      <c r="G17" s="198">
        <v>7492163000</v>
      </c>
      <c r="H17" s="196">
        <v>0</v>
      </c>
      <c r="I17" s="197">
        <f t="shared" si="1"/>
        <v>0</v>
      </c>
      <c r="J17" s="198">
        <v>0</v>
      </c>
      <c r="K17" s="193"/>
    </row>
    <row r="18" spans="1:15" ht="17.149999999999999" customHeight="1" x14ac:dyDescent="0.4">
      <c r="C18" s="7" t="s">
        <v>180</v>
      </c>
      <c r="D18" s="22" t="s">
        <v>3</v>
      </c>
      <c r="E18" s="204">
        <v>5460</v>
      </c>
      <c r="F18" s="271">
        <f t="shared" si="0"/>
        <v>132563.18681318683</v>
      </c>
      <c r="G18" s="198">
        <v>723795000</v>
      </c>
      <c r="H18" s="196">
        <v>0</v>
      </c>
      <c r="I18" s="197">
        <f t="shared" si="1"/>
        <v>0</v>
      </c>
      <c r="J18" s="198">
        <v>0</v>
      </c>
      <c r="K18" s="193"/>
    </row>
    <row r="19" spans="1:15" ht="17.149999999999999" customHeight="1" x14ac:dyDescent="0.4">
      <c r="C19" s="7" t="s">
        <v>134</v>
      </c>
      <c r="D19" s="22" t="s">
        <v>3</v>
      </c>
      <c r="E19" s="204">
        <v>2.5</v>
      </c>
      <c r="F19" s="271">
        <f t="shared" si="0"/>
        <v>133000</v>
      </c>
      <c r="G19" s="198">
        <v>332500</v>
      </c>
      <c r="H19" s="196">
        <v>0</v>
      </c>
      <c r="I19" s="197">
        <f t="shared" si="1"/>
        <v>0</v>
      </c>
      <c r="J19" s="198">
        <v>0</v>
      </c>
      <c r="K19" s="193"/>
    </row>
    <row r="20" spans="1:15" ht="17.149999999999999" customHeight="1" x14ac:dyDescent="0.4">
      <c r="C20" s="7" t="s">
        <v>144</v>
      </c>
      <c r="D20" s="22" t="s">
        <v>3</v>
      </c>
      <c r="E20" s="204">
        <v>168</v>
      </c>
      <c r="F20" s="271">
        <f t="shared" si="0"/>
        <v>130000</v>
      </c>
      <c r="G20" s="198">
        <v>21840000</v>
      </c>
      <c r="H20" s="196">
        <v>0</v>
      </c>
      <c r="I20" s="197">
        <f t="shared" si="1"/>
        <v>0</v>
      </c>
      <c r="J20" s="198">
        <v>0</v>
      </c>
      <c r="K20" s="193"/>
    </row>
    <row r="21" spans="1:15" ht="17.149999999999999" customHeight="1" x14ac:dyDescent="0.4">
      <c r="C21" s="7" t="s">
        <v>145</v>
      </c>
      <c r="D21" s="22" t="s">
        <v>3</v>
      </c>
      <c r="E21" s="204">
        <v>32</v>
      </c>
      <c r="F21" s="271">
        <f t="shared" si="0"/>
        <v>130000</v>
      </c>
      <c r="G21" s="198">
        <v>4160000</v>
      </c>
      <c r="H21" s="196">
        <v>0</v>
      </c>
      <c r="I21" s="197">
        <f t="shared" si="1"/>
        <v>0</v>
      </c>
      <c r="J21" s="198">
        <v>0</v>
      </c>
      <c r="K21" s="193"/>
    </row>
    <row r="22" spans="1:15" ht="17.149999999999999" customHeight="1" x14ac:dyDescent="0.4">
      <c r="A22" s="71" t="s">
        <v>1</v>
      </c>
      <c r="C22" s="7" t="s">
        <v>149</v>
      </c>
      <c r="D22" s="22" t="s">
        <v>3</v>
      </c>
      <c r="E22" s="204">
        <v>127.5</v>
      </c>
      <c r="F22" s="271">
        <f t="shared" si="0"/>
        <v>127721.56862745098</v>
      </c>
      <c r="G22" s="198">
        <v>16284500</v>
      </c>
      <c r="H22" s="196">
        <v>0</v>
      </c>
      <c r="I22" s="197">
        <f t="shared" si="1"/>
        <v>0</v>
      </c>
      <c r="J22" s="198">
        <v>0</v>
      </c>
    </row>
    <row r="23" spans="1:15" ht="17.149999999999999" customHeight="1" x14ac:dyDescent="0.4">
      <c r="A23" s="71" t="s">
        <v>1</v>
      </c>
      <c r="C23" s="7" t="s">
        <v>114</v>
      </c>
      <c r="D23" s="22" t="s">
        <v>3</v>
      </c>
      <c r="E23" s="204">
        <v>0</v>
      </c>
      <c r="F23" s="271">
        <f t="shared" si="0"/>
        <v>0</v>
      </c>
      <c r="G23" s="198">
        <v>0</v>
      </c>
      <c r="H23" s="196">
        <v>0</v>
      </c>
      <c r="I23" s="197">
        <f t="shared" si="1"/>
        <v>0</v>
      </c>
      <c r="J23" s="198">
        <v>0</v>
      </c>
    </row>
    <row r="24" spans="1:15" ht="17.149999999999999" customHeight="1" x14ac:dyDescent="0.4">
      <c r="A24" s="71" t="s">
        <v>1</v>
      </c>
      <c r="C24" s="7" t="s">
        <v>96</v>
      </c>
      <c r="D24" s="22" t="s">
        <v>3</v>
      </c>
      <c r="E24" s="204">
        <v>0</v>
      </c>
      <c r="F24" s="271">
        <f t="shared" si="0"/>
        <v>0</v>
      </c>
      <c r="G24" s="198">
        <v>0</v>
      </c>
      <c r="H24" s="196">
        <v>0</v>
      </c>
      <c r="I24" s="197">
        <f t="shared" si="1"/>
        <v>0</v>
      </c>
      <c r="J24" s="198">
        <v>0</v>
      </c>
    </row>
    <row r="25" spans="1:15" ht="17.149999999999999" customHeight="1" x14ac:dyDescent="0.4">
      <c r="C25" s="7" t="s">
        <v>14</v>
      </c>
      <c r="D25" s="22" t="s">
        <v>3</v>
      </c>
      <c r="E25" s="204">
        <v>0</v>
      </c>
      <c r="F25" s="271">
        <f t="shared" si="0"/>
        <v>0</v>
      </c>
      <c r="G25" s="198">
        <v>0</v>
      </c>
      <c r="H25" s="196">
        <v>0</v>
      </c>
      <c r="I25" s="197">
        <f t="shared" si="1"/>
        <v>0</v>
      </c>
      <c r="J25" s="198">
        <v>0</v>
      </c>
    </row>
    <row r="26" spans="1:15" ht="17.149999999999999" customHeight="1" x14ac:dyDescent="0.4">
      <c r="C26" s="7" t="s">
        <v>154</v>
      </c>
      <c r="D26" s="22" t="s">
        <v>3</v>
      </c>
      <c r="E26" s="204">
        <v>80</v>
      </c>
      <c r="F26" s="271">
        <f>IF(E26=0,0,G26/E26)</f>
        <v>130000</v>
      </c>
      <c r="G26" s="198">
        <v>10400000</v>
      </c>
      <c r="H26" s="196">
        <v>0</v>
      </c>
      <c r="I26" s="197">
        <f t="shared" si="1"/>
        <v>0</v>
      </c>
      <c r="J26" s="198">
        <v>0</v>
      </c>
    </row>
    <row r="27" spans="1:15" ht="17.149999999999999" customHeight="1" x14ac:dyDescent="0.4">
      <c r="C27" s="7" t="s">
        <v>108</v>
      </c>
      <c r="D27" s="22" t="s">
        <v>3</v>
      </c>
      <c r="E27" s="204">
        <v>0</v>
      </c>
      <c r="F27" s="271">
        <f t="shared" si="0"/>
        <v>0</v>
      </c>
      <c r="G27" s="198">
        <v>0</v>
      </c>
      <c r="H27" s="196">
        <v>0</v>
      </c>
      <c r="I27" s="197">
        <f t="shared" si="1"/>
        <v>0</v>
      </c>
      <c r="J27" s="198">
        <v>0</v>
      </c>
    </row>
    <row r="28" spans="1:15" ht="17.149999999999999" customHeight="1" thickBot="1" x14ac:dyDescent="0.45">
      <c r="C28" s="7" t="s">
        <v>73</v>
      </c>
      <c r="D28" s="22" t="s">
        <v>3</v>
      </c>
      <c r="E28" s="204">
        <v>5.44</v>
      </c>
      <c r="F28" s="271">
        <f t="shared" si="0"/>
        <v>134000</v>
      </c>
      <c r="G28" s="198">
        <v>728960</v>
      </c>
      <c r="H28" s="196">
        <v>0</v>
      </c>
      <c r="I28" s="197">
        <f t="shared" si="1"/>
        <v>0</v>
      </c>
      <c r="J28" s="198">
        <v>0</v>
      </c>
    </row>
    <row r="29" spans="1:15" ht="17.149999999999999" customHeight="1" thickBot="1" x14ac:dyDescent="0.45">
      <c r="C29" s="19" t="s">
        <v>33</v>
      </c>
      <c r="D29" s="22"/>
      <c r="E29" s="200">
        <f>SUM(E6:E28)</f>
        <v>70837.34</v>
      </c>
      <c r="F29" s="201">
        <f>IF(E29=0,0,G29/E29)</f>
        <v>128811.40884172106</v>
      </c>
      <c r="G29" s="202">
        <f>SUM(G6:G28)</f>
        <v>9124657564</v>
      </c>
      <c r="H29" s="201">
        <f>SUM(H6:H28)</f>
        <v>0</v>
      </c>
      <c r="I29" s="201">
        <f>IF(H29=0,0,J29/H29)</f>
        <v>0</v>
      </c>
      <c r="J29" s="201">
        <f>SUM(J6:J28)</f>
        <v>0</v>
      </c>
      <c r="M29" s="83"/>
      <c r="O29" s="83"/>
    </row>
    <row r="30" spans="1:15" ht="17.149999999999999" customHeight="1" x14ac:dyDescent="0.4">
      <c r="C30" s="8"/>
      <c r="D30" s="22"/>
      <c r="E30" s="42"/>
      <c r="F30" s="214"/>
      <c r="G30" s="43"/>
      <c r="H30" s="42"/>
      <c r="I30" s="203"/>
      <c r="J30" s="43"/>
      <c r="O30" s="99"/>
    </row>
    <row r="31" spans="1:15" ht="17.149999999999999" customHeight="1" x14ac:dyDescent="0.4">
      <c r="C31" s="9" t="s">
        <v>34</v>
      </c>
      <c r="D31" s="22"/>
      <c r="E31" s="42"/>
      <c r="F31" s="214"/>
      <c r="G31" s="43"/>
      <c r="H31" s="42"/>
      <c r="I31" s="203"/>
      <c r="J31" s="43"/>
      <c r="O31" s="99"/>
    </row>
    <row r="32" spans="1:15" ht="20.5" customHeight="1" x14ac:dyDescent="0.4">
      <c r="C32" s="11" t="s">
        <v>92</v>
      </c>
      <c r="D32" s="22"/>
      <c r="E32" s="204"/>
      <c r="F32" s="214"/>
      <c r="G32" s="205"/>
      <c r="H32" s="204"/>
      <c r="I32" s="203"/>
      <c r="J32" s="205"/>
    </row>
    <row r="33" spans="1:17" ht="17.149999999999999" customHeight="1" x14ac:dyDescent="0.4">
      <c r="C33" s="11"/>
      <c r="D33" s="22"/>
      <c r="E33" s="204"/>
      <c r="F33" s="214"/>
      <c r="G33" s="205"/>
      <c r="H33" s="204"/>
      <c r="I33" s="203"/>
      <c r="J33" s="205"/>
    </row>
    <row r="34" spans="1:17" ht="17.149999999999999" customHeight="1" x14ac:dyDescent="0.4">
      <c r="A34" s="71" t="s">
        <v>77</v>
      </c>
      <c r="C34" s="7" t="s">
        <v>142</v>
      </c>
      <c r="D34" s="22" t="s">
        <v>3</v>
      </c>
      <c r="E34" s="204">
        <v>10420</v>
      </c>
      <c r="F34" s="214">
        <f t="shared" ref="F34:F45" si="2">IF(E34=0,0,G34/E34)</f>
        <v>96820.943041266801</v>
      </c>
      <c r="G34" s="205">
        <v>1008874226.49</v>
      </c>
      <c r="H34" s="204">
        <v>0</v>
      </c>
      <c r="I34" s="203">
        <f t="shared" ref="I34:I46" si="3">IF(H34=0,0,J34/H34)</f>
        <v>0</v>
      </c>
      <c r="J34" s="205">
        <v>0</v>
      </c>
    </row>
    <row r="35" spans="1:17" ht="17.149999999999999" customHeight="1" x14ac:dyDescent="0.4">
      <c r="A35" s="71" t="s">
        <v>77</v>
      </c>
      <c r="C35" s="7" t="s">
        <v>143</v>
      </c>
      <c r="D35" s="22" t="s">
        <v>3</v>
      </c>
      <c r="E35" s="204">
        <v>1200</v>
      </c>
      <c r="F35" s="214">
        <f t="shared" si="2"/>
        <v>98285.425000000003</v>
      </c>
      <c r="G35" s="205">
        <v>117942510</v>
      </c>
      <c r="H35" s="204">
        <v>0</v>
      </c>
      <c r="I35" s="203">
        <f t="shared" si="3"/>
        <v>0</v>
      </c>
      <c r="J35" s="205">
        <v>0</v>
      </c>
    </row>
    <row r="36" spans="1:17" ht="17.149999999999999" customHeight="1" x14ac:dyDescent="0.4">
      <c r="A36" s="71" t="s">
        <v>77</v>
      </c>
      <c r="C36" s="7" t="s">
        <v>133</v>
      </c>
      <c r="D36" s="22" t="s">
        <v>3</v>
      </c>
      <c r="E36" s="204">
        <v>1060</v>
      </c>
      <c r="F36" s="214">
        <f t="shared" si="2"/>
        <v>94945.529801886791</v>
      </c>
      <c r="G36" s="205">
        <v>100642261.59</v>
      </c>
      <c r="H36" s="204">
        <v>0</v>
      </c>
      <c r="I36" s="203">
        <f t="shared" si="3"/>
        <v>0</v>
      </c>
      <c r="J36" s="205">
        <v>0</v>
      </c>
    </row>
    <row r="37" spans="1:17" ht="17.149999999999999" customHeight="1" x14ac:dyDescent="0.4">
      <c r="A37" s="71" t="s">
        <v>77</v>
      </c>
      <c r="C37" s="7" t="s">
        <v>132</v>
      </c>
      <c r="D37" s="22" t="s">
        <v>3</v>
      </c>
      <c r="E37" s="204">
        <v>2000</v>
      </c>
      <c r="F37" s="214">
        <f t="shared" si="2"/>
        <v>137337.60000000001</v>
      </c>
      <c r="G37" s="205">
        <v>274675200</v>
      </c>
      <c r="H37" s="204">
        <v>0</v>
      </c>
      <c r="I37" s="203">
        <f t="shared" si="3"/>
        <v>0</v>
      </c>
      <c r="J37" s="205">
        <v>0</v>
      </c>
    </row>
    <row r="38" spans="1:17" ht="17.149999999999999" customHeight="1" x14ac:dyDescent="0.4">
      <c r="A38" s="71" t="s">
        <v>77</v>
      </c>
      <c r="C38" s="7" t="s">
        <v>144</v>
      </c>
      <c r="D38" s="22" t="s">
        <v>3</v>
      </c>
      <c r="E38" s="204">
        <v>12000</v>
      </c>
      <c r="F38" s="214">
        <f t="shared" si="2"/>
        <v>100596.83561666668</v>
      </c>
      <c r="G38" s="205">
        <v>1207162027.4000001</v>
      </c>
      <c r="H38" s="204">
        <v>0</v>
      </c>
      <c r="I38" s="203">
        <f t="shared" si="3"/>
        <v>0</v>
      </c>
      <c r="J38" s="205">
        <v>0</v>
      </c>
    </row>
    <row r="39" spans="1:17" ht="17.149999999999999" customHeight="1" x14ac:dyDescent="0.4">
      <c r="A39" s="71" t="s">
        <v>77</v>
      </c>
      <c r="C39" s="7" t="s">
        <v>145</v>
      </c>
      <c r="D39" s="22" t="s">
        <v>3</v>
      </c>
      <c r="E39" s="204">
        <v>4200</v>
      </c>
      <c r="F39" s="214">
        <f t="shared" si="2"/>
        <v>95573.21794285714</v>
      </c>
      <c r="G39" s="205">
        <v>401407515.36000001</v>
      </c>
      <c r="H39" s="204">
        <v>0</v>
      </c>
      <c r="I39" s="203">
        <f t="shared" si="3"/>
        <v>0</v>
      </c>
      <c r="J39" s="205">
        <v>0</v>
      </c>
    </row>
    <row r="40" spans="1:17" ht="17.149999999999999" customHeight="1" x14ac:dyDescent="0.4">
      <c r="A40" s="71" t="s">
        <v>77</v>
      </c>
      <c r="C40" s="125" t="s">
        <v>114</v>
      </c>
      <c r="D40" s="121" t="s">
        <v>3</v>
      </c>
      <c r="E40" s="204">
        <v>960</v>
      </c>
      <c r="F40" s="215">
        <f t="shared" si="2"/>
        <v>151250.91770833332</v>
      </c>
      <c r="G40" s="212">
        <v>145200881</v>
      </c>
      <c r="H40" s="213">
        <v>0</v>
      </c>
      <c r="I40" s="211">
        <f t="shared" si="3"/>
        <v>0</v>
      </c>
      <c r="J40" s="212">
        <v>0</v>
      </c>
    </row>
    <row r="41" spans="1:17" ht="17.149999999999999" customHeight="1" x14ac:dyDescent="0.4">
      <c r="A41" s="71" t="s">
        <v>77</v>
      </c>
      <c r="C41" s="125" t="s">
        <v>96</v>
      </c>
      <c r="D41" s="121" t="s">
        <v>3</v>
      </c>
      <c r="E41" s="204">
        <v>1000</v>
      </c>
      <c r="F41" s="215">
        <f t="shared" si="2"/>
        <v>175509.78</v>
      </c>
      <c r="G41" s="212">
        <v>175509780</v>
      </c>
      <c r="H41" s="213">
        <v>0</v>
      </c>
      <c r="I41" s="211">
        <f t="shared" si="3"/>
        <v>0</v>
      </c>
      <c r="J41" s="212">
        <v>0</v>
      </c>
    </row>
    <row r="42" spans="1:17" ht="17.149999999999999" customHeight="1" x14ac:dyDescent="0.4">
      <c r="A42" s="71" t="s">
        <v>77</v>
      </c>
      <c r="C42" s="7" t="s">
        <v>134</v>
      </c>
      <c r="D42" s="22" t="s">
        <v>3</v>
      </c>
      <c r="E42" s="204">
        <v>14995</v>
      </c>
      <c r="F42" s="214">
        <f t="shared" si="2"/>
        <v>100842.78280026675</v>
      </c>
      <c r="G42" s="205">
        <v>1512137528.0899999</v>
      </c>
      <c r="H42" s="204">
        <v>0</v>
      </c>
      <c r="I42" s="203">
        <f t="shared" si="3"/>
        <v>0</v>
      </c>
      <c r="J42" s="205">
        <v>0</v>
      </c>
    </row>
    <row r="43" spans="1:17" ht="17.149999999999999" customHeight="1" x14ac:dyDescent="0.4">
      <c r="A43" s="71" t="s">
        <v>77</v>
      </c>
      <c r="C43" s="7" t="s">
        <v>150</v>
      </c>
      <c r="D43" s="22" t="s">
        <v>3</v>
      </c>
      <c r="E43" s="204">
        <v>100</v>
      </c>
      <c r="F43" s="214">
        <f t="shared" si="2"/>
        <v>137350.01999999999</v>
      </c>
      <c r="G43" s="205">
        <v>13735002</v>
      </c>
      <c r="H43" s="204">
        <v>0</v>
      </c>
      <c r="I43" s="203">
        <f t="shared" si="3"/>
        <v>0</v>
      </c>
      <c r="J43" s="205">
        <v>0</v>
      </c>
    </row>
    <row r="44" spans="1:17" ht="17.149999999999999" customHeight="1" x14ac:dyDescent="0.4">
      <c r="A44" s="71" t="s">
        <v>77</v>
      </c>
      <c r="C44" s="7" t="s">
        <v>177</v>
      </c>
      <c r="D44" s="22" t="s">
        <v>3</v>
      </c>
      <c r="E44" s="204">
        <v>3200</v>
      </c>
      <c r="F44" s="214">
        <f t="shared" si="2"/>
        <v>100904.73300000001</v>
      </c>
      <c r="G44" s="205">
        <v>322895145.60000002</v>
      </c>
      <c r="H44" s="204">
        <v>0</v>
      </c>
      <c r="I44" s="203">
        <f t="shared" si="3"/>
        <v>0</v>
      </c>
      <c r="J44" s="205">
        <v>0</v>
      </c>
    </row>
    <row r="45" spans="1:17" ht="17.149999999999999" customHeight="1" x14ac:dyDescent="0.4">
      <c r="A45" s="71" t="s">
        <v>77</v>
      </c>
      <c r="C45" s="7" t="s">
        <v>181</v>
      </c>
      <c r="D45" s="22" t="s">
        <v>3</v>
      </c>
      <c r="E45" s="204">
        <v>400</v>
      </c>
      <c r="F45" s="214">
        <f t="shared" si="2"/>
        <v>137350.01999999999</v>
      </c>
      <c r="G45" s="205">
        <v>54940008</v>
      </c>
      <c r="H45" s="204">
        <v>0</v>
      </c>
      <c r="I45" s="203">
        <f t="shared" si="3"/>
        <v>0</v>
      </c>
      <c r="J45" s="205">
        <v>0</v>
      </c>
    </row>
    <row r="46" spans="1:17" ht="17.149999999999999" customHeight="1" x14ac:dyDescent="0.4">
      <c r="C46" s="12" t="s">
        <v>158</v>
      </c>
      <c r="D46" s="22"/>
      <c r="E46" s="216">
        <f>SUM(E34:E45)</f>
        <v>51535</v>
      </c>
      <c r="F46" s="207">
        <f>IF(E46=0,0,G46/E46)</f>
        <v>103524.24731793928</v>
      </c>
      <c r="G46" s="272">
        <f>SUM(G34:G45)</f>
        <v>5335122085.5300007</v>
      </c>
      <c r="H46" s="216">
        <f>SUM(H34:H45)</f>
        <v>0</v>
      </c>
      <c r="I46" s="207">
        <f t="shared" si="3"/>
        <v>0</v>
      </c>
      <c r="J46" s="218">
        <f>SUM(J34:J45)</f>
        <v>0</v>
      </c>
      <c r="K46" s="83"/>
      <c r="M46" s="83"/>
      <c r="Q46" s="65"/>
    </row>
    <row r="47" spans="1:17" ht="17.149999999999999" customHeight="1" x14ac:dyDescent="0.4">
      <c r="C47" s="8"/>
      <c r="D47" s="22"/>
      <c r="E47" s="42"/>
      <c r="F47" s="273"/>
      <c r="G47" s="45"/>
      <c r="H47" s="44"/>
      <c r="I47" s="234"/>
      <c r="J47" s="45"/>
    </row>
    <row r="48" spans="1:17" ht="22.5" customHeight="1" x14ac:dyDescent="0.4">
      <c r="A48" s="71" t="s">
        <v>8</v>
      </c>
      <c r="C48" s="20" t="s">
        <v>65</v>
      </c>
      <c r="D48" s="22" t="s">
        <v>3</v>
      </c>
      <c r="E48" s="204">
        <v>0</v>
      </c>
      <c r="F48" s="271">
        <f t="shared" ref="F48:F54" si="4">IF(E48=0,0,G48/E48)</f>
        <v>0</v>
      </c>
      <c r="G48" s="236">
        <v>0</v>
      </c>
      <c r="H48" s="235">
        <v>0</v>
      </c>
      <c r="I48" s="197">
        <f t="shared" ref="I48:I54" si="5">IF(H48=0,0,J48/H48)</f>
        <v>0</v>
      </c>
      <c r="J48" s="236">
        <v>0</v>
      </c>
    </row>
    <row r="49" spans="1:15" ht="22.5" customHeight="1" x14ac:dyDescent="0.4">
      <c r="A49" s="71" t="s">
        <v>8</v>
      </c>
      <c r="C49" s="20" t="s">
        <v>64</v>
      </c>
      <c r="D49" s="22" t="s">
        <v>3</v>
      </c>
      <c r="E49" s="204">
        <v>0</v>
      </c>
      <c r="F49" s="271">
        <f t="shared" si="4"/>
        <v>0</v>
      </c>
      <c r="G49" s="236">
        <v>0</v>
      </c>
      <c r="H49" s="235">
        <v>0</v>
      </c>
      <c r="I49" s="197">
        <f t="shared" si="5"/>
        <v>0</v>
      </c>
      <c r="J49" s="236">
        <v>0</v>
      </c>
    </row>
    <row r="50" spans="1:15" ht="22.5" customHeight="1" x14ac:dyDescent="0.4">
      <c r="A50" s="71" t="s">
        <v>8</v>
      </c>
      <c r="C50" s="20" t="s">
        <v>76</v>
      </c>
      <c r="D50" s="22" t="s">
        <v>3</v>
      </c>
      <c r="E50" s="204">
        <v>0</v>
      </c>
      <c r="F50" s="271">
        <f t="shared" si="4"/>
        <v>0</v>
      </c>
      <c r="G50" s="236">
        <v>0</v>
      </c>
      <c r="H50" s="235">
        <v>0</v>
      </c>
      <c r="I50" s="197">
        <f t="shared" si="5"/>
        <v>0</v>
      </c>
      <c r="J50" s="236">
        <v>0</v>
      </c>
      <c r="K50" s="70"/>
    </row>
    <row r="51" spans="1:15" ht="22.5" customHeight="1" x14ac:dyDescent="0.4">
      <c r="A51" s="71" t="s">
        <v>8</v>
      </c>
      <c r="C51" s="20" t="s">
        <v>38</v>
      </c>
      <c r="D51" s="22" t="s">
        <v>3</v>
      </c>
      <c r="E51" s="204">
        <v>0</v>
      </c>
      <c r="F51" s="271">
        <f t="shared" si="4"/>
        <v>0</v>
      </c>
      <c r="G51" s="236">
        <v>0</v>
      </c>
      <c r="H51" s="235">
        <v>0</v>
      </c>
      <c r="I51" s="197">
        <f t="shared" si="5"/>
        <v>0</v>
      </c>
      <c r="J51" s="236">
        <v>0</v>
      </c>
    </row>
    <row r="52" spans="1:15" ht="22.5" customHeight="1" x14ac:dyDescent="0.4">
      <c r="A52" s="71" t="s">
        <v>8</v>
      </c>
      <c r="C52" s="20" t="s">
        <v>74</v>
      </c>
      <c r="D52" s="28" t="s">
        <v>3</v>
      </c>
      <c r="E52" s="157">
        <v>0</v>
      </c>
      <c r="F52" s="271">
        <f t="shared" si="4"/>
        <v>0</v>
      </c>
      <c r="G52" s="43">
        <v>0</v>
      </c>
      <c r="H52" s="235">
        <v>0</v>
      </c>
      <c r="I52" s="197">
        <f t="shared" si="5"/>
        <v>0</v>
      </c>
      <c r="J52" s="236">
        <v>0</v>
      </c>
      <c r="K52" s="83"/>
    </row>
    <row r="53" spans="1:15" ht="13.5" customHeight="1" x14ac:dyDescent="0.4">
      <c r="C53" s="7"/>
      <c r="D53" s="28"/>
      <c r="E53" s="42"/>
      <c r="F53" s="271"/>
      <c r="G53" s="43"/>
      <c r="H53" s="235"/>
      <c r="I53" s="197"/>
      <c r="J53" s="236"/>
    </row>
    <row r="54" spans="1:15" ht="20.25" customHeight="1" x14ac:dyDescent="0.4">
      <c r="C54" s="11" t="s">
        <v>159</v>
      </c>
      <c r="D54" s="28" t="s">
        <v>3</v>
      </c>
      <c r="E54" s="42">
        <v>0</v>
      </c>
      <c r="F54" s="271">
        <f t="shared" si="4"/>
        <v>0</v>
      </c>
      <c r="G54" s="236">
        <v>0</v>
      </c>
      <c r="H54" s="235">
        <v>0</v>
      </c>
      <c r="I54" s="197">
        <f t="shared" si="5"/>
        <v>0</v>
      </c>
      <c r="J54" s="236">
        <v>0</v>
      </c>
      <c r="K54" s="65"/>
    </row>
    <row r="55" spans="1:15" ht="13.5" customHeight="1" x14ac:dyDescent="0.4">
      <c r="C55" s="11"/>
      <c r="D55" s="28"/>
      <c r="E55" s="42"/>
      <c r="F55" s="271"/>
      <c r="G55" s="43"/>
      <c r="H55" s="197"/>
      <c r="I55" s="197"/>
      <c r="J55" s="236"/>
      <c r="K55" s="65"/>
    </row>
    <row r="56" spans="1:15" ht="13.5" customHeight="1" x14ac:dyDescent="0.4">
      <c r="C56" s="11"/>
      <c r="D56" s="28"/>
      <c r="E56" s="42"/>
      <c r="F56" s="271"/>
      <c r="G56" s="43"/>
      <c r="H56" s="197"/>
      <c r="I56" s="197"/>
      <c r="J56" s="236"/>
    </row>
    <row r="57" spans="1:15" ht="18" customHeight="1" x14ac:dyDescent="0.4">
      <c r="C57" s="11" t="s">
        <v>51</v>
      </c>
      <c r="D57" s="28"/>
      <c r="E57" s="67"/>
      <c r="G57" s="47"/>
      <c r="J57" s="47"/>
    </row>
    <row r="58" spans="1:15" ht="13.5" customHeight="1" x14ac:dyDescent="0.4">
      <c r="C58" s="11"/>
      <c r="D58" s="28"/>
      <c r="E58" s="67"/>
      <c r="G58" s="47"/>
      <c r="J58" s="47"/>
    </row>
    <row r="59" spans="1:15" ht="18.75" customHeight="1" x14ac:dyDescent="0.4">
      <c r="A59" s="71" t="s">
        <v>51</v>
      </c>
      <c r="C59" s="7" t="s">
        <v>52</v>
      </c>
      <c r="D59" s="28" t="s">
        <v>3</v>
      </c>
      <c r="E59" s="157">
        <v>95730</v>
      </c>
      <c r="F59" s="273">
        <f>IF(E59=0,0,G59/E59)</f>
        <v>127982.96876632195</v>
      </c>
      <c r="G59" s="45">
        <v>12251809600</v>
      </c>
      <c r="H59" s="48">
        <v>0</v>
      </c>
      <c r="I59" s="234">
        <f>IF(H59=0,0,J59/H59)</f>
        <v>0</v>
      </c>
      <c r="J59" s="45">
        <v>0</v>
      </c>
      <c r="M59" s="83"/>
    </row>
    <row r="60" spans="1:15" ht="13.5" customHeight="1" x14ac:dyDescent="0.4">
      <c r="C60" s="7"/>
      <c r="D60" s="29"/>
      <c r="E60" s="42"/>
      <c r="F60" s="273"/>
      <c r="G60" s="45"/>
      <c r="H60" s="196"/>
      <c r="I60" s="234"/>
      <c r="J60" s="198"/>
    </row>
    <row r="61" spans="1:15" ht="13.5" customHeight="1" thickBot="1" x14ac:dyDescent="0.45">
      <c r="C61" s="7"/>
      <c r="D61" s="22"/>
      <c r="E61" s="42"/>
      <c r="F61" s="273"/>
      <c r="G61" s="45"/>
      <c r="H61" s="196"/>
      <c r="I61" s="234"/>
      <c r="J61" s="198"/>
    </row>
    <row r="62" spans="1:15" ht="17.149999999999999" customHeight="1" thickBot="1" x14ac:dyDescent="0.45">
      <c r="C62" s="19" t="s">
        <v>39</v>
      </c>
      <c r="D62" s="22"/>
      <c r="E62" s="202">
        <f>+E46+E59</f>
        <v>147265</v>
      </c>
      <c r="F62" s="237">
        <f>IF(E62=0,0,G62/E62)</f>
        <v>119423.70342939597</v>
      </c>
      <c r="G62" s="40">
        <f>+G46+G59</f>
        <v>17586931685.529999</v>
      </c>
      <c r="H62" s="40" t="e">
        <f>+#REF!+#REF!+#REF!+#REF!+#REF!+H48+H51+H52+H59+H54+H49+H50+#REF!+H46</f>
        <v>#REF!</v>
      </c>
      <c r="I62" s="237" t="e">
        <f>IF(H62=0,0,J62/H62)</f>
        <v>#REF!</v>
      </c>
      <c r="J62" s="40" t="e">
        <f>+#REF!+#REF!+#REF!+#REF!+#REF!+J48+J51+J52+J59+J54+J49+J50+#REF!+J46</f>
        <v>#REF!</v>
      </c>
      <c r="K62" s="83"/>
      <c r="M62" s="83"/>
      <c r="O62" s="13"/>
    </row>
    <row r="63" spans="1:15" ht="14.25" customHeight="1" thickBot="1" x14ac:dyDescent="0.45">
      <c r="C63" s="10"/>
      <c r="D63" s="22"/>
      <c r="E63" s="42"/>
      <c r="F63" s="273"/>
      <c r="G63" s="45"/>
      <c r="H63" s="196"/>
      <c r="I63" s="234"/>
      <c r="J63" s="198"/>
    </row>
    <row r="64" spans="1:15" ht="17.149999999999999" customHeight="1" thickBot="1" x14ac:dyDescent="0.45">
      <c r="C64" s="14" t="s">
        <v>40</v>
      </c>
      <c r="D64" s="22" t="s">
        <v>3</v>
      </c>
      <c r="E64" s="202">
        <f>E29+E46+E59</f>
        <v>218102.34</v>
      </c>
      <c r="F64" s="237">
        <f>IF(E64=0,0,G64/E64)</f>
        <v>122472.73114781803</v>
      </c>
      <c r="G64" s="40">
        <f>G29+G46+G59</f>
        <v>26711589249.529999</v>
      </c>
      <c r="H64" s="238" t="e">
        <f>+H29+H62</f>
        <v>#REF!</v>
      </c>
      <c r="I64" s="237" t="e">
        <f>IF(H64=0,0,J64/H64)</f>
        <v>#REF!</v>
      </c>
      <c r="J64" s="238" t="e">
        <f>+J29+J62</f>
        <v>#REF!</v>
      </c>
    </row>
    <row r="65" spans="1:22" ht="17.25" customHeight="1" x14ac:dyDescent="0.4">
      <c r="C65" s="10"/>
      <c r="D65" s="22"/>
      <c r="E65" s="42"/>
      <c r="F65" s="271"/>
      <c r="G65" s="43"/>
      <c r="H65" s="42"/>
      <c r="I65" s="197"/>
      <c r="J65" s="43"/>
    </row>
    <row r="66" spans="1:22" ht="24.75" customHeight="1" x14ac:dyDescent="0.4">
      <c r="C66" s="20" t="s">
        <v>41</v>
      </c>
      <c r="D66" s="22"/>
      <c r="E66" s="42"/>
      <c r="F66" s="271"/>
      <c r="G66" s="239">
        <v>-400907236</v>
      </c>
      <c r="H66" s="42"/>
      <c r="I66" s="197"/>
      <c r="J66" s="239">
        <v>0</v>
      </c>
    </row>
    <row r="67" spans="1:22" ht="24.75" customHeight="1" x14ac:dyDescent="0.4">
      <c r="C67" s="20" t="s">
        <v>22</v>
      </c>
      <c r="D67" s="22"/>
      <c r="E67" s="42"/>
      <c r="F67" s="271"/>
      <c r="G67" s="239">
        <v>0</v>
      </c>
      <c r="H67" s="42"/>
      <c r="I67" s="197"/>
      <c r="J67" s="239">
        <v>0</v>
      </c>
    </row>
    <row r="68" spans="1:22" ht="24.75" customHeight="1" thickBot="1" x14ac:dyDescent="0.45">
      <c r="A68" s="71" t="s">
        <v>20</v>
      </c>
      <c r="C68" s="20" t="s">
        <v>21</v>
      </c>
      <c r="D68" s="22"/>
      <c r="E68" s="42">
        <v>0</v>
      </c>
      <c r="F68" s="271">
        <f t="shared" ref="F68:F72" si="6">IF(E68=0,0,G68/E68)</f>
        <v>0</v>
      </c>
      <c r="G68" s="239">
        <v>0</v>
      </c>
      <c r="H68" s="42">
        <v>0</v>
      </c>
      <c r="I68" s="197">
        <f t="shared" ref="I68" si="7">IF(H68=0,0,J68/H68)</f>
        <v>0</v>
      </c>
      <c r="J68" s="239">
        <v>0</v>
      </c>
      <c r="M68" s="83"/>
      <c r="N68" s="83"/>
      <c r="O68" s="83"/>
      <c r="P68" s="83"/>
      <c r="Q68" s="83"/>
      <c r="R68" s="83"/>
      <c r="S68" s="83"/>
      <c r="T68" s="83"/>
      <c r="U68" s="83"/>
      <c r="V68" s="83"/>
    </row>
    <row r="69" spans="1:22" ht="17.149999999999999" customHeight="1" thickBot="1" x14ac:dyDescent="0.45">
      <c r="C69" s="15" t="s">
        <v>42</v>
      </c>
      <c r="D69" s="22" t="s">
        <v>3</v>
      </c>
      <c r="E69" s="202">
        <f>SUM(E64:E68)</f>
        <v>218102.34</v>
      </c>
      <c r="F69" s="240">
        <f>IF(E69=0,0,G69/E69)</f>
        <v>120634.57005335201</v>
      </c>
      <c r="G69" s="49">
        <f>SUM(G64:G68)</f>
        <v>26310682013.529999</v>
      </c>
      <c r="H69" s="49" t="e">
        <f>SUM(H64:H68)</f>
        <v>#REF!</v>
      </c>
      <c r="I69" s="240" t="e">
        <f>IF(H69=0,0,J69/H69)</f>
        <v>#REF!</v>
      </c>
      <c r="J69" s="49" t="e">
        <f>SUM(J64:J68)</f>
        <v>#REF!</v>
      </c>
    </row>
    <row r="70" spans="1:22" ht="28.5" customHeight="1" x14ac:dyDescent="0.35">
      <c r="A70" s="71" t="s">
        <v>53</v>
      </c>
      <c r="C70" s="20" t="s">
        <v>107</v>
      </c>
      <c r="D70" s="22" t="s">
        <v>44</v>
      </c>
      <c r="E70" s="51">
        <v>0</v>
      </c>
      <c r="F70" s="274">
        <f>IF(E70=0,0,G70/E70)</f>
        <v>0</v>
      </c>
      <c r="G70" s="242">
        <v>0</v>
      </c>
      <c r="H70" s="51">
        <v>0</v>
      </c>
      <c r="I70" s="241">
        <f>IF(H70=0,0,J70/H70)</f>
        <v>0</v>
      </c>
      <c r="J70" s="53">
        <v>0</v>
      </c>
    </row>
    <row r="71" spans="1:22" ht="28.5" customHeight="1" x14ac:dyDescent="0.35">
      <c r="A71" s="71" t="s">
        <v>28</v>
      </c>
      <c r="C71" s="20" t="s">
        <v>28</v>
      </c>
      <c r="D71" s="22" t="s">
        <v>44</v>
      </c>
      <c r="E71" s="51">
        <v>3133.77</v>
      </c>
      <c r="F71" s="274">
        <f>IF(E71=0,0,G71/E71)</f>
        <v>490817.29035634396</v>
      </c>
      <c r="G71" s="242">
        <v>1538108500</v>
      </c>
      <c r="H71" s="51">
        <v>0</v>
      </c>
      <c r="I71" s="243">
        <f>IF(H71=0,0,J71/H71)</f>
        <v>0</v>
      </c>
      <c r="J71" s="54">
        <v>0</v>
      </c>
      <c r="M71" s="62"/>
    </row>
    <row r="72" spans="1:22" ht="28.5" customHeight="1" thickBot="1" x14ac:dyDescent="0.4">
      <c r="A72" s="71" t="s">
        <v>86</v>
      </c>
      <c r="C72" s="20" t="s">
        <v>106</v>
      </c>
      <c r="D72" s="22" t="s">
        <v>44</v>
      </c>
      <c r="E72" s="51">
        <v>0</v>
      </c>
      <c r="F72" s="274">
        <f t="shared" si="6"/>
        <v>0</v>
      </c>
      <c r="G72" s="54">
        <v>0</v>
      </c>
      <c r="H72" s="51">
        <v>0</v>
      </c>
      <c r="I72" s="243">
        <f>IF(H72=0,0,J72/H72)</f>
        <v>0</v>
      </c>
      <c r="J72" s="54">
        <v>0</v>
      </c>
      <c r="M72" s="62"/>
    </row>
    <row r="73" spans="1:22" ht="24.75" customHeight="1" thickBot="1" x14ac:dyDescent="0.45">
      <c r="C73" s="136" t="s">
        <v>118</v>
      </c>
      <c r="D73" s="22" t="s">
        <v>44</v>
      </c>
      <c r="E73" s="206">
        <f>+E71+E72+E70</f>
        <v>3133.77</v>
      </c>
      <c r="F73" s="245">
        <f>IF(E73=0,0,G73/E73)</f>
        <v>490817.29035634396</v>
      </c>
      <c r="G73" s="246">
        <f>+G71+G72+G70</f>
        <v>1538108500</v>
      </c>
      <c r="H73" s="244">
        <f>+H71+H72+H70</f>
        <v>0</v>
      </c>
      <c r="I73" s="245">
        <f>IF(H73=0,0,J73/H73)</f>
        <v>0</v>
      </c>
      <c r="J73" s="246">
        <f>+J71+J72+J70</f>
        <v>0</v>
      </c>
      <c r="M73" s="83"/>
    </row>
    <row r="74" spans="1:22" ht="24.75" customHeight="1" x14ac:dyDescent="0.4">
      <c r="A74" s="71" t="s">
        <v>23</v>
      </c>
      <c r="C74" s="275" t="s">
        <v>45</v>
      </c>
      <c r="D74" s="28"/>
      <c r="E74" s="51">
        <v>0</v>
      </c>
      <c r="F74" s="46"/>
      <c r="G74" s="53">
        <v>85360510</v>
      </c>
      <c r="H74" s="42"/>
      <c r="I74" s="46"/>
      <c r="J74" s="53">
        <v>0</v>
      </c>
      <c r="K74" s="65"/>
      <c r="M74" s="83"/>
    </row>
    <row r="75" spans="1:22" ht="24.75" customHeight="1" x14ac:dyDescent="0.4">
      <c r="A75" s="71" t="s">
        <v>23</v>
      </c>
      <c r="C75" s="20" t="s">
        <v>24</v>
      </c>
      <c r="D75" s="28"/>
      <c r="E75" s="204">
        <v>0</v>
      </c>
      <c r="F75" s="276">
        <f t="shared" ref="F75:F81" si="8">IF(E75=0,0,G75/E75)</f>
        <v>0</v>
      </c>
      <c r="G75" s="277">
        <v>101758067</v>
      </c>
      <c r="H75" s="61">
        <v>0</v>
      </c>
      <c r="I75" s="243">
        <f t="shared" ref="I75:I81" si="9">IF(H75=0,0,J75/H75)</f>
        <v>0</v>
      </c>
      <c r="J75" s="56">
        <v>0</v>
      </c>
    </row>
    <row r="76" spans="1:22" s="64" customFormat="1" ht="24.75" customHeight="1" x14ac:dyDescent="0.35">
      <c r="A76" s="71" t="s">
        <v>23</v>
      </c>
      <c r="B76" s="82"/>
      <c r="C76" s="278" t="s">
        <v>25</v>
      </c>
      <c r="D76" s="63" t="s">
        <v>61</v>
      </c>
      <c r="E76" s="279">
        <v>190.78</v>
      </c>
      <c r="F76" s="276">
        <f t="shared" si="8"/>
        <v>242010.14781423629</v>
      </c>
      <c r="G76" s="277">
        <v>46170696</v>
      </c>
      <c r="H76" s="61">
        <v>0</v>
      </c>
      <c r="I76" s="243">
        <f t="shared" si="9"/>
        <v>0</v>
      </c>
      <c r="J76" s="56">
        <v>0</v>
      </c>
    </row>
    <row r="77" spans="1:22" s="64" customFormat="1" ht="24.75" customHeight="1" x14ac:dyDescent="0.35">
      <c r="A77" s="71" t="s">
        <v>23</v>
      </c>
      <c r="B77" s="82"/>
      <c r="C77" s="278" t="s">
        <v>70</v>
      </c>
      <c r="D77" s="63" t="s">
        <v>61</v>
      </c>
      <c r="E77" s="279">
        <v>1</v>
      </c>
      <c r="F77" s="276"/>
      <c r="G77" s="277">
        <v>13085067</v>
      </c>
      <c r="H77" s="61">
        <v>0</v>
      </c>
      <c r="I77" s="243"/>
      <c r="J77" s="56">
        <v>0</v>
      </c>
    </row>
    <row r="78" spans="1:22" s="64" customFormat="1" ht="24.75" customHeight="1" x14ac:dyDescent="0.35">
      <c r="A78" s="71" t="s">
        <v>23</v>
      </c>
      <c r="B78" s="82"/>
      <c r="C78" s="278" t="s">
        <v>26</v>
      </c>
      <c r="D78" s="63" t="s">
        <v>44</v>
      </c>
      <c r="E78" s="279">
        <v>3236.84</v>
      </c>
      <c r="F78" s="276">
        <f t="shared" si="8"/>
        <v>62473.72560892722</v>
      </c>
      <c r="G78" s="277">
        <v>202217454</v>
      </c>
      <c r="H78" s="61">
        <v>0</v>
      </c>
      <c r="I78" s="243">
        <f t="shared" si="9"/>
        <v>0</v>
      </c>
      <c r="J78" s="56">
        <v>0</v>
      </c>
    </row>
    <row r="79" spans="1:22" s="64" customFormat="1" ht="24.75" customHeight="1" x14ac:dyDescent="0.35">
      <c r="A79" s="71" t="s">
        <v>23</v>
      </c>
      <c r="B79" s="82"/>
      <c r="C79" s="278" t="s">
        <v>59</v>
      </c>
      <c r="D79" s="63" t="s">
        <v>44</v>
      </c>
      <c r="E79" s="279">
        <v>0</v>
      </c>
      <c r="F79" s="276">
        <f t="shared" si="8"/>
        <v>0</v>
      </c>
      <c r="G79" s="277">
        <v>0</v>
      </c>
      <c r="H79" s="61">
        <v>0</v>
      </c>
      <c r="I79" s="243">
        <f t="shared" si="9"/>
        <v>0</v>
      </c>
      <c r="J79" s="56">
        <v>0</v>
      </c>
    </row>
    <row r="80" spans="1:22" ht="24.75" customHeight="1" x14ac:dyDescent="0.4">
      <c r="A80" s="71" t="s">
        <v>23</v>
      </c>
      <c r="C80" s="20" t="s">
        <v>27</v>
      </c>
      <c r="D80" s="28"/>
      <c r="E80" s="279">
        <v>0</v>
      </c>
      <c r="F80" s="46">
        <f t="shared" si="8"/>
        <v>0</v>
      </c>
      <c r="G80" s="277">
        <v>54175567</v>
      </c>
      <c r="H80" s="44">
        <v>0</v>
      </c>
      <c r="I80" s="48">
        <f t="shared" si="9"/>
        <v>0</v>
      </c>
      <c r="J80" s="56">
        <v>0</v>
      </c>
    </row>
    <row r="81" spans="3:15" ht="24.75" customHeight="1" x14ac:dyDescent="0.4">
      <c r="C81" s="20" t="s">
        <v>172</v>
      </c>
      <c r="D81" s="28"/>
      <c r="E81" s="280">
        <v>0</v>
      </c>
      <c r="F81" s="46">
        <f t="shared" si="8"/>
        <v>0</v>
      </c>
      <c r="G81" s="264">
        <v>0</v>
      </c>
      <c r="H81" s="48">
        <v>0</v>
      </c>
      <c r="I81" s="48">
        <f t="shared" si="9"/>
        <v>0</v>
      </c>
      <c r="J81" s="56">
        <v>0</v>
      </c>
    </row>
    <row r="82" spans="3:15" ht="24.75" customHeight="1" thickBot="1" x14ac:dyDescent="0.4">
      <c r="C82" s="20" t="s">
        <v>88</v>
      </c>
      <c r="D82" s="28"/>
      <c r="E82" s="82"/>
      <c r="F82" s="82"/>
      <c r="G82" s="56">
        <v>-17878291</v>
      </c>
      <c r="H82" s="82"/>
      <c r="I82" s="82"/>
      <c r="J82" s="56"/>
    </row>
    <row r="83" spans="3:15" ht="24.75" customHeight="1" thickBot="1" x14ac:dyDescent="0.45">
      <c r="C83" s="91" t="s">
        <v>46</v>
      </c>
      <c r="D83" s="25"/>
      <c r="E83" s="57"/>
      <c r="F83" s="58"/>
      <c r="G83" s="59">
        <f>+G69+G73+G74+G75+G76+G78+G79+G80+G81+G77+G82</f>
        <v>28333679583.529999</v>
      </c>
      <c r="H83" s="57"/>
      <c r="I83" s="58"/>
      <c r="J83" s="59" t="e">
        <f>+J69+J73+J74+J75+J76+J78+J79+J80+J81+J77+J82</f>
        <v>#REF!</v>
      </c>
      <c r="K83" s="1" t="s">
        <v>89</v>
      </c>
    </row>
    <row r="84" spans="3:15" x14ac:dyDescent="0.35">
      <c r="C84" s="82"/>
      <c r="D84" s="82"/>
      <c r="E84" s="82" t="s">
        <v>89</v>
      </c>
      <c r="F84" s="82"/>
      <c r="G84" s="66"/>
      <c r="H84" s="82"/>
      <c r="I84" s="82"/>
      <c r="J84" s="66"/>
      <c r="K84" s="82"/>
      <c r="L84" s="82"/>
      <c r="M84" s="82"/>
      <c r="N84" s="82"/>
      <c r="O84" s="82"/>
    </row>
    <row r="85" spans="3:15" x14ac:dyDescent="0.35">
      <c r="C85" s="1" t="s">
        <v>89</v>
      </c>
      <c r="D85" s="1"/>
      <c r="E85" s="1"/>
      <c r="F85" s="1"/>
      <c r="G85" s="1"/>
      <c r="H85" s="1"/>
      <c r="I85" s="1"/>
      <c r="J85" s="1"/>
      <c r="K85" s="82"/>
      <c r="L85" s="82"/>
      <c r="M85" s="82"/>
      <c r="N85" s="82"/>
      <c r="O85" s="82"/>
    </row>
    <row r="86" spans="3:15" ht="20" x14ac:dyDescent="0.35">
      <c r="C86" s="82"/>
      <c r="D86" s="82"/>
      <c r="E86" s="281" t="s">
        <v>160</v>
      </c>
      <c r="F86" s="282"/>
      <c r="G86" s="283"/>
      <c r="H86" s="284" t="s">
        <v>161</v>
      </c>
      <c r="I86" s="284"/>
      <c r="J86" s="285"/>
      <c r="K86" s="82"/>
      <c r="L86" s="82"/>
      <c r="M86" s="82"/>
      <c r="N86" s="82"/>
      <c r="O86" s="82"/>
    </row>
    <row r="87" spans="3:15" ht="18" x14ac:dyDescent="0.4">
      <c r="C87" s="3"/>
      <c r="D87" s="3"/>
      <c r="E87" s="96" t="s">
        <v>3</v>
      </c>
      <c r="F87" s="96" t="s">
        <v>91</v>
      </c>
      <c r="G87" s="96" t="s">
        <v>90</v>
      </c>
      <c r="H87" s="96" t="s">
        <v>3</v>
      </c>
      <c r="I87" s="96" t="s">
        <v>91</v>
      </c>
      <c r="J87" s="96" t="s">
        <v>90</v>
      </c>
      <c r="K87" s="82"/>
      <c r="L87" s="82"/>
      <c r="M87" s="82"/>
      <c r="N87" s="82"/>
      <c r="O87" s="82"/>
    </row>
    <row r="88" spans="3:15" ht="18" x14ac:dyDescent="0.4">
      <c r="C88" s="4" t="s">
        <v>1</v>
      </c>
      <c r="D88" s="269">
        <f>+E88/$E$93</f>
        <v>0.32478945434514822</v>
      </c>
      <c r="E88" s="83">
        <f>E29</f>
        <v>70837.34</v>
      </c>
      <c r="F88" s="83">
        <f>IF(E88=0,0,G88/E88)</f>
        <v>128811.40884172106</v>
      </c>
      <c r="G88" s="83">
        <f>G29</f>
        <v>9124657564</v>
      </c>
      <c r="K88" s="249"/>
      <c r="L88" s="82"/>
      <c r="M88" s="82"/>
      <c r="N88" s="82"/>
      <c r="O88" s="82"/>
    </row>
    <row r="89" spans="3:15" ht="18" x14ac:dyDescent="0.4">
      <c r="C89" s="4" t="s">
        <v>92</v>
      </c>
      <c r="D89" s="269">
        <f t="shared" ref="D89:D92" si="10">+E89/$E$93</f>
        <v>0.22730155027222543</v>
      </c>
      <c r="E89" s="286">
        <f>E46-E41-E40</f>
        <v>49575</v>
      </c>
      <c r="F89" s="83">
        <f>IF(E89=0,0,G89/E89)</f>
        <v>101147.98637478569</v>
      </c>
      <c r="G89" s="99">
        <f>G46-G41-G40</f>
        <v>5014411424.5300007</v>
      </c>
      <c r="H89" s="99"/>
      <c r="J89" s="99"/>
      <c r="K89" s="249"/>
      <c r="L89" s="82"/>
      <c r="M89" s="82"/>
      <c r="N89" s="82"/>
      <c r="O89" s="82"/>
    </row>
    <row r="90" spans="3:15" ht="18" x14ac:dyDescent="0.4">
      <c r="C90" s="250" t="s">
        <v>93</v>
      </c>
      <c r="D90" s="269">
        <f t="shared" si="10"/>
        <v>8.9866069295726041E-3</v>
      </c>
      <c r="E90" s="83">
        <f>E40+E41</f>
        <v>1960</v>
      </c>
      <c r="F90" s="266">
        <f>IF(E90=0,0,G90/E90)</f>
        <v>163627.88826530613</v>
      </c>
      <c r="G90" s="266">
        <f>G40+G41</f>
        <v>320710661</v>
      </c>
      <c r="H90" s="266"/>
      <c r="I90" s="266"/>
      <c r="J90" s="266"/>
      <c r="K90" s="249"/>
      <c r="L90" s="82"/>
      <c r="M90" s="82"/>
      <c r="N90" s="82"/>
      <c r="O90" s="82"/>
    </row>
    <row r="91" spans="3:15" ht="18" x14ac:dyDescent="0.4">
      <c r="C91" s="4" t="s">
        <v>94</v>
      </c>
      <c r="D91" s="269">
        <f t="shared" si="10"/>
        <v>0.43892238845305376</v>
      </c>
      <c r="E91" s="83">
        <f>E59</f>
        <v>95730</v>
      </c>
      <c r="F91" s="83">
        <f t="shared" ref="F91:F92" si="11">IF(E91=0,0,G91/E91)</f>
        <v>127982.96876632195</v>
      </c>
      <c r="G91" s="83">
        <f>G59</f>
        <v>12251809600</v>
      </c>
      <c r="K91" s="249"/>
      <c r="L91" s="82"/>
      <c r="M91" s="82"/>
      <c r="N91" s="82"/>
      <c r="O91" s="82"/>
    </row>
    <row r="92" spans="3:15" ht="18" x14ac:dyDescent="0.4">
      <c r="C92" s="4" t="s">
        <v>113</v>
      </c>
      <c r="D92" s="269">
        <f t="shared" si="10"/>
        <v>0</v>
      </c>
      <c r="E92" s="83">
        <f>+E52</f>
        <v>0</v>
      </c>
      <c r="F92" s="83">
        <f t="shared" si="11"/>
        <v>0</v>
      </c>
      <c r="G92" s="83">
        <f>+G52</f>
        <v>0</v>
      </c>
      <c r="K92" s="249"/>
      <c r="L92" s="82"/>
      <c r="M92" s="82"/>
      <c r="N92" s="82"/>
      <c r="O92" s="82"/>
    </row>
    <row r="93" spans="3:15" ht="18" x14ac:dyDescent="0.4">
      <c r="C93" s="96" t="s">
        <v>95</v>
      </c>
      <c r="D93" s="287">
        <f>SUM(D88:D92)</f>
        <v>1</v>
      </c>
      <c r="E93" s="288">
        <f>SUM(E88:E92)</f>
        <v>218102.34</v>
      </c>
      <c r="F93" s="101">
        <f t="shared" ref="F93" si="12">+G93/E93</f>
        <v>122472.73114781803</v>
      </c>
      <c r="G93" s="101">
        <f>SUM(G88:G92)</f>
        <v>26711589249.529999</v>
      </c>
      <c r="H93" s="101">
        <f>SUM(H88:H92)</f>
        <v>0</v>
      </c>
      <c r="I93" s="101" t="e">
        <f t="shared" ref="I93" si="13">+J93/H93</f>
        <v>#DIV/0!</v>
      </c>
      <c r="J93" s="101">
        <f>SUM(J88:J92)</f>
        <v>0</v>
      </c>
      <c r="K93" s="82"/>
      <c r="L93" s="82"/>
      <c r="M93" s="82"/>
      <c r="N93" s="82"/>
      <c r="O93" s="82"/>
    </row>
    <row r="94" spans="3:15" ht="18" x14ac:dyDescent="0.4">
      <c r="C94" s="4"/>
      <c r="D94" s="82"/>
      <c r="E94" s="82"/>
      <c r="F94" s="82"/>
      <c r="G94" s="82"/>
      <c r="H94" s="84"/>
      <c r="I94" s="82"/>
      <c r="J94" s="84"/>
      <c r="K94" s="82"/>
      <c r="L94" s="82"/>
      <c r="M94" s="82"/>
      <c r="N94" s="82"/>
      <c r="O94" s="82"/>
    </row>
    <row r="95" spans="3:15" x14ac:dyDescent="0.35">
      <c r="C95" s="82"/>
      <c r="D95" s="82"/>
      <c r="E95" s="84"/>
      <c r="F95" s="84"/>
      <c r="G95" s="84"/>
      <c r="H95" s="84"/>
      <c r="I95" s="84"/>
      <c r="J95" s="84"/>
      <c r="K95" s="82"/>
      <c r="L95" s="82"/>
      <c r="M95" s="82"/>
      <c r="N95" s="82"/>
      <c r="O95" s="82"/>
    </row>
    <row r="96" spans="3:15" ht="18" x14ac:dyDescent="0.4">
      <c r="C96" s="4" t="s">
        <v>162</v>
      </c>
      <c r="D96" s="82"/>
      <c r="E96" s="289">
        <v>234847.85</v>
      </c>
      <c r="F96" s="249"/>
      <c r="G96" s="82"/>
      <c r="H96" s="252"/>
      <c r="I96" s="84"/>
      <c r="J96" s="82"/>
      <c r="K96" s="82"/>
      <c r="L96" s="82"/>
      <c r="M96" s="82"/>
      <c r="N96" s="82"/>
      <c r="O96" s="82"/>
    </row>
    <row r="97" spans="1:15" ht="18" x14ac:dyDescent="0.4">
      <c r="C97" s="4" t="s">
        <v>163</v>
      </c>
      <c r="D97" s="82"/>
      <c r="E97" s="290">
        <f>(E89+E90)/E96</f>
        <v>0.21943994803444017</v>
      </c>
      <c r="F97" s="249"/>
      <c r="G97" s="82"/>
      <c r="H97" s="85"/>
      <c r="I97" s="82"/>
      <c r="J97" s="82"/>
      <c r="K97" s="82"/>
      <c r="L97" s="82"/>
      <c r="M97" s="82"/>
      <c r="N97" s="82"/>
      <c r="O97" s="82"/>
    </row>
    <row r="98" spans="1:15" x14ac:dyDescent="0.35">
      <c r="C98" s="82"/>
      <c r="D98" s="82"/>
      <c r="E98" s="290"/>
      <c r="F98" s="84"/>
      <c r="G98" s="85"/>
      <c r="H98" s="84"/>
      <c r="I98" s="84"/>
      <c r="J98" s="82"/>
      <c r="K98" s="82"/>
      <c r="L98" s="82"/>
      <c r="M98" s="82"/>
      <c r="N98" s="82"/>
      <c r="O98" s="82"/>
    </row>
    <row r="99" spans="1:15" x14ac:dyDescent="0.35">
      <c r="C99" s="82"/>
      <c r="D99" s="82"/>
      <c r="E99" s="82"/>
      <c r="F99" s="84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35">
      <c r="C100" s="82"/>
      <c r="D100" s="82"/>
      <c r="E100" s="82"/>
      <c r="F100" s="249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35">
      <c r="C101" s="82"/>
      <c r="D101" s="82"/>
      <c r="E101" s="84"/>
      <c r="F101" s="84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35">
      <c r="C102" s="82"/>
      <c r="D102" s="82"/>
      <c r="E102" s="82"/>
      <c r="F102" s="82"/>
      <c r="G102" s="118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35">
      <c r="C103" s="253" t="s">
        <v>111</v>
      </c>
      <c r="D103" s="82"/>
      <c r="E103" s="289"/>
      <c r="F103" s="252"/>
      <c r="G103" s="252"/>
      <c r="H103" s="252"/>
      <c r="I103" s="82"/>
      <c r="J103" s="82"/>
      <c r="K103" s="82"/>
      <c r="L103" s="82"/>
      <c r="M103" s="82"/>
      <c r="N103" s="82"/>
      <c r="O103" s="82"/>
    </row>
    <row r="104" spans="1:15" s="108" customFormat="1" ht="12.5" x14ac:dyDescent="0.25">
      <c r="A104" s="107"/>
      <c r="B104" s="82"/>
      <c r="C104" s="108" t="s">
        <v>110</v>
      </c>
      <c r="E104" s="291">
        <f>+E62-E59-E52</f>
        <v>51535</v>
      </c>
      <c r="F104" s="255"/>
      <c r="G104" s="254"/>
      <c r="H104" s="255">
        <f>H89+H90</f>
        <v>0</v>
      </c>
      <c r="I104" s="114"/>
    </row>
    <row r="105" spans="1:15" s="108" customFormat="1" ht="12.5" x14ac:dyDescent="0.25">
      <c r="A105" s="107"/>
      <c r="B105" s="82"/>
      <c r="C105" s="108" t="s">
        <v>109</v>
      </c>
      <c r="E105" s="291">
        <v>51535</v>
      </c>
      <c r="F105" s="255"/>
      <c r="G105" s="255"/>
      <c r="H105" s="255"/>
      <c r="I105" s="82"/>
    </row>
    <row r="106" spans="1:15" x14ac:dyDescent="0.35">
      <c r="C106" s="108" t="s">
        <v>120</v>
      </c>
      <c r="E106" s="291">
        <f>E104-E105</f>
        <v>0</v>
      </c>
      <c r="F106" s="110"/>
      <c r="G106" s="255"/>
      <c r="H106" s="255">
        <f>H104-H105</f>
        <v>0</v>
      </c>
      <c r="I106" s="110"/>
    </row>
    <row r="107" spans="1:15" s="108" customFormat="1" ht="13" x14ac:dyDescent="0.3">
      <c r="A107" s="107"/>
      <c r="B107" s="82"/>
      <c r="C107" s="253" t="s">
        <v>112</v>
      </c>
      <c r="E107" s="292"/>
      <c r="F107" s="255"/>
      <c r="G107" s="255"/>
      <c r="H107" s="255"/>
      <c r="I107" s="114"/>
    </row>
    <row r="108" spans="1:15" x14ac:dyDescent="0.35">
      <c r="C108" s="108" t="s">
        <v>110</v>
      </c>
      <c r="E108" s="291">
        <f>E29</f>
        <v>70837.34</v>
      </c>
      <c r="H108" s="255">
        <f>H29</f>
        <v>0</v>
      </c>
    </row>
    <row r="109" spans="1:15" s="108" customFormat="1" ht="12.5" x14ac:dyDescent="0.25">
      <c r="A109" s="107"/>
      <c r="B109" s="82"/>
      <c r="C109" s="108" t="s">
        <v>109</v>
      </c>
      <c r="E109" s="291">
        <v>70837.34</v>
      </c>
      <c r="H109" s="255"/>
    </row>
    <row r="110" spans="1:15" x14ac:dyDescent="0.35">
      <c r="C110" s="108" t="s">
        <v>115</v>
      </c>
      <c r="D110" s="82"/>
      <c r="E110" s="291">
        <f>E109-E108</f>
        <v>0</v>
      </c>
      <c r="F110" s="110"/>
      <c r="G110" s="252"/>
      <c r="H110" s="255">
        <f>H108-H109</f>
        <v>0</v>
      </c>
      <c r="I110" s="110"/>
      <c r="J110" s="82"/>
      <c r="K110" s="82"/>
      <c r="L110" s="82"/>
      <c r="M110" s="82"/>
      <c r="N110" s="82"/>
      <c r="O110" s="82"/>
    </row>
    <row r="111" spans="1:15" x14ac:dyDescent="0.35">
      <c r="C111" s="82"/>
      <c r="D111" s="82"/>
      <c r="E111" s="289"/>
      <c r="F111" s="252"/>
      <c r="G111" s="82"/>
      <c r="H111" s="252"/>
      <c r="I111" s="252"/>
      <c r="J111" s="82"/>
      <c r="K111" s="82"/>
      <c r="L111" s="82"/>
      <c r="M111" s="82"/>
      <c r="N111" s="82"/>
      <c r="O111" s="82"/>
    </row>
    <row r="112" spans="1:15" x14ac:dyDescent="0.35">
      <c r="C112" s="82"/>
      <c r="D112" s="82"/>
      <c r="E112" s="292"/>
      <c r="F112" s="255"/>
      <c r="G112" s="255"/>
      <c r="H112" s="255"/>
      <c r="I112" s="252"/>
      <c r="J112" s="82"/>
      <c r="K112" s="82"/>
      <c r="L112" s="82"/>
      <c r="M112" s="82"/>
      <c r="N112" s="82"/>
      <c r="O112" s="82"/>
    </row>
    <row r="113" spans="1:22" x14ac:dyDescent="0.35">
      <c r="C113" s="253" t="s">
        <v>117</v>
      </c>
      <c r="D113" s="82"/>
      <c r="E113" s="118"/>
      <c r="F113" s="82"/>
      <c r="G113" s="118"/>
      <c r="H113" s="252"/>
      <c r="I113" s="82"/>
      <c r="J113" s="82"/>
      <c r="K113" s="82"/>
      <c r="L113" s="82"/>
      <c r="M113" s="82"/>
      <c r="N113" s="82"/>
      <c r="O113" s="82"/>
    </row>
    <row r="114" spans="1:22" x14ac:dyDescent="0.35">
      <c r="C114" s="108" t="s">
        <v>110</v>
      </c>
      <c r="D114" s="82"/>
      <c r="E114" s="293">
        <f>E59</f>
        <v>95730</v>
      </c>
      <c r="F114" s="82"/>
      <c r="G114" s="118"/>
      <c r="H114" s="252">
        <f>H59</f>
        <v>0</v>
      </c>
      <c r="I114" s="82"/>
      <c r="J114" s="82"/>
      <c r="K114" s="82"/>
      <c r="L114" s="82"/>
      <c r="M114" s="82"/>
      <c r="N114" s="82"/>
      <c r="O114" s="82"/>
    </row>
    <row r="115" spans="1:22" x14ac:dyDescent="0.35">
      <c r="C115" s="108" t="s">
        <v>109</v>
      </c>
      <c r="D115" s="82"/>
      <c r="E115" s="293">
        <v>95730</v>
      </c>
      <c r="F115" s="82"/>
      <c r="G115" s="252"/>
      <c r="H115" s="252"/>
      <c r="I115" s="82"/>
      <c r="J115" s="82"/>
      <c r="K115" s="82"/>
      <c r="L115" s="82"/>
      <c r="M115" s="82"/>
      <c r="N115" s="82"/>
      <c r="O115" s="82"/>
    </row>
    <row r="116" spans="1:22" x14ac:dyDescent="0.35">
      <c r="C116" s="108" t="s">
        <v>115</v>
      </c>
      <c r="D116" s="82"/>
      <c r="E116" s="291">
        <f>E114-E115</f>
        <v>0</v>
      </c>
      <c r="F116" s="82"/>
      <c r="G116" s="118"/>
      <c r="H116" s="252">
        <f>H115-H114</f>
        <v>0</v>
      </c>
      <c r="I116" s="82"/>
      <c r="J116" s="82"/>
      <c r="K116" s="82"/>
      <c r="L116" s="82"/>
      <c r="M116" s="82"/>
      <c r="N116" s="82"/>
      <c r="O116" s="82"/>
    </row>
    <row r="117" spans="1:22" s="83" customFormat="1" x14ac:dyDescent="0.35">
      <c r="A117" s="71"/>
      <c r="B117" s="82"/>
      <c r="C117" s="82"/>
      <c r="D117" s="82"/>
      <c r="E117" s="82"/>
      <c r="F117" s="82"/>
      <c r="G117" s="82"/>
      <c r="H117" s="252"/>
      <c r="I117" s="82"/>
      <c r="J117" s="82"/>
      <c r="K117" s="82"/>
      <c r="L117" s="82"/>
      <c r="M117" s="82"/>
      <c r="N117" s="82"/>
      <c r="O117" s="82"/>
      <c r="P117" s="1"/>
      <c r="Q117" s="1"/>
      <c r="R117" s="1"/>
      <c r="S117" s="1"/>
      <c r="T117" s="1"/>
      <c r="U117" s="1"/>
      <c r="V117" s="1"/>
    </row>
    <row r="118" spans="1:22" s="83" customFormat="1" x14ac:dyDescent="0.35">
      <c r="A118" s="71"/>
      <c r="B118" s="82"/>
      <c r="C118" s="82"/>
      <c r="D118" s="82"/>
      <c r="E118" s="82"/>
      <c r="F118" s="82"/>
      <c r="G118" s="82"/>
      <c r="H118" s="252">
        <f>+H110+H116</f>
        <v>0</v>
      </c>
      <c r="I118" s="82"/>
      <c r="J118" s="82"/>
      <c r="K118" s="82"/>
      <c r="L118" s="82"/>
      <c r="M118" s="82"/>
      <c r="N118" s="82"/>
      <c r="O118" s="82"/>
      <c r="P118" s="1"/>
      <c r="Q118" s="1"/>
      <c r="R118" s="1"/>
      <c r="S118" s="1"/>
      <c r="T118" s="1"/>
      <c r="U118" s="1"/>
      <c r="V118" s="1"/>
    </row>
    <row r="119" spans="1:22" s="83" customFormat="1" x14ac:dyDescent="0.35">
      <c r="A119" s="71"/>
      <c r="B119" s="82"/>
      <c r="C119" s="82"/>
      <c r="D119" s="82"/>
      <c r="E119" s="84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1"/>
      <c r="Q119" s="1"/>
      <c r="R119" s="1"/>
      <c r="S119" s="1"/>
      <c r="T119" s="1"/>
      <c r="U119" s="1"/>
      <c r="V119" s="1"/>
    </row>
    <row r="120" spans="1:22" hidden="1" x14ac:dyDescent="0.35">
      <c r="C120" s="259" t="s">
        <v>135</v>
      </c>
      <c r="D120" s="82"/>
      <c r="E120" s="293" t="e">
        <f>#REF!</f>
        <v>#REF!</v>
      </c>
      <c r="F120" s="256"/>
      <c r="G120" s="256" t="e">
        <f>#REF!</f>
        <v>#REF!</v>
      </c>
      <c r="H120" s="256" t="e">
        <f>#REF!</f>
        <v>#REF!</v>
      </c>
      <c r="I120" s="256"/>
      <c r="J120" s="256" t="e">
        <f>#REF!</f>
        <v>#REF!</v>
      </c>
      <c r="K120" s="82"/>
      <c r="L120" s="82"/>
      <c r="M120" s="82"/>
      <c r="N120" s="82"/>
      <c r="O120" s="82"/>
    </row>
    <row r="121" spans="1:22" s="83" customFormat="1" hidden="1" x14ac:dyDescent="0.35">
      <c r="A121" s="71"/>
      <c r="B121" s="82"/>
      <c r="C121" s="259" t="s">
        <v>58</v>
      </c>
      <c r="D121" s="27"/>
      <c r="E121" s="293" t="e">
        <f>#REF!+#REF!+#REF!+#REF!+#REF!+#REF!</f>
        <v>#REF!</v>
      </c>
      <c r="F121" s="256"/>
      <c r="G121" s="256" t="e">
        <f>#REF!+#REF!+#REF!+#REF!+#REF!+#REF!</f>
        <v>#REF!</v>
      </c>
      <c r="H121" s="256" t="e">
        <f>#REF!+#REF!+#REF!+#REF!+#REF!+#REF!</f>
        <v>#REF!</v>
      </c>
      <c r="I121" s="256"/>
      <c r="J121" s="256" t="e">
        <f>#REF!+#REF!+#REF!+#REF!+#REF!+#REF!</f>
        <v>#REF!</v>
      </c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idden="1" x14ac:dyDescent="0.35">
      <c r="C122" s="260" t="s">
        <v>11</v>
      </c>
      <c r="E122" s="293" t="e">
        <f>#REF!+#REF!+#REF!+#REF!+#REF!+E36</f>
        <v>#REF!</v>
      </c>
      <c r="F122" s="256"/>
      <c r="G122" s="256" t="e">
        <f>#REF!+#REF!+#REF!+#REF!+#REF!+G36</f>
        <v>#REF!</v>
      </c>
      <c r="H122" s="256" t="e">
        <f>#REF!+#REF!+#REF!+#REF!+#REF!+H36</f>
        <v>#REF!</v>
      </c>
      <c r="I122" s="256"/>
      <c r="J122" s="256" t="e">
        <f>#REF!+#REF!+#REF!+#REF!+#REF!+J36</f>
        <v>#REF!</v>
      </c>
    </row>
    <row r="123" spans="1:22" hidden="1" x14ac:dyDescent="0.35">
      <c r="C123" s="261" t="s">
        <v>57</v>
      </c>
      <c r="E123" s="293" t="e">
        <f>#REF!+#REF!+#REF!+#REF!</f>
        <v>#REF!</v>
      </c>
      <c r="F123" s="256"/>
      <c r="G123" s="256" t="e">
        <f>#REF!+#REF!+#REF!+#REF!</f>
        <v>#REF!</v>
      </c>
      <c r="H123" s="256" t="e">
        <f>#REF!+#REF!+#REF!+#REF!</f>
        <v>#REF!</v>
      </c>
      <c r="I123" s="256"/>
      <c r="J123" s="256" t="e">
        <f>#REF!+#REF!+#REF!+#REF!</f>
        <v>#REF!</v>
      </c>
    </row>
    <row r="124" spans="1:22" hidden="1" x14ac:dyDescent="0.35">
      <c r="C124" s="260" t="s">
        <v>12</v>
      </c>
      <c r="E124" s="293" t="e">
        <f>#REF!+#REF!+#REF!+#REF!+#REF!+E37</f>
        <v>#REF!</v>
      </c>
      <c r="F124" s="256"/>
      <c r="G124" s="256" t="e">
        <f>#REF!+#REF!+#REF!+#REF!+#REF!+G37</f>
        <v>#REF!</v>
      </c>
      <c r="H124" s="256" t="e">
        <f>#REF!+#REF!+#REF!+#REF!+#REF!+H37</f>
        <v>#REF!</v>
      </c>
      <c r="I124" s="256"/>
      <c r="J124" s="256" t="e">
        <f>#REF!+#REF!+#REF!+#REF!+#REF!+J37</f>
        <v>#REF!</v>
      </c>
    </row>
    <row r="125" spans="1:22" hidden="1" x14ac:dyDescent="0.35">
      <c r="C125" s="260" t="s">
        <v>13</v>
      </c>
      <c r="E125" s="293" t="e">
        <f>#REF!+#REF!+#REF!+#REF!+#REF!+E38</f>
        <v>#REF!</v>
      </c>
      <c r="F125" s="256"/>
      <c r="G125" s="256" t="e">
        <f>#REF!+#REF!+#REF!+#REF!+#REF!+G38</f>
        <v>#REF!</v>
      </c>
      <c r="H125" s="256" t="e">
        <f>#REF!+#REF!+#REF!+#REF!+#REF!+H38</f>
        <v>#REF!</v>
      </c>
      <c r="I125" s="256"/>
      <c r="J125" s="256" t="e">
        <f>#REF!+#REF!+#REF!+#REF!+#REF!+J38</f>
        <v>#REF!</v>
      </c>
    </row>
    <row r="126" spans="1:22" hidden="1" x14ac:dyDescent="0.35">
      <c r="C126" s="261" t="s">
        <v>56</v>
      </c>
      <c r="E126" s="293" t="e">
        <f>#REF!+#REF!+#REF!+#REF!</f>
        <v>#REF!</v>
      </c>
      <c r="F126" s="256"/>
      <c r="G126" s="256" t="e">
        <f>#REF!+#REF!+#REF!+#REF!</f>
        <v>#REF!</v>
      </c>
      <c r="H126" s="256" t="e">
        <f>#REF!+#REF!+#REF!+#REF!</f>
        <v>#REF!</v>
      </c>
      <c r="I126" s="256"/>
      <c r="J126" s="256" t="e">
        <f>#REF!+#REF!+#REF!+#REF!</f>
        <v>#REF!</v>
      </c>
    </row>
    <row r="127" spans="1:22" hidden="1" x14ac:dyDescent="0.35">
      <c r="C127" s="261" t="s">
        <v>55</v>
      </c>
      <c r="E127" s="293" t="e">
        <f>#REF!+E35</f>
        <v>#REF!</v>
      </c>
      <c r="F127" s="256"/>
      <c r="G127" s="256" t="e">
        <f>#REF!+G35</f>
        <v>#REF!</v>
      </c>
      <c r="H127" s="256" t="e">
        <f>#REF!+H35</f>
        <v>#REF!</v>
      </c>
      <c r="I127" s="256"/>
      <c r="J127" s="256" t="e">
        <f>#REF!+J35</f>
        <v>#REF!</v>
      </c>
    </row>
    <row r="128" spans="1:22" hidden="1" x14ac:dyDescent="0.35">
      <c r="C128" s="261" t="s">
        <v>54</v>
      </c>
      <c r="E128" s="293" t="e">
        <f>E34+#REF!</f>
        <v>#REF!</v>
      </c>
      <c r="F128" s="256"/>
      <c r="G128" s="256" t="e">
        <f>G34+#REF!</f>
        <v>#REF!</v>
      </c>
      <c r="H128" s="256" t="e">
        <f>H34+#REF!</f>
        <v>#REF!</v>
      </c>
      <c r="I128" s="256"/>
      <c r="J128" s="256" t="e">
        <f>J34+#REF!</f>
        <v>#REF!</v>
      </c>
    </row>
    <row r="129" spans="1:15" hidden="1" x14ac:dyDescent="0.35">
      <c r="C129" s="260" t="s">
        <v>60</v>
      </c>
      <c r="E129" s="293" t="e">
        <f>#REF!+#REF!+#REF!+#REF!+#REF!+E42</f>
        <v>#REF!</v>
      </c>
      <c r="F129" s="256"/>
      <c r="G129" s="256" t="e">
        <f>#REF!+#REF!+#REF!+#REF!+#REF!+G42</f>
        <v>#REF!</v>
      </c>
      <c r="H129" s="256" t="e">
        <f>#REF!+#REF!+#REF!+#REF!+#REF!+H42</f>
        <v>#REF!</v>
      </c>
      <c r="I129" s="256"/>
      <c r="J129" s="256" t="e">
        <f>#REF!+#REF!+#REF!+#REF!+#REF!+J42</f>
        <v>#REF!</v>
      </c>
    </row>
    <row r="130" spans="1:15" hidden="1" x14ac:dyDescent="0.35">
      <c r="C130" s="259" t="s">
        <v>108</v>
      </c>
      <c r="E130" s="293" t="e">
        <f>#REF!+#REF!</f>
        <v>#REF!</v>
      </c>
      <c r="F130" s="256"/>
      <c r="G130" s="256" t="e">
        <f>#REF!+#REF!</f>
        <v>#REF!</v>
      </c>
      <c r="H130" s="256" t="e">
        <f>#REF!+#REF!</f>
        <v>#REF!</v>
      </c>
      <c r="I130" s="256"/>
      <c r="J130" s="256" t="e">
        <f>#REF!+#REF!</f>
        <v>#REF!</v>
      </c>
    </row>
    <row r="131" spans="1:15" hidden="1" x14ac:dyDescent="0.35">
      <c r="C131" s="260" t="s">
        <v>72</v>
      </c>
      <c r="E131" s="293" t="e">
        <f>#REF!+#REF!+#REF!+#REF!+#REF!+E43</f>
        <v>#REF!</v>
      </c>
      <c r="F131" s="256"/>
      <c r="G131" s="256" t="e">
        <f>#REF!+#REF!+#REF!+#REF!+#REF!+G43</f>
        <v>#REF!</v>
      </c>
      <c r="H131" s="256" t="e">
        <f>#REF!+#REF!+#REF!+#REF!+#REF!+H43</f>
        <v>#REF!</v>
      </c>
      <c r="I131" s="256"/>
      <c r="J131" s="256" t="e">
        <f>#REF!+#REF!+#REF!+#REF!+#REF!+J43</f>
        <v>#REF!</v>
      </c>
    </row>
    <row r="132" spans="1:15" s="2" customFormat="1" hidden="1" x14ac:dyDescent="0.35">
      <c r="A132" s="71"/>
      <c r="B132" s="82"/>
      <c r="C132" s="260" t="s">
        <v>73</v>
      </c>
      <c r="D132" s="26"/>
      <c r="E132" s="293" t="e">
        <f>#REF!+#REF!+#REF!+#REF!+#REF!+E44</f>
        <v>#REF!</v>
      </c>
      <c r="F132" s="256"/>
      <c r="G132" s="256" t="e">
        <f>#REF!+#REF!+#REF!+#REF!+#REF!+G44</f>
        <v>#REF!</v>
      </c>
      <c r="H132" s="256" t="e">
        <f>#REF!+#REF!+#REF!+#REF!+#REF!+H44</f>
        <v>#REF!</v>
      </c>
      <c r="I132" s="256"/>
      <c r="J132" s="256" t="e">
        <f>#REF!+#REF!+#REF!+#REF!+#REF!+J44</f>
        <v>#REF!</v>
      </c>
      <c r="K132" s="1"/>
      <c r="L132" s="1"/>
      <c r="M132" s="1"/>
      <c r="N132" s="1"/>
      <c r="O132" s="1"/>
    </row>
    <row r="133" spans="1:15" s="2" customFormat="1" hidden="1" x14ac:dyDescent="0.35">
      <c r="A133" s="71"/>
      <c r="B133" s="82"/>
      <c r="C133" s="260" t="s">
        <v>119</v>
      </c>
      <c r="D133" s="26"/>
      <c r="E133" s="293" t="e">
        <f>#REF!</f>
        <v>#REF!</v>
      </c>
      <c r="F133" s="256"/>
      <c r="G133" s="256" t="e">
        <f>#REF!</f>
        <v>#REF!</v>
      </c>
      <c r="H133" s="256" t="e">
        <f>#REF!</f>
        <v>#REF!</v>
      </c>
      <c r="I133" s="256"/>
      <c r="J133" s="256" t="e">
        <f>#REF!</f>
        <v>#REF!</v>
      </c>
      <c r="K133" s="1"/>
      <c r="L133" s="1"/>
      <c r="M133" s="1"/>
      <c r="N133" s="1"/>
      <c r="O133" s="1"/>
    </row>
    <row r="134" spans="1:15" s="2" customFormat="1" hidden="1" x14ac:dyDescent="0.35">
      <c r="A134" s="71"/>
      <c r="B134" s="82"/>
      <c r="C134" s="260" t="s">
        <v>82</v>
      </c>
      <c r="D134" s="26"/>
      <c r="E134" s="293" t="e">
        <f>#REF!+#REF!+#REF!+#REF!+#REF!+#REF!</f>
        <v>#REF!</v>
      </c>
      <c r="F134" s="256"/>
      <c r="G134" s="256" t="e">
        <f>#REF!+#REF!+#REF!+#REF!+#REF!+#REF!</f>
        <v>#REF!</v>
      </c>
      <c r="H134" s="256" t="e">
        <f>#REF!+#REF!+#REF!+#REF!+#REF!+#REF!</f>
        <v>#REF!</v>
      </c>
      <c r="I134" s="256"/>
      <c r="J134" s="256" t="e">
        <f>#REF!+#REF!+#REF!+#REF!+#REF!+#REF!</f>
        <v>#REF!</v>
      </c>
      <c r="K134" s="1"/>
      <c r="L134" s="1"/>
      <c r="M134" s="1"/>
      <c r="N134" s="1"/>
      <c r="O134" s="1"/>
    </row>
    <row r="135" spans="1:15" hidden="1" x14ac:dyDescent="0.35">
      <c r="C135" s="260" t="s">
        <v>50</v>
      </c>
      <c r="E135" s="293" t="e">
        <f>#REF!+#REF!+#REF!+#REF!+#REF!+#REF!</f>
        <v>#REF!</v>
      </c>
      <c r="F135" s="256"/>
      <c r="G135" s="256" t="e">
        <f>#REF!+#REF!+#REF!+#REF!+#REF!+#REF!</f>
        <v>#REF!</v>
      </c>
      <c r="H135" s="256" t="e">
        <f>#REF!+#REF!+#REF!+#REF!+#REF!+#REF!</f>
        <v>#REF!</v>
      </c>
      <c r="I135" s="256"/>
      <c r="J135" s="256" t="e">
        <f>#REF!+#REF!+#REF!+#REF!+#REF!+#REF!</f>
        <v>#REF!</v>
      </c>
    </row>
    <row r="136" spans="1:15" hidden="1" x14ac:dyDescent="0.35">
      <c r="C136" s="261" t="s">
        <v>81</v>
      </c>
      <c r="E136" s="293" t="e">
        <f>#REF!+#REF!+E45</f>
        <v>#REF!</v>
      </c>
      <c r="F136" s="256"/>
      <c r="G136" s="256" t="e">
        <f>#REF!+#REF!+G45</f>
        <v>#REF!</v>
      </c>
      <c r="H136" s="256" t="e">
        <f>#REF!+#REF!+H45</f>
        <v>#REF!</v>
      </c>
      <c r="I136" s="256"/>
      <c r="J136" s="256" t="e">
        <f>#REF!+#REF!+J45</f>
        <v>#REF!</v>
      </c>
    </row>
    <row r="137" spans="1:15" hidden="1" x14ac:dyDescent="0.35">
      <c r="C137" s="261" t="s">
        <v>80</v>
      </c>
      <c r="E137" s="293" t="e">
        <f>#REF!+#REF!+#REF!</f>
        <v>#REF!</v>
      </c>
      <c r="F137" s="256"/>
      <c r="G137" s="256" t="e">
        <f>#REF!+#REF!+#REF!</f>
        <v>#REF!</v>
      </c>
      <c r="H137" s="256" t="e">
        <f>#REF!+#REF!+#REF!</f>
        <v>#REF!</v>
      </c>
      <c r="I137" s="256"/>
      <c r="J137" s="256" t="e">
        <f>#REF!+#REF!+#REF!</f>
        <v>#REF!</v>
      </c>
    </row>
    <row r="138" spans="1:15" hidden="1" x14ac:dyDescent="0.35">
      <c r="C138" s="259" t="s">
        <v>97</v>
      </c>
      <c r="E138" s="293" t="e">
        <f>#REF!+#REF!+#REF!+#REF!+#REF!</f>
        <v>#REF!</v>
      </c>
      <c r="F138" s="256"/>
      <c r="G138" s="256" t="e">
        <f>#REF!+#REF!+#REF!+#REF!+#REF!</f>
        <v>#REF!</v>
      </c>
      <c r="H138" s="256" t="e">
        <f>#REF!+#REF!+#REF!+#REF!+#REF!</f>
        <v>#REF!</v>
      </c>
      <c r="I138" s="256"/>
      <c r="J138" s="256" t="e">
        <f>#REF!+#REF!+#REF!+#REF!+#REF!</f>
        <v>#REF!</v>
      </c>
    </row>
    <row r="139" spans="1:15" s="2" customFormat="1" hidden="1" x14ac:dyDescent="0.35">
      <c r="A139" s="71"/>
      <c r="B139" s="82"/>
      <c r="C139" s="259" t="s">
        <v>136</v>
      </c>
      <c r="D139" s="27"/>
      <c r="E139" s="293" t="e">
        <f>+#REF!</f>
        <v>#REF!</v>
      </c>
      <c r="F139" s="256"/>
      <c r="G139" s="256" t="e">
        <f>+#REF!</f>
        <v>#REF!</v>
      </c>
      <c r="H139" s="256" t="e">
        <f>+#REF!</f>
        <v>#REF!</v>
      </c>
      <c r="I139" s="256"/>
      <c r="J139" s="256" t="e">
        <f>+#REF!</f>
        <v>#REF!</v>
      </c>
      <c r="K139" s="1"/>
      <c r="L139" s="1"/>
      <c r="M139" s="1"/>
      <c r="N139" s="1"/>
      <c r="O139" s="1"/>
    </row>
    <row r="140" spans="1:15" s="2" customFormat="1" hidden="1" x14ac:dyDescent="0.35">
      <c r="A140" s="71"/>
      <c r="B140" s="82"/>
      <c r="C140" s="260" t="s">
        <v>69</v>
      </c>
      <c r="D140" s="26"/>
      <c r="E140" s="293" t="e">
        <f>#REF!+#REF!+#REF!+#REF!+#REF!+E40</f>
        <v>#REF!</v>
      </c>
      <c r="F140" s="256"/>
      <c r="G140" s="256" t="e">
        <f>#REF!+#REF!+#REF!+#REF!+#REF!+G40</f>
        <v>#REF!</v>
      </c>
      <c r="H140" s="256" t="e">
        <f>#REF!+#REF!+#REF!+#REF!+#REF!+H40</f>
        <v>#REF!</v>
      </c>
      <c r="I140" s="256"/>
      <c r="J140" s="256" t="e">
        <f>#REF!+#REF!+#REF!+#REF!+#REF!+J40</f>
        <v>#REF!</v>
      </c>
      <c r="K140" s="1"/>
      <c r="L140" s="1"/>
      <c r="M140" s="1"/>
      <c r="N140" s="1"/>
      <c r="O140" s="1"/>
    </row>
    <row r="141" spans="1:15" s="2" customFormat="1" hidden="1" x14ac:dyDescent="0.35">
      <c r="A141" s="71"/>
      <c r="B141" s="82"/>
      <c r="C141" s="260" t="s">
        <v>68</v>
      </c>
      <c r="D141" s="26"/>
      <c r="E141" s="293" t="e">
        <f>#REF!+#REF!+#REF!+#REF!+#REF!+E39</f>
        <v>#REF!</v>
      </c>
      <c r="F141" s="256"/>
      <c r="G141" s="256" t="e">
        <f>#REF!+#REF!+#REF!+#REF!+#REF!+G39</f>
        <v>#REF!</v>
      </c>
      <c r="H141" s="256" t="e">
        <f>#REF!+#REF!+#REF!+#REF!+#REF!+H39</f>
        <v>#REF!</v>
      </c>
      <c r="I141" s="256"/>
      <c r="J141" s="256" t="e">
        <f>#REF!+#REF!+#REF!+#REF!+#REF!+J39</f>
        <v>#REF!</v>
      </c>
      <c r="K141" s="1"/>
      <c r="L141" s="1"/>
      <c r="M141" s="1"/>
      <c r="N141" s="1"/>
      <c r="O141" s="1"/>
    </row>
    <row r="142" spans="1:15" hidden="1" x14ac:dyDescent="0.35">
      <c r="C142" s="260" t="s">
        <v>14</v>
      </c>
      <c r="E142" s="293" t="e">
        <f>#REF!+#REF!+#REF!+#REF!+#REF!+E41</f>
        <v>#REF!</v>
      </c>
      <c r="F142" s="256"/>
      <c r="G142" s="256" t="e">
        <f>#REF!+#REF!+#REF!+#REF!+#REF!+G41</f>
        <v>#REF!</v>
      </c>
      <c r="H142" s="256" t="e">
        <f>#REF!+#REF!+#REF!+#REF!+#REF!+H41</f>
        <v>#REF!</v>
      </c>
      <c r="I142" s="256"/>
      <c r="J142" s="256" t="e">
        <f>#REF!+#REF!+#REF!+#REF!+#REF!+J41</f>
        <v>#REF!</v>
      </c>
    </row>
    <row r="143" spans="1:15" hidden="1" x14ac:dyDescent="0.35">
      <c r="C143" s="259" t="s">
        <v>134</v>
      </c>
      <c r="E143" s="293" t="e">
        <f>#REF!</f>
        <v>#REF!</v>
      </c>
      <c r="F143" s="256"/>
      <c r="G143" s="256" t="e">
        <f>#REF!</f>
        <v>#REF!</v>
      </c>
      <c r="H143" s="256" t="e">
        <f>#REF!</f>
        <v>#REF!</v>
      </c>
      <c r="I143" s="256"/>
      <c r="J143" s="256" t="e">
        <f>#REF!</f>
        <v>#REF!</v>
      </c>
    </row>
    <row r="144" spans="1:15" hidden="1" x14ac:dyDescent="0.35">
      <c r="C144" s="262" t="s">
        <v>114</v>
      </c>
      <c r="E144" s="293" t="e">
        <f>#REF!</f>
        <v>#REF!</v>
      </c>
      <c r="F144" s="256"/>
      <c r="G144" s="256" t="e">
        <f>#REF!</f>
        <v>#REF!</v>
      </c>
      <c r="H144" s="256" t="e">
        <f>#REF!</f>
        <v>#REF!</v>
      </c>
      <c r="I144" s="256"/>
      <c r="J144" s="256" t="e">
        <f>#REF!</f>
        <v>#REF!</v>
      </c>
    </row>
    <row r="145" spans="1:15" hidden="1" x14ac:dyDescent="0.35">
      <c r="C145" s="262" t="s">
        <v>83</v>
      </c>
      <c r="E145" s="293" t="e">
        <f>#REF!+#REF!+#REF!+#REF!+#REF!+#REF!</f>
        <v>#REF!</v>
      </c>
      <c r="F145" s="256"/>
      <c r="G145" s="256" t="e">
        <f>#REF!+#REF!+#REF!+#REF!+#REF!+#REF!</f>
        <v>#REF!</v>
      </c>
      <c r="H145" s="256" t="e">
        <f>#REF!+#REF!+#REF!+#REF!+#REF!+#REF!</f>
        <v>#REF!</v>
      </c>
      <c r="I145" s="256"/>
      <c r="J145" s="256" t="e">
        <f>#REF!+#REF!+#REF!+#REF!+#REF!+#REF!</f>
        <v>#REF!</v>
      </c>
    </row>
    <row r="146" spans="1:15" hidden="1" x14ac:dyDescent="0.35">
      <c r="C146" s="262" t="s">
        <v>84</v>
      </c>
      <c r="E146" s="293" t="e">
        <f>+#REF!+#REF!+#REF!+#REF!+#REF!+#REF!</f>
        <v>#REF!</v>
      </c>
      <c r="F146" s="256"/>
      <c r="G146" s="256" t="e">
        <f>+#REF!+#REF!+#REF!+#REF!+#REF!+#REF!</f>
        <v>#REF!</v>
      </c>
      <c r="H146" s="256" t="e">
        <f>+#REF!+#REF!+#REF!+#REF!+#REF!+#REF!</f>
        <v>#REF!</v>
      </c>
      <c r="I146" s="256"/>
      <c r="J146" s="256" t="e">
        <f>+#REF!+#REF!+#REF!+#REF!+#REF!+#REF!</f>
        <v>#REF!</v>
      </c>
    </row>
    <row r="147" spans="1:15" s="2" customFormat="1" hidden="1" x14ac:dyDescent="0.35">
      <c r="A147" s="71"/>
      <c r="B147" s="82"/>
      <c r="C147" s="262" t="s">
        <v>101</v>
      </c>
      <c r="D147" s="26"/>
      <c r="E147" s="293" t="e">
        <f>+#REF!+#REF!+#REF!+#REF!+#REF!+#REF!</f>
        <v>#REF!</v>
      </c>
      <c r="F147" s="256"/>
      <c r="G147" s="256" t="e">
        <f>+#REF!+#REF!+#REF!+#REF!+#REF!+#REF!</f>
        <v>#REF!</v>
      </c>
      <c r="H147" s="256" t="e">
        <f>+#REF!+#REF!+#REF!+#REF!+#REF!+#REF!</f>
        <v>#REF!</v>
      </c>
      <c r="I147" s="256"/>
      <c r="J147" s="256" t="e">
        <f>+#REF!+#REF!+#REF!+#REF!+#REF!+#REF!</f>
        <v>#REF!</v>
      </c>
      <c r="K147" s="1"/>
      <c r="L147" s="1"/>
      <c r="M147" s="1"/>
      <c r="N147" s="1"/>
      <c r="O147" s="1"/>
    </row>
    <row r="148" spans="1:15" hidden="1" x14ac:dyDescent="0.35">
      <c r="C148" s="262" t="s">
        <v>85</v>
      </c>
      <c r="E148" s="293" t="e">
        <f>+#REF!+#REF!+#REF!+#REF!+#REF!+#REF!</f>
        <v>#REF!</v>
      </c>
      <c r="F148" s="256"/>
      <c r="G148" s="256" t="e">
        <f>+#REF!+#REF!+#REF!+#REF!+#REF!+#REF!</f>
        <v>#REF!</v>
      </c>
      <c r="H148" s="256" t="e">
        <f>+#REF!+#REF!+#REF!+#REF!+#REF!+#REF!</f>
        <v>#REF!</v>
      </c>
      <c r="I148" s="256"/>
      <c r="J148" s="256" t="e">
        <f>+#REF!+#REF!+#REF!+#REF!+#REF!+#REF!</f>
        <v>#REF!</v>
      </c>
    </row>
    <row r="149" spans="1:15" hidden="1" x14ac:dyDescent="0.35">
      <c r="C149" s="262" t="s">
        <v>126</v>
      </c>
      <c r="E149" s="293" t="e">
        <f>+#REF!</f>
        <v>#REF!</v>
      </c>
      <c r="F149" s="256"/>
      <c r="G149" s="256" t="e">
        <f>+#REF!</f>
        <v>#REF!</v>
      </c>
      <c r="H149" s="256" t="e">
        <f>+#REF!</f>
        <v>#REF!</v>
      </c>
      <c r="I149" s="256"/>
      <c r="J149" s="256" t="e">
        <f>+#REF!</f>
        <v>#REF!</v>
      </c>
    </row>
    <row r="150" spans="1:15" hidden="1" x14ac:dyDescent="0.35">
      <c r="C150" s="260" t="s">
        <v>17</v>
      </c>
      <c r="E150" s="293" t="e">
        <f>+#REF!</f>
        <v>#REF!</v>
      </c>
      <c r="F150" s="256"/>
      <c r="G150" s="256" t="e">
        <f>+#REF!</f>
        <v>#REF!</v>
      </c>
      <c r="H150" s="256" t="e">
        <f>+#REF!</f>
        <v>#REF!</v>
      </c>
      <c r="I150" s="256"/>
      <c r="J150" s="256" t="e">
        <f>+#REF!</f>
        <v>#REF!</v>
      </c>
    </row>
    <row r="151" spans="1:15" hidden="1" x14ac:dyDescent="0.35">
      <c r="E151" s="293" t="e">
        <f>SUM(E120:E150)</f>
        <v>#REF!</v>
      </c>
      <c r="F151" s="256"/>
      <c r="G151" s="256" t="e">
        <f>SUM(G120:G150)</f>
        <v>#REF!</v>
      </c>
      <c r="H151" s="256" t="e">
        <f>SUM(H120:H150)</f>
        <v>#REF!</v>
      </c>
      <c r="I151" s="256"/>
      <c r="J151" s="256" t="e">
        <f>SUM(J120:J150)</f>
        <v>#REF!</v>
      </c>
    </row>
    <row r="152" spans="1:15" hidden="1" x14ac:dyDescent="0.35"/>
    <row r="153" spans="1:15" hidden="1" x14ac:dyDescent="0.35">
      <c r="E153" s="293" t="e">
        <f>E151-E89-E90</f>
        <v>#REF!</v>
      </c>
      <c r="G153" s="83" t="e">
        <f>G151-G89-G90</f>
        <v>#REF!</v>
      </c>
      <c r="H153" s="83" t="e">
        <f>H151-H89-H90</f>
        <v>#REF!</v>
      </c>
      <c r="J153" s="83" t="e">
        <f>J151-J89-J90</f>
        <v>#REF!</v>
      </c>
    </row>
    <row r="154" spans="1:15" hidden="1" x14ac:dyDescent="0.35"/>
    <row r="155" spans="1:15" hidden="1" x14ac:dyDescent="0.35"/>
    <row r="156" spans="1:15" hidden="1" x14ac:dyDescent="0.35"/>
    <row r="157" spans="1:15" ht="18" hidden="1" x14ac:dyDescent="0.4">
      <c r="C157" s="3" t="s">
        <v>141</v>
      </c>
    </row>
    <row r="158" spans="1:15" hidden="1" x14ac:dyDescent="0.35">
      <c r="C158" s="1" t="s">
        <v>142</v>
      </c>
    </row>
    <row r="159" spans="1:15" hidden="1" x14ac:dyDescent="0.35">
      <c r="C159" s="1" t="s">
        <v>143</v>
      </c>
    </row>
    <row r="160" spans="1:15" hidden="1" x14ac:dyDescent="0.35">
      <c r="C160" s="1" t="s">
        <v>108</v>
      </c>
    </row>
    <row r="161" spans="1:15" hidden="1" x14ac:dyDescent="0.35">
      <c r="C161" s="1" t="s">
        <v>133</v>
      </c>
    </row>
    <row r="162" spans="1:15" hidden="1" x14ac:dyDescent="0.35">
      <c r="C162" s="1" t="s">
        <v>132</v>
      </c>
    </row>
    <row r="163" spans="1:15" hidden="1" x14ac:dyDescent="0.35">
      <c r="C163" s="1" t="s">
        <v>73</v>
      </c>
    </row>
    <row r="164" spans="1:15" hidden="1" x14ac:dyDescent="0.35">
      <c r="C164" s="1" t="s">
        <v>136</v>
      </c>
    </row>
    <row r="165" spans="1:15" hidden="1" x14ac:dyDescent="0.35">
      <c r="C165" s="1" t="s">
        <v>144</v>
      </c>
    </row>
    <row r="166" spans="1:15" hidden="1" x14ac:dyDescent="0.35">
      <c r="C166" s="1" t="s">
        <v>145</v>
      </c>
    </row>
    <row r="167" spans="1:15" hidden="1" x14ac:dyDescent="0.35">
      <c r="C167" s="1" t="s">
        <v>114</v>
      </c>
    </row>
    <row r="168" spans="1:15" hidden="1" x14ac:dyDescent="0.35">
      <c r="C168" s="1" t="s">
        <v>146</v>
      </c>
    </row>
    <row r="169" spans="1:15" hidden="1" x14ac:dyDescent="0.35">
      <c r="C169" s="1" t="s">
        <v>96</v>
      </c>
    </row>
    <row r="170" spans="1:15" hidden="1" x14ac:dyDescent="0.35">
      <c r="C170" s="1" t="s">
        <v>126</v>
      </c>
    </row>
    <row r="171" spans="1:15" s="2" customFormat="1" hidden="1" x14ac:dyDescent="0.35">
      <c r="A171" s="71"/>
      <c r="B171" s="82"/>
      <c r="C171" s="1" t="s">
        <v>135</v>
      </c>
      <c r="D171" s="26"/>
      <c r="E171" s="83"/>
      <c r="F171" s="83"/>
      <c r="G171" s="83"/>
      <c r="H171" s="83"/>
      <c r="I171" s="83"/>
      <c r="J171" s="83"/>
      <c r="K171" s="1"/>
      <c r="L171" s="1"/>
      <c r="M171" s="1"/>
      <c r="N171" s="1"/>
      <c r="O171" s="1"/>
    </row>
    <row r="172" spans="1:15" s="2" customFormat="1" hidden="1" x14ac:dyDescent="0.35">
      <c r="A172" s="71"/>
      <c r="B172" s="82"/>
      <c r="C172" s="1" t="s">
        <v>134</v>
      </c>
      <c r="D172" s="26"/>
      <c r="E172" s="83"/>
      <c r="F172" s="83"/>
      <c r="G172" s="83"/>
      <c r="H172" s="83"/>
      <c r="I172" s="83"/>
      <c r="J172" s="83"/>
      <c r="K172" s="1"/>
      <c r="L172" s="1"/>
      <c r="M172" s="1"/>
      <c r="N172" s="1"/>
      <c r="O172" s="1"/>
    </row>
    <row r="173" spans="1:15" hidden="1" x14ac:dyDescent="0.35"/>
    <row r="174" spans="1:15" hidden="1" x14ac:dyDescent="0.35"/>
    <row r="175" spans="1:15" hidden="1" x14ac:dyDescent="0.35"/>
    <row r="176" spans="1:15" hidden="1" x14ac:dyDescent="0.35"/>
    <row r="177" spans="1:15" hidden="1" x14ac:dyDescent="0.35"/>
    <row r="178" spans="1:15" hidden="1" x14ac:dyDescent="0.35"/>
    <row r="179" spans="1:15" hidden="1" x14ac:dyDescent="0.35"/>
    <row r="180" spans="1:15" s="2" customFormat="1" hidden="1" x14ac:dyDescent="0.35">
      <c r="A180" s="71"/>
      <c r="B180" s="82"/>
      <c r="C180" s="1"/>
      <c r="D180" s="26"/>
      <c r="E180" s="83"/>
      <c r="F180" s="83"/>
      <c r="G180" s="83"/>
      <c r="H180" s="83"/>
      <c r="I180" s="83"/>
      <c r="J180" s="83"/>
      <c r="K180" s="1"/>
      <c r="L180" s="1"/>
      <c r="M180" s="1"/>
      <c r="N180" s="1"/>
      <c r="O180" s="1"/>
    </row>
    <row r="181" spans="1:15" s="2" customFormat="1" x14ac:dyDescent="0.35">
      <c r="A181" s="71"/>
      <c r="B181" s="82"/>
      <c r="C181" s="1"/>
      <c r="D181" s="26"/>
      <c r="E181" s="83"/>
      <c r="F181" s="83"/>
      <c r="G181" s="83"/>
      <c r="H181" s="83"/>
      <c r="I181" s="83"/>
      <c r="J181" s="83"/>
      <c r="K181" s="1"/>
      <c r="L181" s="1"/>
      <c r="M181" s="1"/>
      <c r="N181" s="1"/>
      <c r="O181" s="1"/>
    </row>
    <row r="190" spans="1:15" s="2" customFormat="1" x14ac:dyDescent="0.35">
      <c r="A190" s="71"/>
      <c r="B190" s="82"/>
      <c r="C190" s="1"/>
      <c r="D190" s="26"/>
      <c r="E190" s="83"/>
      <c r="F190" s="83"/>
      <c r="G190" s="83"/>
      <c r="H190" s="83"/>
      <c r="I190" s="83"/>
      <c r="J190" s="83"/>
      <c r="K190" s="1"/>
      <c r="L190" s="1"/>
      <c r="M190" s="1"/>
      <c r="N190" s="1"/>
      <c r="O190" s="1"/>
    </row>
    <row r="191" spans="1:15" s="2" customFormat="1" x14ac:dyDescent="0.35">
      <c r="A191" s="71"/>
      <c r="B191" s="82"/>
      <c r="C191" s="1"/>
      <c r="D191" s="26"/>
      <c r="E191" s="83"/>
      <c r="F191" s="83"/>
      <c r="G191" s="83"/>
      <c r="H191" s="83"/>
      <c r="I191" s="83"/>
      <c r="J191" s="83"/>
      <c r="K191" s="1"/>
      <c r="L191" s="1"/>
      <c r="M191" s="1"/>
      <c r="N191" s="1"/>
      <c r="O191" s="1"/>
    </row>
    <row r="195" spans="1:15" s="2" customFormat="1" x14ac:dyDescent="0.35">
      <c r="A195" s="71"/>
      <c r="B195" s="82"/>
      <c r="C195" s="1"/>
      <c r="D195" s="26"/>
      <c r="E195" s="83"/>
      <c r="F195" s="83"/>
      <c r="G195" s="83"/>
      <c r="H195" s="83"/>
      <c r="I195" s="83"/>
      <c r="J195" s="83"/>
      <c r="K195" s="1"/>
      <c r="L195" s="1"/>
      <c r="M195" s="1"/>
      <c r="N195" s="1"/>
      <c r="O195" s="1"/>
    </row>
    <row r="196" spans="1:15" s="2" customFormat="1" x14ac:dyDescent="0.35">
      <c r="A196" s="71"/>
      <c r="B196" s="82"/>
      <c r="C196" s="1"/>
      <c r="D196" s="26"/>
      <c r="E196" s="83"/>
      <c r="F196" s="83"/>
      <c r="G196" s="83"/>
      <c r="H196" s="83"/>
      <c r="I196" s="83"/>
      <c r="J196" s="83"/>
      <c r="K196" s="1"/>
      <c r="L196" s="1"/>
      <c r="M196" s="1"/>
      <c r="N196" s="1"/>
      <c r="O196" s="1"/>
    </row>
  </sheetData>
  <mergeCells count="3">
    <mergeCell ref="H3:J3"/>
    <mergeCell ref="E86:G86"/>
    <mergeCell ref="H86:J86"/>
  </mergeCells>
  <printOptions horizontalCentered="1" verticalCentered="1"/>
  <pageMargins left="0.59055118110236227" right="0.39370078740157483" top="0.59055118110236227" bottom="0.39370078740157483" header="0" footer="0"/>
  <pageSetup paperSize="9" scale="52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54A3B-1CD2-4797-9598-4CBE6BFFF396}">
  <dimension ref="A1:V195"/>
  <sheetViews>
    <sheetView showGridLines="0" tabSelected="1" zoomScale="60" zoomScaleNormal="60" workbookViewId="0">
      <selection activeCell="J29" sqref="J29"/>
    </sheetView>
  </sheetViews>
  <sheetFormatPr baseColWidth="10" defaultColWidth="11" defaultRowHeight="17.5" x14ac:dyDescent="0.35"/>
  <cols>
    <col min="1" max="1" width="4" style="71" customWidth="1"/>
    <col min="2" max="2" width="11" style="82"/>
    <col min="3" max="3" width="78.453125" style="1" customWidth="1"/>
    <col min="4" max="4" width="8.7265625" style="23" customWidth="1"/>
    <col min="5" max="5" width="25" style="83" bestFit="1" customWidth="1"/>
    <col min="6" max="6" width="26.1796875" style="83" bestFit="1" customWidth="1"/>
    <col min="7" max="7" width="30.26953125" style="83" bestFit="1" customWidth="1"/>
    <col min="8" max="8" width="22.7265625" style="83" customWidth="1"/>
    <col min="9" max="9" width="25.453125" style="83" customWidth="1"/>
    <col min="10" max="10" width="33.1796875" style="83" customWidth="1"/>
    <col min="11" max="11" width="22.7265625" style="1" bestFit="1" customWidth="1"/>
    <col min="12" max="12" width="1.81640625" style="1" customWidth="1"/>
    <col min="13" max="13" width="28.26953125" style="1" bestFit="1" customWidth="1"/>
    <col min="14" max="14" width="1.81640625" style="1" customWidth="1"/>
    <col min="15" max="15" width="22.453125" style="1" bestFit="1" customWidth="1"/>
    <col min="16" max="16" width="14.90625" style="1" bestFit="1" customWidth="1"/>
    <col min="17" max="17" width="16.6328125" style="1" bestFit="1" customWidth="1"/>
    <col min="18" max="18" width="23.26953125" style="1" bestFit="1" customWidth="1"/>
    <col min="19" max="20" width="7.7265625" style="1" bestFit="1" customWidth="1"/>
    <col min="21" max="16384" width="11" style="1"/>
  </cols>
  <sheetData>
    <row r="1" spans="1:15" x14ac:dyDescent="0.35">
      <c r="E1" s="83" t="s">
        <v>89</v>
      </c>
      <c r="K1" s="83"/>
      <c r="M1" s="83"/>
    </row>
    <row r="2" spans="1:15" ht="18" thickBot="1" x14ac:dyDescent="0.4">
      <c r="C2" s="192"/>
      <c r="O2" s="193"/>
    </row>
    <row r="3" spans="1:15" ht="18.5" thickBot="1" x14ac:dyDescent="0.45">
      <c r="C3" s="4"/>
      <c r="D3" s="22"/>
      <c r="E3" s="270"/>
      <c r="F3" s="180" t="s">
        <v>164</v>
      </c>
      <c r="G3" s="195"/>
      <c r="H3" s="182" t="s">
        <v>165</v>
      </c>
      <c r="I3" s="183"/>
      <c r="J3" s="184"/>
    </row>
    <row r="4" spans="1:15" ht="36.5" thickBot="1" x14ac:dyDescent="0.45">
      <c r="C4" s="5"/>
      <c r="D4" s="22"/>
      <c r="E4" s="35" t="s">
        <v>29</v>
      </c>
      <c r="F4" s="36" t="s">
        <v>30</v>
      </c>
      <c r="G4" s="35" t="s">
        <v>31</v>
      </c>
      <c r="H4" s="35" t="s">
        <v>29</v>
      </c>
      <c r="I4" s="36" t="s">
        <v>30</v>
      </c>
      <c r="J4" s="35" t="s">
        <v>31</v>
      </c>
    </row>
    <row r="5" spans="1:15" ht="18" customHeight="1" x14ac:dyDescent="0.4">
      <c r="C5" s="6" t="s">
        <v>32</v>
      </c>
      <c r="D5" s="24"/>
      <c r="E5" s="37"/>
      <c r="F5" s="38"/>
      <c r="G5" s="39"/>
      <c r="H5" s="37"/>
      <c r="I5" s="38"/>
      <c r="J5" s="39"/>
      <c r="M5" s="83"/>
      <c r="O5" s="83"/>
    </row>
    <row r="6" spans="1:15" ht="17.149999999999999" customHeight="1" x14ac:dyDescent="0.4">
      <c r="A6" s="71" t="s">
        <v>1</v>
      </c>
      <c r="C6" s="7" t="s">
        <v>173</v>
      </c>
      <c r="D6" s="22" t="s">
        <v>3</v>
      </c>
      <c r="E6" s="204">
        <v>290.5</v>
      </c>
      <c r="F6" s="271">
        <f>IF(E6=0,0,G6/E6)</f>
        <v>134399.31153184164</v>
      </c>
      <c r="G6" s="198">
        <v>39043000</v>
      </c>
      <c r="H6" s="196">
        <v>432</v>
      </c>
      <c r="I6" s="197">
        <f>IF(H6=0,0,J6/H6)</f>
        <v>133947.45370370371</v>
      </c>
      <c r="J6" s="198">
        <v>57865300</v>
      </c>
      <c r="K6" s="193"/>
      <c r="M6" s="115"/>
    </row>
    <row r="7" spans="1:15" ht="17.149999999999999" customHeight="1" x14ac:dyDescent="0.4">
      <c r="C7" s="7" t="s">
        <v>174</v>
      </c>
      <c r="D7" s="22" t="s">
        <v>3</v>
      </c>
      <c r="E7" s="204">
        <v>1391.5</v>
      </c>
      <c r="F7" s="271">
        <f>IF(E7=0,0,G7/E7)</f>
        <v>133968.81063600432</v>
      </c>
      <c r="G7" s="198">
        <v>186417600</v>
      </c>
      <c r="H7" s="196">
        <v>1857</v>
      </c>
      <c r="I7" s="197">
        <f>IF(H7=0,0,J7/H7)</f>
        <v>133249.98653742595</v>
      </c>
      <c r="J7" s="198">
        <v>247445225</v>
      </c>
      <c r="K7" s="193"/>
      <c r="M7" s="115"/>
    </row>
    <row r="8" spans="1:15" ht="17.149999999999999" customHeight="1" x14ac:dyDescent="0.4">
      <c r="C8" s="7" t="s">
        <v>58</v>
      </c>
      <c r="D8" s="22" t="s">
        <v>3</v>
      </c>
      <c r="E8" s="204">
        <v>1100.5</v>
      </c>
      <c r="F8" s="271">
        <f>IF(ISERROR(+G8/E8),"",G8/E8)</f>
        <v>131605.27033166742</v>
      </c>
      <c r="G8" s="198">
        <v>144831600</v>
      </c>
      <c r="H8" s="196">
        <v>2909</v>
      </c>
      <c r="I8" s="197">
        <f>IF(H8=0,0,J8/H8)</f>
        <v>129799.79374355449</v>
      </c>
      <c r="J8" s="198">
        <v>377587600</v>
      </c>
      <c r="K8" s="193"/>
    </row>
    <row r="9" spans="1:15" ht="17.149999999999999" customHeight="1" x14ac:dyDescent="0.4">
      <c r="A9" s="71" t="s">
        <v>1</v>
      </c>
      <c r="C9" s="7" t="s">
        <v>175</v>
      </c>
      <c r="D9" s="22" t="s">
        <v>3</v>
      </c>
      <c r="E9" s="204">
        <v>83.8</v>
      </c>
      <c r="F9" s="271">
        <f t="shared" ref="F9:F25" si="0">IF(E9=0,0,G9/E9)</f>
        <v>193763.24582338904</v>
      </c>
      <c r="G9" s="198">
        <v>16237360</v>
      </c>
      <c r="H9" s="196">
        <v>312.20000000000005</v>
      </c>
      <c r="I9" s="197">
        <f t="shared" ref="I9:I25" si="1">IF(H9=0,0,J9/H9)</f>
        <v>188441.25560538113</v>
      </c>
      <c r="J9" s="198">
        <v>58831360</v>
      </c>
      <c r="K9" s="193"/>
    </row>
    <row r="10" spans="1:15" ht="17.149999999999999" customHeight="1" x14ac:dyDescent="0.4">
      <c r="A10" s="71" t="s">
        <v>1</v>
      </c>
      <c r="C10" s="7" t="s">
        <v>176</v>
      </c>
      <c r="D10" s="22" t="s">
        <v>3</v>
      </c>
      <c r="E10" s="204">
        <v>1260</v>
      </c>
      <c r="F10" s="271">
        <f t="shared" si="0"/>
        <v>123607.86507936507</v>
      </c>
      <c r="G10" s="198">
        <v>155745910</v>
      </c>
      <c r="H10" s="196">
        <v>2990</v>
      </c>
      <c r="I10" s="197">
        <f t="shared" si="1"/>
        <v>123814.57859531773</v>
      </c>
      <c r="J10" s="198">
        <v>370205590</v>
      </c>
      <c r="K10" s="193"/>
    </row>
    <row r="11" spans="1:15" ht="17.149999999999999" customHeight="1" x14ac:dyDescent="0.4">
      <c r="C11" s="7" t="s">
        <v>104</v>
      </c>
      <c r="D11" s="22" t="s">
        <v>3</v>
      </c>
      <c r="E11" s="204">
        <v>678</v>
      </c>
      <c r="F11" s="271">
        <f t="shared" si="0"/>
        <v>124112.95575221239</v>
      </c>
      <c r="G11" s="198">
        <v>84148584</v>
      </c>
      <c r="H11" s="196">
        <v>1628</v>
      </c>
      <c r="I11" s="197">
        <f t="shared" si="1"/>
        <v>124408.47604422604</v>
      </c>
      <c r="J11" s="198">
        <v>202536999</v>
      </c>
      <c r="K11" s="193"/>
    </row>
    <row r="12" spans="1:15" ht="17.149999999999999" customHeight="1" x14ac:dyDescent="0.4">
      <c r="A12" s="71" t="s">
        <v>1</v>
      </c>
      <c r="C12" s="7" t="s">
        <v>102</v>
      </c>
      <c r="D12" s="22" t="s">
        <v>3</v>
      </c>
      <c r="E12" s="204">
        <v>25</v>
      </c>
      <c r="F12" s="271">
        <f t="shared" si="0"/>
        <v>184852</v>
      </c>
      <c r="G12" s="198">
        <v>4621300</v>
      </c>
      <c r="H12" s="196">
        <v>58.2</v>
      </c>
      <c r="I12" s="197">
        <f t="shared" si="1"/>
        <v>185155.91065292095</v>
      </c>
      <c r="J12" s="198">
        <v>10776074</v>
      </c>
      <c r="K12" s="193"/>
    </row>
    <row r="13" spans="1:15" ht="17.149999999999999" customHeight="1" x14ac:dyDescent="0.4">
      <c r="C13" s="7" t="s">
        <v>142</v>
      </c>
      <c r="D13" s="22" t="s">
        <v>3</v>
      </c>
      <c r="E13" s="204">
        <v>0</v>
      </c>
      <c r="F13" s="271">
        <f t="shared" si="0"/>
        <v>0</v>
      </c>
      <c r="G13" s="198">
        <v>0</v>
      </c>
      <c r="H13" s="196">
        <v>62</v>
      </c>
      <c r="I13" s="197">
        <f t="shared" si="1"/>
        <v>123177.41935483871</v>
      </c>
      <c r="J13" s="198">
        <v>7637000</v>
      </c>
      <c r="K13" s="193"/>
    </row>
    <row r="14" spans="1:15" ht="17.149999999999999" customHeight="1" x14ac:dyDescent="0.4">
      <c r="C14" s="7" t="s">
        <v>177</v>
      </c>
      <c r="D14" s="22" t="s">
        <v>3</v>
      </c>
      <c r="E14" s="204">
        <v>680</v>
      </c>
      <c r="F14" s="271">
        <f t="shared" si="0"/>
        <v>130000</v>
      </c>
      <c r="G14" s="198">
        <v>88400000</v>
      </c>
      <c r="H14" s="196">
        <v>2720</v>
      </c>
      <c r="I14" s="197">
        <f t="shared" si="1"/>
        <v>129621.875</v>
      </c>
      <c r="J14" s="198">
        <v>352571500</v>
      </c>
      <c r="K14" s="193"/>
    </row>
    <row r="15" spans="1:15" ht="17.149999999999999" customHeight="1" x14ac:dyDescent="0.4">
      <c r="C15" s="7" t="s">
        <v>133</v>
      </c>
      <c r="D15" s="22" t="s">
        <v>3</v>
      </c>
      <c r="E15" s="204">
        <v>0</v>
      </c>
      <c r="F15" s="271">
        <f t="shared" si="0"/>
        <v>0</v>
      </c>
      <c r="G15" s="198">
        <v>0</v>
      </c>
      <c r="H15" s="196">
        <v>50</v>
      </c>
      <c r="I15" s="197">
        <f t="shared" si="1"/>
        <v>134000</v>
      </c>
      <c r="J15" s="198">
        <v>6700000</v>
      </c>
      <c r="K15" s="193"/>
    </row>
    <row r="16" spans="1:15" ht="17.149999999999999" customHeight="1" x14ac:dyDescent="0.4">
      <c r="C16" s="7" t="s">
        <v>132</v>
      </c>
      <c r="D16" s="22" t="s">
        <v>3</v>
      </c>
      <c r="E16" s="204">
        <v>20</v>
      </c>
      <c r="F16" s="271">
        <f t="shared" si="0"/>
        <v>130000</v>
      </c>
      <c r="G16" s="198">
        <v>2600000</v>
      </c>
      <c r="H16" s="196">
        <v>20</v>
      </c>
      <c r="I16" s="197">
        <f t="shared" si="1"/>
        <v>130000</v>
      </c>
      <c r="J16" s="198">
        <v>2600000</v>
      </c>
      <c r="K16" s="193"/>
    </row>
    <row r="17" spans="1:15" ht="17.149999999999999" customHeight="1" x14ac:dyDescent="0.4">
      <c r="C17" s="7" t="s">
        <v>73</v>
      </c>
      <c r="D17" s="22" t="s">
        <v>3</v>
      </c>
      <c r="E17" s="204">
        <v>0</v>
      </c>
      <c r="F17" s="271">
        <f t="shared" si="0"/>
        <v>0</v>
      </c>
      <c r="G17" s="198">
        <v>0</v>
      </c>
      <c r="H17" s="196">
        <v>5.44</v>
      </c>
      <c r="I17" s="197">
        <f t="shared" si="1"/>
        <v>134000</v>
      </c>
      <c r="J17" s="198">
        <v>728960</v>
      </c>
      <c r="K17" s="193"/>
    </row>
    <row r="18" spans="1:15" ht="17.149999999999999" customHeight="1" x14ac:dyDescent="0.4">
      <c r="C18" s="7" t="s">
        <v>178</v>
      </c>
      <c r="D18" s="22" t="s">
        <v>3</v>
      </c>
      <c r="E18" s="204">
        <v>4656.5</v>
      </c>
      <c r="F18" s="271">
        <f t="shared" si="0"/>
        <v>129805.64801889831</v>
      </c>
      <c r="G18" s="198">
        <v>604440000</v>
      </c>
      <c r="H18" s="196">
        <v>10698</v>
      </c>
      <c r="I18" s="197">
        <f t="shared" si="1"/>
        <v>128875.02336885399</v>
      </c>
      <c r="J18" s="198">
        <v>1378705000</v>
      </c>
      <c r="K18" s="193"/>
    </row>
    <row r="19" spans="1:15" ht="17.149999999999999" customHeight="1" x14ac:dyDescent="0.4">
      <c r="C19" s="7" t="s">
        <v>179</v>
      </c>
      <c r="D19" s="22" t="s">
        <v>3</v>
      </c>
      <c r="E19" s="204">
        <v>86433</v>
      </c>
      <c r="F19" s="271">
        <f t="shared" si="0"/>
        <v>133557.83323499127</v>
      </c>
      <c r="G19" s="198">
        <v>11543804200</v>
      </c>
      <c r="H19" s="196">
        <v>189127</v>
      </c>
      <c r="I19" s="197">
        <f t="shared" si="1"/>
        <v>129915.72816149994</v>
      </c>
      <c r="J19" s="198">
        <v>24570571920</v>
      </c>
      <c r="K19" s="193"/>
    </row>
    <row r="20" spans="1:15" ht="17.149999999999999" customHeight="1" x14ac:dyDescent="0.4">
      <c r="C20" s="7" t="s">
        <v>180</v>
      </c>
      <c r="D20" s="22" t="s">
        <v>3</v>
      </c>
      <c r="E20" s="204">
        <v>5440</v>
      </c>
      <c r="F20" s="271">
        <f t="shared" si="0"/>
        <v>116781.25</v>
      </c>
      <c r="G20" s="198">
        <v>635290000</v>
      </c>
      <c r="H20" s="196">
        <v>12240</v>
      </c>
      <c r="I20" s="197">
        <f t="shared" si="1"/>
        <v>125388.48039215687</v>
      </c>
      <c r="J20" s="198">
        <v>1534755000</v>
      </c>
      <c r="K20" s="193"/>
    </row>
    <row r="21" spans="1:15" ht="17.149999999999999" customHeight="1" x14ac:dyDescent="0.4">
      <c r="C21" s="7" t="s">
        <v>134</v>
      </c>
      <c r="D21" s="22" t="s">
        <v>3</v>
      </c>
      <c r="E21" s="204">
        <v>0</v>
      </c>
      <c r="F21" s="271">
        <f t="shared" si="0"/>
        <v>0</v>
      </c>
      <c r="G21" s="198">
        <v>0</v>
      </c>
      <c r="H21" s="196">
        <v>2.5</v>
      </c>
      <c r="I21" s="197">
        <f t="shared" si="1"/>
        <v>133000</v>
      </c>
      <c r="J21" s="198">
        <v>332500</v>
      </c>
      <c r="K21" s="193"/>
    </row>
    <row r="22" spans="1:15" ht="17.149999999999999" customHeight="1" x14ac:dyDescent="0.4">
      <c r="A22" s="71" t="s">
        <v>1</v>
      </c>
      <c r="C22" s="7" t="s">
        <v>154</v>
      </c>
      <c r="D22" s="22" t="s">
        <v>3</v>
      </c>
      <c r="E22" s="204">
        <v>0</v>
      </c>
      <c r="F22" s="271">
        <f t="shared" si="0"/>
        <v>0</v>
      </c>
      <c r="G22" s="198">
        <v>0</v>
      </c>
      <c r="H22" s="196">
        <v>80</v>
      </c>
      <c r="I22" s="197">
        <f t="shared" si="1"/>
        <v>130000</v>
      </c>
      <c r="J22" s="198">
        <v>10400000</v>
      </c>
    </row>
    <row r="23" spans="1:15" ht="17.149999999999999" customHeight="1" x14ac:dyDescent="0.4">
      <c r="A23" s="71" t="s">
        <v>1</v>
      </c>
      <c r="C23" s="7" t="s">
        <v>144</v>
      </c>
      <c r="D23" s="22" t="s">
        <v>3</v>
      </c>
      <c r="E23" s="204">
        <v>401</v>
      </c>
      <c r="F23" s="271">
        <f t="shared" si="0"/>
        <v>128029.92518703242</v>
      </c>
      <c r="G23" s="198">
        <v>51340000</v>
      </c>
      <c r="H23" s="196">
        <v>569.5</v>
      </c>
      <c r="I23" s="197">
        <f t="shared" si="1"/>
        <v>128612.81826163302</v>
      </c>
      <c r="J23" s="198">
        <v>73245000</v>
      </c>
    </row>
    <row r="24" spans="1:15" ht="17.149999999999999" customHeight="1" x14ac:dyDescent="0.4">
      <c r="A24" s="71" t="s">
        <v>1</v>
      </c>
      <c r="C24" s="7" t="s">
        <v>145</v>
      </c>
      <c r="D24" s="22" t="s">
        <v>3</v>
      </c>
      <c r="E24" s="204">
        <v>12</v>
      </c>
      <c r="F24" s="271">
        <f t="shared" si="0"/>
        <v>130000</v>
      </c>
      <c r="G24" s="198">
        <v>1560000</v>
      </c>
      <c r="H24" s="196">
        <v>44</v>
      </c>
      <c r="I24" s="197">
        <f t="shared" si="1"/>
        <v>130000</v>
      </c>
      <c r="J24" s="198">
        <v>5720000</v>
      </c>
    </row>
    <row r="25" spans="1:15" ht="17.149999999999999" customHeight="1" thickBot="1" x14ac:dyDescent="0.45">
      <c r="C25" s="7" t="s">
        <v>149</v>
      </c>
      <c r="D25" s="22" t="s">
        <v>3</v>
      </c>
      <c r="E25" s="204">
        <v>424</v>
      </c>
      <c r="F25" s="271">
        <f t="shared" si="0"/>
        <v>128350.47169811321</v>
      </c>
      <c r="G25" s="198">
        <v>54420600</v>
      </c>
      <c r="H25" s="196">
        <v>743.5</v>
      </c>
      <c r="I25" s="197">
        <f t="shared" si="1"/>
        <v>127160.86079354405</v>
      </c>
      <c r="J25" s="198">
        <v>94544100</v>
      </c>
    </row>
    <row r="26" spans="1:15" ht="17.149999999999999" customHeight="1" thickBot="1" x14ac:dyDescent="0.45">
      <c r="C26" s="19" t="s">
        <v>33</v>
      </c>
      <c r="D26" s="22"/>
      <c r="E26" s="200">
        <f>SUM(E6:E25)</f>
        <v>102895.8</v>
      </c>
      <c r="F26" s="201">
        <f>IF(E26=0,0,G26/E26)</f>
        <v>132297.91841843884</v>
      </c>
      <c r="G26" s="202">
        <f>SUM(G6:G25)</f>
        <v>13612900154</v>
      </c>
      <c r="H26" s="201">
        <f>SUM(H6:H25)</f>
        <v>226548.34</v>
      </c>
      <c r="I26" s="201">
        <f>IF(H26=0,0,J26/H26)</f>
        <v>129613.65829473746</v>
      </c>
      <c r="J26" s="201">
        <f>SUM(J6:J25)</f>
        <v>29363759128</v>
      </c>
      <c r="M26" s="83"/>
      <c r="O26" s="83"/>
    </row>
    <row r="27" spans="1:15" ht="17.149999999999999" customHeight="1" x14ac:dyDescent="0.4">
      <c r="C27" s="8"/>
      <c r="D27" s="22"/>
      <c r="E27" s="42"/>
      <c r="F27" s="214"/>
      <c r="G27" s="43"/>
      <c r="H27" s="42"/>
      <c r="I27" s="203"/>
      <c r="J27" s="43"/>
      <c r="O27" s="99"/>
    </row>
    <row r="28" spans="1:15" ht="17.149999999999999" customHeight="1" x14ac:dyDescent="0.4">
      <c r="C28" s="9" t="s">
        <v>34</v>
      </c>
      <c r="D28" s="22"/>
      <c r="E28" s="42"/>
      <c r="F28" s="214"/>
      <c r="G28" s="43"/>
      <c r="H28" s="42"/>
      <c r="I28" s="203"/>
      <c r="J28" s="43"/>
      <c r="O28" s="99"/>
    </row>
    <row r="29" spans="1:15" ht="20.5" customHeight="1" x14ac:dyDescent="0.4">
      <c r="C29" s="11" t="s">
        <v>92</v>
      </c>
      <c r="D29" s="22"/>
      <c r="E29" s="204"/>
      <c r="F29" s="214"/>
      <c r="G29" s="205"/>
      <c r="H29" s="204"/>
      <c r="I29" s="203"/>
      <c r="J29" s="205"/>
    </row>
    <row r="30" spans="1:15" ht="17.149999999999999" customHeight="1" x14ac:dyDescent="0.4">
      <c r="C30" s="11"/>
      <c r="D30" s="22"/>
      <c r="E30" s="204"/>
      <c r="F30" s="214"/>
      <c r="G30" s="205"/>
      <c r="H30" s="204"/>
      <c r="I30" s="203"/>
      <c r="J30" s="205"/>
    </row>
    <row r="31" spans="1:15" ht="17.149999999999999" customHeight="1" x14ac:dyDescent="0.4">
      <c r="A31" s="71" t="s">
        <v>77</v>
      </c>
      <c r="C31" s="7" t="s">
        <v>142</v>
      </c>
      <c r="D31" s="22" t="s">
        <v>3</v>
      </c>
      <c r="E31" s="204">
        <v>44045</v>
      </c>
      <c r="F31" s="214">
        <f t="shared" ref="F31:F44" si="2">IF(E31=0,0,G31/E31)</f>
        <v>92873.611437847649</v>
      </c>
      <c r="G31" s="205">
        <v>4090618215.7799997</v>
      </c>
      <c r="H31" s="204">
        <v>63950</v>
      </c>
      <c r="I31" s="203">
        <f t="shared" ref="I31:I45" si="3">IF(H31=0,0,J31/H31)</f>
        <v>93882.907617200937</v>
      </c>
      <c r="J31" s="205">
        <v>6003811942.1199999</v>
      </c>
    </row>
    <row r="32" spans="1:15" ht="17.149999999999999" customHeight="1" x14ac:dyDescent="0.4">
      <c r="A32" s="71" t="s">
        <v>77</v>
      </c>
      <c r="C32" s="7" t="s">
        <v>143</v>
      </c>
      <c r="D32" s="22" t="s">
        <v>3</v>
      </c>
      <c r="E32" s="204">
        <v>24087</v>
      </c>
      <c r="F32" s="214">
        <f t="shared" si="2"/>
        <v>93079.848077801289</v>
      </c>
      <c r="G32" s="205">
        <v>2242014300.6499996</v>
      </c>
      <c r="H32" s="204">
        <v>26487</v>
      </c>
      <c r="I32" s="203">
        <f t="shared" si="3"/>
        <v>93527.995259938834</v>
      </c>
      <c r="J32" s="205">
        <v>2477276010.4499998</v>
      </c>
    </row>
    <row r="33" spans="1:17" ht="17.149999999999999" customHeight="1" x14ac:dyDescent="0.4">
      <c r="A33" s="71" t="s">
        <v>77</v>
      </c>
      <c r="C33" s="7" t="s">
        <v>133</v>
      </c>
      <c r="D33" s="22" t="s">
        <v>3</v>
      </c>
      <c r="E33" s="204">
        <v>0</v>
      </c>
      <c r="F33" s="214">
        <f t="shared" si="2"/>
        <v>0</v>
      </c>
      <c r="G33" s="205">
        <v>0</v>
      </c>
      <c r="H33" s="204">
        <v>4050</v>
      </c>
      <c r="I33" s="203">
        <f t="shared" si="3"/>
        <v>98675.293985185199</v>
      </c>
      <c r="J33" s="205">
        <v>399634940.64000005</v>
      </c>
    </row>
    <row r="34" spans="1:17" ht="17.149999999999999" customHeight="1" x14ac:dyDescent="0.4">
      <c r="A34" s="71" t="s">
        <v>77</v>
      </c>
      <c r="C34" s="7" t="s">
        <v>132</v>
      </c>
      <c r="D34" s="22" t="s">
        <v>3</v>
      </c>
      <c r="E34" s="204">
        <v>340</v>
      </c>
      <c r="F34" s="214">
        <f t="shared" si="2"/>
        <v>99531.180000000008</v>
      </c>
      <c r="G34" s="205">
        <v>33840601.200000003</v>
      </c>
      <c r="H34" s="204">
        <v>10340</v>
      </c>
      <c r="I34" s="203">
        <f t="shared" si="3"/>
        <v>145514.18425531915</v>
      </c>
      <c r="J34" s="205">
        <v>1504616665.2</v>
      </c>
    </row>
    <row r="35" spans="1:17" ht="17.149999999999999" customHeight="1" x14ac:dyDescent="0.4">
      <c r="A35" s="71" t="s">
        <v>77</v>
      </c>
      <c r="C35" s="7" t="s">
        <v>144</v>
      </c>
      <c r="D35" s="22" t="s">
        <v>3</v>
      </c>
      <c r="E35" s="204">
        <v>2500</v>
      </c>
      <c r="F35" s="214">
        <f t="shared" si="2"/>
        <v>92383.800600000002</v>
      </c>
      <c r="G35" s="205">
        <v>230959501.5</v>
      </c>
      <c r="H35" s="204">
        <v>24500</v>
      </c>
      <c r="I35" s="203">
        <f t="shared" si="3"/>
        <v>94655.60841224491</v>
      </c>
      <c r="J35" s="205">
        <v>2319062406.1000004</v>
      </c>
    </row>
    <row r="36" spans="1:17" ht="17.149999999999999" customHeight="1" x14ac:dyDescent="0.4">
      <c r="A36" s="71" t="s">
        <v>77</v>
      </c>
      <c r="C36" s="7" t="s">
        <v>145</v>
      </c>
      <c r="D36" s="22" t="s">
        <v>3</v>
      </c>
      <c r="E36" s="204">
        <v>3343</v>
      </c>
      <c r="F36" s="214">
        <f t="shared" si="2"/>
        <v>91740.821690098703</v>
      </c>
      <c r="G36" s="205">
        <v>306689566.90999997</v>
      </c>
      <c r="H36" s="204">
        <v>7543</v>
      </c>
      <c r="I36" s="203">
        <f t="shared" si="3"/>
        <v>93874.729188651734</v>
      </c>
      <c r="J36" s="205">
        <v>708097082.26999998</v>
      </c>
    </row>
    <row r="37" spans="1:17" ht="17.149999999999999" customHeight="1" x14ac:dyDescent="0.4">
      <c r="A37" s="71" t="s">
        <v>77</v>
      </c>
      <c r="C37" s="125" t="s">
        <v>114</v>
      </c>
      <c r="D37" s="121" t="s">
        <v>3</v>
      </c>
      <c r="E37" s="213">
        <v>480</v>
      </c>
      <c r="F37" s="215">
        <f t="shared" si="2"/>
        <v>168477</v>
      </c>
      <c r="G37" s="212">
        <v>80868960</v>
      </c>
      <c r="H37" s="213">
        <v>4160</v>
      </c>
      <c r="I37" s="211">
        <f t="shared" si="3"/>
        <v>147285.84226442306</v>
      </c>
      <c r="J37" s="212">
        <v>612709103.81999993</v>
      </c>
    </row>
    <row r="38" spans="1:17" ht="17.149999999999999" customHeight="1" x14ac:dyDescent="0.4">
      <c r="A38" s="71" t="s">
        <v>77</v>
      </c>
      <c r="C38" s="125" t="s">
        <v>146</v>
      </c>
      <c r="D38" s="121" t="s">
        <v>3</v>
      </c>
      <c r="E38" s="213">
        <v>6400</v>
      </c>
      <c r="F38" s="215">
        <f t="shared" si="2"/>
        <v>169085.87125</v>
      </c>
      <c r="G38" s="212">
        <v>1082149576</v>
      </c>
      <c r="H38" s="213">
        <v>11600</v>
      </c>
      <c r="I38" s="211">
        <f t="shared" si="3"/>
        <v>175883.95603448275</v>
      </c>
      <c r="J38" s="212">
        <v>2040253890</v>
      </c>
    </row>
    <row r="39" spans="1:17" ht="17.149999999999999" customHeight="1" x14ac:dyDescent="0.4">
      <c r="A39" s="71" t="s">
        <v>77</v>
      </c>
      <c r="C39" s="125" t="s">
        <v>96</v>
      </c>
      <c r="D39" s="121" t="s">
        <v>3</v>
      </c>
      <c r="E39" s="213">
        <v>6500</v>
      </c>
      <c r="F39" s="215">
        <f t="shared" si="2"/>
        <v>167861.94153846154</v>
      </c>
      <c r="G39" s="212">
        <v>1091102620</v>
      </c>
      <c r="H39" s="213">
        <v>12995.5</v>
      </c>
      <c r="I39" s="211">
        <f t="shared" si="3"/>
        <v>167893.15172713631</v>
      </c>
      <c r="J39" s="212">
        <v>2181855453.27</v>
      </c>
    </row>
    <row r="40" spans="1:17" ht="17.149999999999999" customHeight="1" x14ac:dyDescent="0.4">
      <c r="A40" s="71" t="s">
        <v>77</v>
      </c>
      <c r="C40" s="125" t="s">
        <v>126</v>
      </c>
      <c r="D40" s="121" t="s">
        <v>3</v>
      </c>
      <c r="E40" s="213">
        <v>800</v>
      </c>
      <c r="F40" s="215">
        <f t="shared" si="2"/>
        <v>113571</v>
      </c>
      <c r="G40" s="212">
        <v>90856800</v>
      </c>
      <c r="H40" s="213">
        <v>1600</v>
      </c>
      <c r="I40" s="211">
        <f t="shared" si="3"/>
        <v>115548.3</v>
      </c>
      <c r="J40" s="212">
        <v>184877280</v>
      </c>
    </row>
    <row r="41" spans="1:17" ht="17.149999999999999" customHeight="1" x14ac:dyDescent="0.4">
      <c r="A41" s="71" t="s">
        <v>77</v>
      </c>
      <c r="C41" s="7" t="s">
        <v>134</v>
      </c>
      <c r="D41" s="22" t="s">
        <v>3</v>
      </c>
      <c r="E41" s="204">
        <v>7500</v>
      </c>
      <c r="F41" s="214">
        <f t="shared" si="2"/>
        <v>88523.013565333342</v>
      </c>
      <c r="G41" s="205">
        <v>663922601.74000001</v>
      </c>
      <c r="H41" s="204">
        <v>42495</v>
      </c>
      <c r="I41" s="203">
        <f t="shared" si="3"/>
        <v>93866.736568302164</v>
      </c>
      <c r="J41" s="205">
        <v>3988866970.4700003</v>
      </c>
    </row>
    <row r="42" spans="1:17" ht="17.149999999999999" customHeight="1" x14ac:dyDescent="0.4">
      <c r="A42" s="71" t="s">
        <v>77</v>
      </c>
      <c r="C42" s="7" t="s">
        <v>150</v>
      </c>
      <c r="D42" s="22" t="s">
        <v>3</v>
      </c>
      <c r="E42" s="204">
        <v>0</v>
      </c>
      <c r="F42" s="214">
        <f t="shared" si="2"/>
        <v>0</v>
      </c>
      <c r="G42" s="205">
        <v>0</v>
      </c>
      <c r="H42" s="204">
        <v>100</v>
      </c>
      <c r="I42" s="203">
        <f t="shared" si="3"/>
        <v>137350.01999999999</v>
      </c>
      <c r="J42" s="205">
        <v>13735002</v>
      </c>
    </row>
    <row r="43" spans="1:17" ht="17.149999999999999" customHeight="1" x14ac:dyDescent="0.4">
      <c r="C43" s="7" t="s">
        <v>177</v>
      </c>
      <c r="D43" s="22"/>
      <c r="E43" s="204">
        <v>3180</v>
      </c>
      <c r="F43" s="214">
        <f t="shared" si="2"/>
        <v>99270.572201257848</v>
      </c>
      <c r="G43" s="205">
        <v>315680419.59999996</v>
      </c>
      <c r="H43" s="204">
        <v>9580</v>
      </c>
      <c r="I43" s="203">
        <f t="shared" si="3"/>
        <v>101072.08154488518</v>
      </c>
      <c r="J43" s="205">
        <v>968270541.20000005</v>
      </c>
    </row>
    <row r="44" spans="1:17" ht="17.149999999999999" customHeight="1" x14ac:dyDescent="0.4">
      <c r="C44" s="7" t="s">
        <v>181</v>
      </c>
      <c r="D44" s="22"/>
      <c r="E44" s="204">
        <v>1500</v>
      </c>
      <c r="F44" s="214">
        <f t="shared" si="2"/>
        <v>148438.29</v>
      </c>
      <c r="G44" s="205">
        <v>222657435</v>
      </c>
      <c r="H44" s="204">
        <v>11100</v>
      </c>
      <c r="I44" s="203">
        <f t="shared" si="3"/>
        <v>107889.63216216216</v>
      </c>
      <c r="J44" s="205">
        <v>1197574917</v>
      </c>
    </row>
    <row r="45" spans="1:17" ht="17.149999999999999" customHeight="1" x14ac:dyDescent="0.4">
      <c r="C45" s="12" t="s">
        <v>158</v>
      </c>
      <c r="D45" s="22"/>
      <c r="E45" s="216">
        <f>SUM(E31:E44)</f>
        <v>100675</v>
      </c>
      <c r="F45" s="207">
        <f>IF(E45=0,0,G45/E45)</f>
        <v>103812.86911725849</v>
      </c>
      <c r="G45" s="272">
        <f>SUM(G31:G44)</f>
        <v>10451360598.379999</v>
      </c>
      <c r="H45" s="216">
        <f>SUM(H31:H44)</f>
        <v>230500.5</v>
      </c>
      <c r="I45" s="207">
        <f t="shared" si="3"/>
        <v>106727.0665553437</v>
      </c>
      <c r="J45" s="218">
        <f>SUM(J31:J44)</f>
        <v>24600642204.540001</v>
      </c>
      <c r="K45" s="83"/>
      <c r="M45" s="83"/>
      <c r="Q45" s="65"/>
    </row>
    <row r="46" spans="1:17" ht="17.149999999999999" customHeight="1" x14ac:dyDescent="0.4">
      <c r="C46" s="8"/>
      <c r="D46" s="22"/>
      <c r="E46" s="42"/>
      <c r="F46" s="273"/>
      <c r="G46" s="45"/>
      <c r="H46" s="44"/>
      <c r="I46" s="234"/>
      <c r="J46" s="45"/>
    </row>
    <row r="47" spans="1:17" ht="22.5" customHeight="1" x14ac:dyDescent="0.4">
      <c r="A47" s="71" t="s">
        <v>8</v>
      </c>
      <c r="C47" s="20" t="s">
        <v>65</v>
      </c>
      <c r="D47" s="22" t="s">
        <v>3</v>
      </c>
      <c r="E47" s="204">
        <v>0</v>
      </c>
      <c r="F47" s="271">
        <f t="shared" ref="F47:F53" si="4">IF(E47=0,0,G47/E47)</f>
        <v>0</v>
      </c>
      <c r="G47" s="236">
        <v>0</v>
      </c>
      <c r="H47" s="235">
        <v>0</v>
      </c>
      <c r="I47" s="197">
        <f t="shared" ref="I47:I53" si="5">IF(H47=0,0,J47/H47)</f>
        <v>0</v>
      </c>
      <c r="J47" s="236">
        <v>0</v>
      </c>
    </row>
    <row r="48" spans="1:17" ht="22.5" customHeight="1" x14ac:dyDescent="0.4">
      <c r="A48" s="71" t="s">
        <v>8</v>
      </c>
      <c r="C48" s="20" t="s">
        <v>64</v>
      </c>
      <c r="D48" s="22" t="s">
        <v>3</v>
      </c>
      <c r="E48" s="204">
        <v>0</v>
      </c>
      <c r="F48" s="271">
        <f t="shared" si="4"/>
        <v>0</v>
      </c>
      <c r="G48" s="236">
        <v>0</v>
      </c>
      <c r="H48" s="235">
        <v>0</v>
      </c>
      <c r="I48" s="197">
        <f t="shared" si="5"/>
        <v>0</v>
      </c>
      <c r="J48" s="236">
        <v>0</v>
      </c>
    </row>
    <row r="49" spans="1:15" ht="22.5" customHeight="1" x14ac:dyDescent="0.4">
      <c r="A49" s="71" t="s">
        <v>8</v>
      </c>
      <c r="C49" s="20" t="s">
        <v>76</v>
      </c>
      <c r="D49" s="22" t="s">
        <v>3</v>
      </c>
      <c r="E49" s="204">
        <v>0</v>
      </c>
      <c r="F49" s="271">
        <f t="shared" si="4"/>
        <v>0</v>
      </c>
      <c r="G49" s="236">
        <v>0</v>
      </c>
      <c r="H49" s="235">
        <v>0</v>
      </c>
      <c r="I49" s="197">
        <f t="shared" si="5"/>
        <v>0</v>
      </c>
      <c r="J49" s="236">
        <v>0</v>
      </c>
      <c r="K49" s="70"/>
    </row>
    <row r="50" spans="1:15" ht="22.5" customHeight="1" x14ac:dyDescent="0.4">
      <c r="A50" s="71" t="s">
        <v>8</v>
      </c>
      <c r="C50" s="20" t="s">
        <v>38</v>
      </c>
      <c r="D50" s="22" t="s">
        <v>3</v>
      </c>
      <c r="E50" s="204">
        <v>0</v>
      </c>
      <c r="F50" s="271">
        <f t="shared" si="4"/>
        <v>0</v>
      </c>
      <c r="G50" s="236">
        <v>0</v>
      </c>
      <c r="H50" s="235">
        <v>0</v>
      </c>
      <c r="I50" s="197">
        <f t="shared" si="5"/>
        <v>0</v>
      </c>
      <c r="J50" s="236">
        <v>0</v>
      </c>
    </row>
    <row r="51" spans="1:15" ht="22.5" customHeight="1" x14ac:dyDescent="0.4">
      <c r="A51" s="71" t="s">
        <v>8</v>
      </c>
      <c r="C51" s="20" t="s">
        <v>74</v>
      </c>
      <c r="D51" s="28" t="s">
        <v>3</v>
      </c>
      <c r="E51" s="157">
        <v>0</v>
      </c>
      <c r="F51" s="271">
        <f t="shared" si="4"/>
        <v>0</v>
      </c>
      <c r="G51" s="43">
        <v>0</v>
      </c>
      <c r="H51" s="235">
        <v>0</v>
      </c>
      <c r="I51" s="197">
        <f t="shared" si="5"/>
        <v>0</v>
      </c>
      <c r="J51" s="236">
        <v>0</v>
      </c>
      <c r="K51" s="83"/>
    </row>
    <row r="52" spans="1:15" ht="13.5" customHeight="1" x14ac:dyDescent="0.4">
      <c r="C52" s="7"/>
      <c r="D52" s="28"/>
      <c r="E52" s="42"/>
      <c r="F52" s="271"/>
      <c r="G52" s="43"/>
      <c r="H52" s="235"/>
      <c r="I52" s="197"/>
      <c r="J52" s="236"/>
    </row>
    <row r="53" spans="1:15" ht="20.25" customHeight="1" x14ac:dyDescent="0.4">
      <c r="C53" s="11" t="s">
        <v>159</v>
      </c>
      <c r="D53" s="28" t="s">
        <v>3</v>
      </c>
      <c r="E53" s="42">
        <v>0</v>
      </c>
      <c r="F53" s="271">
        <f t="shared" si="4"/>
        <v>0</v>
      </c>
      <c r="G53" s="236">
        <v>0</v>
      </c>
      <c r="H53" s="235">
        <v>0</v>
      </c>
      <c r="I53" s="197">
        <f t="shared" si="5"/>
        <v>0</v>
      </c>
      <c r="J53" s="236">
        <v>0</v>
      </c>
      <c r="K53" s="65"/>
    </row>
    <row r="54" spans="1:15" ht="13.5" customHeight="1" x14ac:dyDescent="0.4">
      <c r="C54" s="11"/>
      <c r="D54" s="28"/>
      <c r="E54" s="42"/>
      <c r="F54" s="271"/>
      <c r="G54" s="43"/>
      <c r="H54" s="197"/>
      <c r="I54" s="197"/>
      <c r="J54" s="236"/>
      <c r="K54" s="65"/>
    </row>
    <row r="55" spans="1:15" ht="13.5" customHeight="1" x14ac:dyDescent="0.4">
      <c r="C55" s="11"/>
      <c r="D55" s="28"/>
      <c r="E55" s="42"/>
      <c r="F55" s="271"/>
      <c r="G55" s="43"/>
      <c r="H55" s="197"/>
      <c r="I55" s="197"/>
      <c r="J55" s="236"/>
    </row>
    <row r="56" spans="1:15" ht="18" customHeight="1" x14ac:dyDescent="0.4">
      <c r="C56" s="11" t="s">
        <v>51</v>
      </c>
      <c r="D56" s="28"/>
      <c r="E56" s="67"/>
      <c r="G56" s="47"/>
      <c r="J56" s="47"/>
    </row>
    <row r="57" spans="1:15" ht="13.5" customHeight="1" x14ac:dyDescent="0.4">
      <c r="C57" s="11"/>
      <c r="D57" s="28"/>
      <c r="E57" s="67"/>
      <c r="G57" s="47"/>
      <c r="J57" s="47"/>
    </row>
    <row r="58" spans="1:15" ht="18.75" customHeight="1" x14ac:dyDescent="0.4">
      <c r="A58" s="71" t="s">
        <v>51</v>
      </c>
      <c r="C58" s="7" t="s">
        <v>52</v>
      </c>
      <c r="D58" s="28" t="s">
        <v>3</v>
      </c>
      <c r="E58" s="157">
        <v>54265</v>
      </c>
      <c r="F58" s="273">
        <f>IF(E58=0,0,G58/E58)</f>
        <v>131263.48567216439</v>
      </c>
      <c r="G58" s="45">
        <v>7123013050</v>
      </c>
      <c r="H58" s="48">
        <v>182568</v>
      </c>
      <c r="I58" s="234">
        <f>IF(H58=0,0,J58/H58)</f>
        <v>128273.35025853381</v>
      </c>
      <c r="J58" s="45">
        <v>23418609010</v>
      </c>
      <c r="M58" s="83"/>
    </row>
    <row r="59" spans="1:15" ht="13.5" customHeight="1" x14ac:dyDescent="0.4">
      <c r="C59" s="7"/>
      <c r="D59" s="29"/>
      <c r="E59" s="42"/>
      <c r="F59" s="273"/>
      <c r="G59" s="45"/>
      <c r="H59" s="196"/>
      <c r="I59" s="234"/>
      <c r="J59" s="198"/>
    </row>
    <row r="60" spans="1:15" ht="13.5" customHeight="1" thickBot="1" x14ac:dyDescent="0.45">
      <c r="C60" s="7"/>
      <c r="D60" s="22"/>
      <c r="E60" s="42"/>
      <c r="F60" s="273"/>
      <c r="G60" s="45"/>
      <c r="H60" s="196"/>
      <c r="I60" s="234"/>
      <c r="J60" s="198"/>
    </row>
    <row r="61" spans="1:15" ht="17.149999999999999" customHeight="1" thickBot="1" x14ac:dyDescent="0.45">
      <c r="C61" s="19" t="s">
        <v>39</v>
      </c>
      <c r="D61" s="22"/>
      <c r="E61" s="202">
        <f>+E45+E58</f>
        <v>154940</v>
      </c>
      <c r="F61" s="237">
        <f>IF(E61=0,0,G61/E61)</f>
        <v>113426.96300748675</v>
      </c>
      <c r="G61" s="40">
        <f>+G45+G58</f>
        <v>17574373648.379997</v>
      </c>
      <c r="H61" s="202">
        <f>+H45+H58</f>
        <v>413068.5</v>
      </c>
      <c r="I61" s="237">
        <f>IF(H61=0,0,J61/H61)</f>
        <v>116250.09221119499</v>
      </c>
      <c r="J61" s="40">
        <f>+J45+J58</f>
        <v>48019251214.540001</v>
      </c>
      <c r="K61" s="83"/>
      <c r="M61" s="83"/>
      <c r="O61" s="13"/>
    </row>
    <row r="62" spans="1:15" ht="14.25" customHeight="1" thickBot="1" x14ac:dyDescent="0.45">
      <c r="C62" s="10"/>
      <c r="D62" s="22"/>
      <c r="E62" s="42"/>
      <c r="F62" s="273"/>
      <c r="G62" s="45"/>
      <c r="H62" s="196"/>
      <c r="I62" s="234"/>
      <c r="J62" s="198"/>
    </row>
    <row r="63" spans="1:15" ht="17.149999999999999" customHeight="1" thickBot="1" x14ac:dyDescent="0.45">
      <c r="C63" s="14" t="s">
        <v>40</v>
      </c>
      <c r="D63" s="22" t="s">
        <v>3</v>
      </c>
      <c r="E63" s="202">
        <f>E26+E45+E58</f>
        <v>257835.8</v>
      </c>
      <c r="F63" s="237">
        <f>IF(E63=0,0,G63/E63)</f>
        <v>120957.88793635329</v>
      </c>
      <c r="G63" s="40">
        <f>G26+G45+G58</f>
        <v>31187273802.379997</v>
      </c>
      <c r="H63" s="238">
        <f>+H26+H61</f>
        <v>639616.84</v>
      </c>
      <c r="I63" s="237">
        <f>IF(H63=0,0,J63/H63)</f>
        <v>120983.38490046636</v>
      </c>
      <c r="J63" s="238">
        <f>+J26+J61</f>
        <v>77383010342.540009</v>
      </c>
    </row>
    <row r="64" spans="1:15" ht="17.25" customHeight="1" x14ac:dyDescent="0.4">
      <c r="C64" s="10" t="s">
        <v>21</v>
      </c>
      <c r="D64" s="22" t="s">
        <v>166</v>
      </c>
      <c r="E64" s="42">
        <v>0</v>
      </c>
      <c r="F64" s="271">
        <v>0</v>
      </c>
      <c r="G64" s="43">
        <v>0</v>
      </c>
      <c r="H64" s="42">
        <v>0</v>
      </c>
      <c r="I64" s="197">
        <v>0</v>
      </c>
      <c r="J64" s="43">
        <v>0</v>
      </c>
    </row>
    <row r="65" spans="1:22" ht="24.75" customHeight="1" x14ac:dyDescent="0.4">
      <c r="C65" s="20" t="s">
        <v>167</v>
      </c>
      <c r="D65" s="22" t="s">
        <v>166</v>
      </c>
      <c r="E65" s="42">
        <v>0</v>
      </c>
      <c r="F65" s="271">
        <v>0</v>
      </c>
      <c r="G65" s="239">
        <v>0</v>
      </c>
      <c r="H65" s="42">
        <v>0</v>
      </c>
      <c r="I65" s="197">
        <v>0</v>
      </c>
      <c r="J65" s="239">
        <v>475276118</v>
      </c>
    </row>
    <row r="66" spans="1:22" ht="24.75" customHeight="1" x14ac:dyDescent="0.4">
      <c r="C66" s="20" t="s">
        <v>168</v>
      </c>
      <c r="D66" s="22" t="s">
        <v>166</v>
      </c>
      <c r="E66" s="42">
        <v>0</v>
      </c>
      <c r="F66" s="271">
        <v>0</v>
      </c>
      <c r="G66" s="239">
        <v>-482177867</v>
      </c>
      <c r="H66" s="42">
        <v>0</v>
      </c>
      <c r="I66" s="197">
        <v>0</v>
      </c>
      <c r="J66" s="239">
        <v>-1035929749</v>
      </c>
    </row>
    <row r="67" spans="1:22" ht="24.75" customHeight="1" thickBot="1" x14ac:dyDescent="0.45">
      <c r="A67" s="71" t="s">
        <v>20</v>
      </c>
      <c r="C67" s="20" t="s">
        <v>22</v>
      </c>
      <c r="D67" s="22" t="s">
        <v>166</v>
      </c>
      <c r="E67" s="42">
        <v>0</v>
      </c>
      <c r="F67" s="271">
        <v>0</v>
      </c>
      <c r="G67" s="239">
        <v>0</v>
      </c>
      <c r="H67" s="42">
        <v>0</v>
      </c>
      <c r="I67" s="197">
        <v>0</v>
      </c>
      <c r="J67" s="239">
        <v>0</v>
      </c>
      <c r="M67" s="83"/>
      <c r="N67" s="83"/>
      <c r="O67" s="83"/>
      <c r="P67" s="83"/>
      <c r="Q67" s="83"/>
      <c r="R67" s="83"/>
      <c r="S67" s="83"/>
      <c r="T67" s="83"/>
      <c r="U67" s="83"/>
      <c r="V67" s="83"/>
    </row>
    <row r="68" spans="1:22" ht="17.149999999999999" customHeight="1" thickBot="1" x14ac:dyDescent="0.45">
      <c r="C68" s="15" t="s">
        <v>42</v>
      </c>
      <c r="D68" s="22" t="s">
        <v>3</v>
      </c>
      <c r="E68" s="202">
        <f>SUM(E63:E67)</f>
        <v>257835.8</v>
      </c>
      <c r="F68" s="240">
        <f>IF(E68=0,0,G68/E68)</f>
        <v>119087.79128181579</v>
      </c>
      <c r="G68" s="49">
        <f>SUM(G63:G67)</f>
        <v>30705095935.379997</v>
      </c>
      <c r="H68" s="49">
        <f>SUM(H63:H67)</f>
        <v>639616.84</v>
      </c>
      <c r="I68" s="240">
        <f>IF(H68=0,0,J68/H68)</f>
        <v>120106.83882485022</v>
      </c>
      <c r="J68" s="49">
        <f>SUM(J63:J67)</f>
        <v>76822356711.540009</v>
      </c>
    </row>
    <row r="69" spans="1:22" ht="28.5" customHeight="1" x14ac:dyDescent="0.35">
      <c r="A69" s="71" t="s">
        <v>53</v>
      </c>
      <c r="C69" s="20" t="s">
        <v>107</v>
      </c>
      <c r="D69" s="22" t="s">
        <v>44</v>
      </c>
      <c r="E69" s="51">
        <v>203.5</v>
      </c>
      <c r="F69" s="274">
        <f>IF(E69=0,0,G69/E69)</f>
        <v>571635.76791154791</v>
      </c>
      <c r="G69" s="242">
        <v>116327878.77</v>
      </c>
      <c r="H69" s="51">
        <v>203.5</v>
      </c>
      <c r="I69" s="241">
        <f>IF(H69=0,0,J69/H69)</f>
        <v>571635.76791154791</v>
      </c>
      <c r="J69" s="53">
        <v>116327878.77</v>
      </c>
    </row>
    <row r="70" spans="1:22" ht="28.5" customHeight="1" x14ac:dyDescent="0.35">
      <c r="A70" s="71" t="s">
        <v>28</v>
      </c>
      <c r="C70" s="20" t="s">
        <v>28</v>
      </c>
      <c r="D70" s="22" t="s">
        <v>44</v>
      </c>
      <c r="E70" s="51">
        <v>3435.13</v>
      </c>
      <c r="F70" s="274">
        <f>IF(E70=0,0,G70/E70)</f>
        <v>500748.7635111335</v>
      </c>
      <c r="G70" s="242">
        <v>1720137100</v>
      </c>
      <c r="H70" s="51">
        <v>9578.59</v>
      </c>
      <c r="I70" s="243">
        <f>IF(H70=0,0,J70/H70)</f>
        <v>498109.22066817764</v>
      </c>
      <c r="J70" s="54">
        <v>4771184000</v>
      </c>
      <c r="M70" s="62"/>
    </row>
    <row r="71" spans="1:22" ht="28.5" customHeight="1" thickBot="1" x14ac:dyDescent="0.4">
      <c r="A71" s="71" t="s">
        <v>86</v>
      </c>
      <c r="C71" s="20" t="s">
        <v>106</v>
      </c>
      <c r="D71" s="22" t="s">
        <v>44</v>
      </c>
      <c r="E71" s="51">
        <v>0</v>
      </c>
      <c r="F71" s="274">
        <f t="shared" ref="F71" si="6">IF(E71=0,0,G71/E71)</f>
        <v>0</v>
      </c>
      <c r="G71" s="54">
        <v>0</v>
      </c>
      <c r="H71" s="51">
        <v>142.21</v>
      </c>
      <c r="I71" s="243">
        <f>IF(H71=0,0,J71/H71)</f>
        <v>626803.00260178605</v>
      </c>
      <c r="J71" s="54">
        <v>89137655</v>
      </c>
      <c r="M71" s="62"/>
    </row>
    <row r="72" spans="1:22" ht="24.75" customHeight="1" thickBot="1" x14ac:dyDescent="0.45">
      <c r="C72" s="136" t="s">
        <v>118</v>
      </c>
      <c r="D72" s="22" t="s">
        <v>44</v>
      </c>
      <c r="E72" s="206">
        <f>+E70+E71+E69</f>
        <v>3638.63</v>
      </c>
      <c r="F72" s="245">
        <f>IF(E72=0,0,G72/E72)</f>
        <v>504713.30659341562</v>
      </c>
      <c r="G72" s="246">
        <f>+G70+G71+G69</f>
        <v>1836464978.77</v>
      </c>
      <c r="H72" s="244">
        <f>+H70+H71+H69</f>
        <v>9924.2999999999993</v>
      </c>
      <c r="I72" s="245">
        <f>IF(H72=0,0,J72/H72)</f>
        <v>501461.01324728201</v>
      </c>
      <c r="J72" s="246">
        <f>+J70+J71+J69</f>
        <v>4976649533.7700005</v>
      </c>
      <c r="M72" s="83"/>
    </row>
    <row r="73" spans="1:22" ht="24.75" customHeight="1" x14ac:dyDescent="0.4">
      <c r="A73" s="71" t="s">
        <v>23</v>
      </c>
      <c r="C73" s="275" t="s">
        <v>45</v>
      </c>
      <c r="D73" s="28"/>
      <c r="E73" s="294">
        <v>0</v>
      </c>
      <c r="F73" s="223"/>
      <c r="G73" s="295">
        <v>62520525</v>
      </c>
      <c r="H73" s="46"/>
      <c r="I73" s="46"/>
      <c r="J73" s="53">
        <v>237185417</v>
      </c>
      <c r="K73" s="65"/>
      <c r="M73" s="83"/>
    </row>
    <row r="74" spans="1:22" ht="24.75" customHeight="1" x14ac:dyDescent="0.4">
      <c r="A74" s="71" t="s">
        <v>23</v>
      </c>
      <c r="C74" s="20" t="s">
        <v>24</v>
      </c>
      <c r="D74" s="28"/>
      <c r="E74" s="204">
        <v>0</v>
      </c>
      <c r="F74" s="276">
        <f t="shared" ref="F74:F80" si="7">IF(E74=0,0,G74/E74)</f>
        <v>0</v>
      </c>
      <c r="G74" s="53">
        <v>1004098274</v>
      </c>
      <c r="H74" s="61">
        <v>0</v>
      </c>
      <c r="I74" s="243">
        <f t="shared" ref="I74:I80" si="8">IF(H74=0,0,J74/H74)</f>
        <v>0</v>
      </c>
      <c r="J74" s="56">
        <v>1179433000</v>
      </c>
    </row>
    <row r="75" spans="1:22" s="64" customFormat="1" ht="24.75" customHeight="1" x14ac:dyDescent="0.35">
      <c r="A75" s="71" t="s">
        <v>23</v>
      </c>
      <c r="B75" s="82"/>
      <c r="C75" s="278" t="s">
        <v>25</v>
      </c>
      <c r="D75" s="63" t="s">
        <v>61</v>
      </c>
      <c r="E75" s="279">
        <v>144318</v>
      </c>
      <c r="F75" s="276">
        <f t="shared" si="7"/>
        <v>258</v>
      </c>
      <c r="G75" s="53">
        <v>37234044</v>
      </c>
      <c r="H75" s="61">
        <v>486876</v>
      </c>
      <c r="I75" s="243">
        <f t="shared" si="8"/>
        <v>249.54816010647474</v>
      </c>
      <c r="J75" s="56">
        <v>121499010</v>
      </c>
    </row>
    <row r="76" spans="1:22" s="64" customFormat="1" ht="24.75" customHeight="1" x14ac:dyDescent="0.35">
      <c r="A76" s="71" t="s">
        <v>23</v>
      </c>
      <c r="B76" s="82"/>
      <c r="C76" s="278" t="s">
        <v>70</v>
      </c>
      <c r="D76" s="63" t="s">
        <v>61</v>
      </c>
      <c r="E76" s="279">
        <v>1</v>
      </c>
      <c r="F76" s="276"/>
      <c r="G76" s="53">
        <v>5833670</v>
      </c>
      <c r="H76" s="61">
        <v>3</v>
      </c>
      <c r="I76" s="243"/>
      <c r="J76" s="56">
        <v>21594357</v>
      </c>
    </row>
    <row r="77" spans="1:22" s="64" customFormat="1" ht="24.75" customHeight="1" x14ac:dyDescent="0.35">
      <c r="A77" s="71" t="s">
        <v>23</v>
      </c>
      <c r="B77" s="82"/>
      <c r="C77" s="278" t="s">
        <v>26</v>
      </c>
      <c r="D77" s="63" t="s">
        <v>44</v>
      </c>
      <c r="E77" s="279">
        <v>1924.63</v>
      </c>
      <c r="F77" s="276">
        <f t="shared" si="7"/>
        <v>62959.111101874121</v>
      </c>
      <c r="G77" s="53">
        <v>121172994</v>
      </c>
      <c r="H77" s="61">
        <v>6867.79</v>
      </c>
      <c r="I77" s="243">
        <f t="shared" si="8"/>
        <v>62620.116514919646</v>
      </c>
      <c r="J77" s="56">
        <v>430061810</v>
      </c>
    </row>
    <row r="78" spans="1:22" s="64" customFormat="1" ht="24.75" customHeight="1" x14ac:dyDescent="0.35">
      <c r="A78" s="71" t="s">
        <v>23</v>
      </c>
      <c r="B78" s="82"/>
      <c r="C78" s="278" t="s">
        <v>59</v>
      </c>
      <c r="D78" s="63" t="s">
        <v>44</v>
      </c>
      <c r="E78" s="279">
        <v>0</v>
      </c>
      <c r="F78" s="276">
        <f t="shared" si="7"/>
        <v>0</v>
      </c>
      <c r="G78" s="53">
        <v>0</v>
      </c>
      <c r="H78" s="61">
        <v>0</v>
      </c>
      <c r="I78" s="243">
        <f t="shared" si="8"/>
        <v>0</v>
      </c>
      <c r="J78" s="56">
        <v>0</v>
      </c>
    </row>
    <row r="79" spans="1:22" ht="24.75" customHeight="1" x14ac:dyDescent="0.4">
      <c r="A79" s="71" t="s">
        <v>23</v>
      </c>
      <c r="C79" s="20" t="s">
        <v>27</v>
      </c>
      <c r="D79" s="28"/>
      <c r="E79" s="279">
        <v>0</v>
      </c>
      <c r="F79" s="46">
        <f t="shared" si="7"/>
        <v>0</v>
      </c>
      <c r="G79" s="53">
        <v>128444190</v>
      </c>
      <c r="H79" s="48">
        <v>0</v>
      </c>
      <c r="I79" s="48">
        <f t="shared" si="8"/>
        <v>0</v>
      </c>
      <c r="J79" s="56">
        <v>365550746</v>
      </c>
    </row>
    <row r="80" spans="1:22" ht="24.75" customHeight="1" x14ac:dyDescent="0.4">
      <c r="C80" s="20" t="s">
        <v>172</v>
      </c>
      <c r="D80" s="28"/>
      <c r="E80" s="279">
        <v>0</v>
      </c>
      <c r="F80" s="46">
        <f t="shared" si="7"/>
        <v>0</v>
      </c>
      <c r="G80" s="53">
        <v>0</v>
      </c>
      <c r="H80" s="48">
        <v>0</v>
      </c>
      <c r="I80" s="48">
        <f t="shared" si="8"/>
        <v>0</v>
      </c>
      <c r="J80" s="56">
        <v>0</v>
      </c>
    </row>
    <row r="81" spans="3:15" ht="24.75" customHeight="1" thickBot="1" x14ac:dyDescent="0.4">
      <c r="C81" s="20" t="s">
        <v>88</v>
      </c>
      <c r="D81" s="28"/>
      <c r="E81" s="296"/>
      <c r="F81" s="82"/>
      <c r="G81" s="56">
        <v>-22263579</v>
      </c>
      <c r="H81" s="82"/>
      <c r="I81" s="82"/>
      <c r="J81" s="56">
        <v>-66892498</v>
      </c>
    </row>
    <row r="82" spans="3:15" ht="24.75" customHeight="1" thickBot="1" x14ac:dyDescent="0.45">
      <c r="C82" s="91" t="s">
        <v>46</v>
      </c>
      <c r="D82" s="25"/>
      <c r="E82" s="57"/>
      <c r="F82" s="58"/>
      <c r="G82" s="297">
        <f>+G68+G72+G73+G74+G75+G77+G78+G79+G80+G76+G81</f>
        <v>33878601032.149998</v>
      </c>
      <c r="H82" s="58"/>
      <c r="I82" s="58"/>
      <c r="J82" s="59">
        <f>+J68+J72+J73+J74+J75+J77+J78+J79+J80+J76+J81</f>
        <v>84087438087.310013</v>
      </c>
      <c r="K82" s="1" t="s">
        <v>89</v>
      </c>
    </row>
    <row r="83" spans="3:15" x14ac:dyDescent="0.35">
      <c r="C83" s="82"/>
      <c r="D83" s="82"/>
      <c r="E83" s="82" t="s">
        <v>89</v>
      </c>
      <c r="F83" s="82"/>
      <c r="G83" s="66"/>
      <c r="H83" s="82"/>
      <c r="I83" s="82"/>
      <c r="J83" s="66"/>
      <c r="K83" s="82"/>
      <c r="L83" s="82"/>
      <c r="M83" s="82"/>
      <c r="N83" s="82"/>
      <c r="O83" s="82"/>
    </row>
    <row r="84" spans="3:15" x14ac:dyDescent="0.35">
      <c r="C84" s="1" t="s">
        <v>89</v>
      </c>
      <c r="D84" s="1"/>
      <c r="E84" s="1"/>
      <c r="F84" s="1"/>
      <c r="G84" s="1"/>
      <c r="H84" s="1"/>
      <c r="I84" s="1"/>
      <c r="J84" s="1"/>
      <c r="K84" s="82"/>
      <c r="L84" s="82"/>
      <c r="M84" s="82"/>
      <c r="N84" s="82"/>
      <c r="O84" s="82"/>
    </row>
    <row r="85" spans="3:15" ht="20" x14ac:dyDescent="0.35">
      <c r="C85" s="82"/>
      <c r="D85" s="82"/>
      <c r="E85" s="281" t="s">
        <v>160</v>
      </c>
      <c r="F85" s="282"/>
      <c r="G85" s="283"/>
      <c r="H85" s="284" t="s">
        <v>161</v>
      </c>
      <c r="I85" s="284"/>
      <c r="J85" s="285"/>
      <c r="K85" s="82"/>
      <c r="L85" s="82"/>
      <c r="M85" s="82"/>
      <c r="N85" s="82"/>
      <c r="O85" s="82"/>
    </row>
    <row r="86" spans="3:15" ht="18" x14ac:dyDescent="0.4">
      <c r="C86" s="3"/>
      <c r="D86" s="3"/>
      <c r="E86" s="96" t="s">
        <v>3</v>
      </c>
      <c r="F86" s="96" t="s">
        <v>91</v>
      </c>
      <c r="G86" s="96" t="s">
        <v>90</v>
      </c>
      <c r="H86" s="96" t="s">
        <v>3</v>
      </c>
      <c r="I86" s="96" t="s">
        <v>91</v>
      </c>
      <c r="J86" s="96" t="s">
        <v>90</v>
      </c>
      <c r="K86" s="82"/>
      <c r="L86" s="82"/>
      <c r="M86" s="82"/>
      <c r="N86" s="82"/>
      <c r="O86" s="82"/>
    </row>
    <row r="87" spans="3:15" ht="18" x14ac:dyDescent="0.4">
      <c r="C87" s="4" t="s">
        <v>1</v>
      </c>
      <c r="D87" s="269">
        <f>+E87/$E$92</f>
        <v>0.39907491512039839</v>
      </c>
      <c r="E87" s="83">
        <f>E26</f>
        <v>102895.8</v>
      </c>
      <c r="F87" s="83">
        <f>IF(E87=0,0,G87/E87)</f>
        <v>132297.91841843884</v>
      </c>
      <c r="G87" s="83">
        <f>G26</f>
        <v>13612900154</v>
      </c>
      <c r="H87" s="83">
        <f>H26</f>
        <v>226548.34</v>
      </c>
      <c r="I87" s="83">
        <f>IF(H87=0,0,J87/H87)</f>
        <v>129613.65829473746</v>
      </c>
      <c r="J87" s="83">
        <f>J26</f>
        <v>29363759128</v>
      </c>
      <c r="K87" s="249"/>
      <c r="L87" s="82"/>
      <c r="M87" s="82"/>
      <c r="N87" s="82"/>
      <c r="O87" s="82"/>
    </row>
    <row r="88" spans="3:15" ht="18" x14ac:dyDescent="0.4">
      <c r="C88" s="4" t="s">
        <v>92</v>
      </c>
      <c r="D88" s="269">
        <f t="shared" ref="D88:D91" si="9">+E88/$E$92</f>
        <v>0.3354654396325103</v>
      </c>
      <c r="E88" s="286">
        <f>E45-E38-E39-E40-E37</f>
        <v>86495</v>
      </c>
      <c r="F88" s="83">
        <f>IF(E88=0,0,G88/E88)</f>
        <v>93720.823658939815</v>
      </c>
      <c r="G88" s="286">
        <f>G45-G38-G39-G40-G37</f>
        <v>8106382642.3799992</v>
      </c>
      <c r="H88" s="286">
        <f>H45-H38-H39-H40-H37</f>
        <v>200145</v>
      </c>
      <c r="I88" s="83">
        <f>IF(H88=0,0,J88/H88)</f>
        <v>97833.802880161893</v>
      </c>
      <c r="J88" s="286">
        <f>J45-J38-J39-J40-J37</f>
        <v>19580946477.450001</v>
      </c>
      <c r="K88" s="249"/>
      <c r="L88" s="82"/>
      <c r="M88" s="82"/>
      <c r="N88" s="82"/>
      <c r="O88" s="82"/>
    </row>
    <row r="89" spans="3:15" ht="18" x14ac:dyDescent="0.4">
      <c r="C89" s="250" t="s">
        <v>93</v>
      </c>
      <c r="D89" s="298">
        <f t="shared" si="9"/>
        <v>5.4996241794196155E-2</v>
      </c>
      <c r="E89" s="266">
        <f>E38+E39+E40+E37</f>
        <v>14180</v>
      </c>
      <c r="F89" s="266">
        <f>IF(E89=0,0,G89/E89)</f>
        <v>165372.21128349789</v>
      </c>
      <c r="G89" s="266">
        <f>G38+G39+G40+G37</f>
        <v>2344977956</v>
      </c>
      <c r="H89" s="266">
        <f>H38+H39+H40+H37</f>
        <v>30355.5</v>
      </c>
      <c r="I89" s="266">
        <f>IF(H89=0,0,J89/H89)</f>
        <v>165363.63186539509</v>
      </c>
      <c r="J89" s="266">
        <f>J38+J39+J40+J37</f>
        <v>5019695727.0900002</v>
      </c>
      <c r="K89" s="249"/>
      <c r="L89" s="82"/>
      <c r="M89" s="82"/>
      <c r="N89" s="82"/>
      <c r="O89" s="82"/>
    </row>
    <row r="90" spans="3:15" ht="18" x14ac:dyDescent="0.4">
      <c r="C90" s="4" t="s">
        <v>94</v>
      </c>
      <c r="D90" s="269">
        <f t="shared" si="9"/>
        <v>0.21046340345289521</v>
      </c>
      <c r="E90" s="83">
        <f>E58</f>
        <v>54265</v>
      </c>
      <c r="F90" s="83">
        <f t="shared" ref="F90:F91" si="10">IF(E90=0,0,G90/E90)</f>
        <v>131263.48567216439</v>
      </c>
      <c r="G90" s="83">
        <f>G58</f>
        <v>7123013050</v>
      </c>
      <c r="H90" s="83">
        <f>H58</f>
        <v>182568</v>
      </c>
      <c r="I90" s="83">
        <f t="shared" ref="I90:I91" si="11">IF(H90=0,0,J90/H90)</f>
        <v>128273.35025853381</v>
      </c>
      <c r="J90" s="83">
        <f>J58</f>
        <v>23418609010</v>
      </c>
      <c r="K90" s="249"/>
      <c r="L90" s="82"/>
      <c r="M90" s="82"/>
      <c r="N90" s="82"/>
      <c r="O90" s="82"/>
    </row>
    <row r="91" spans="3:15" ht="18" x14ac:dyDescent="0.4">
      <c r="C91" s="4" t="s">
        <v>113</v>
      </c>
      <c r="D91" s="269">
        <f t="shared" si="9"/>
        <v>0</v>
      </c>
      <c r="E91" s="83">
        <f>+E51</f>
        <v>0</v>
      </c>
      <c r="F91" s="83">
        <f t="shared" si="10"/>
        <v>0</v>
      </c>
      <c r="G91" s="83">
        <f>+G51</f>
        <v>0</v>
      </c>
      <c r="H91" s="83">
        <f>+H51</f>
        <v>0</v>
      </c>
      <c r="I91" s="83">
        <f t="shared" si="11"/>
        <v>0</v>
      </c>
      <c r="J91" s="83">
        <f>+J51</f>
        <v>0</v>
      </c>
      <c r="K91" s="249"/>
      <c r="L91" s="82"/>
      <c r="M91" s="82"/>
      <c r="N91" s="82"/>
      <c r="O91" s="82"/>
    </row>
    <row r="92" spans="3:15" ht="18" x14ac:dyDescent="0.4">
      <c r="C92" s="96" t="s">
        <v>95</v>
      </c>
      <c r="D92" s="287">
        <f>SUM(D87:D91)</f>
        <v>1</v>
      </c>
      <c r="E92" s="299">
        <f>SUM(E87:E91)</f>
        <v>257835.8</v>
      </c>
      <c r="F92" s="101">
        <f t="shared" ref="F92" si="12">+G92/E92</f>
        <v>120957.88793635329</v>
      </c>
      <c r="G92" s="101">
        <f>SUM(G87:G91)</f>
        <v>31187273802.379997</v>
      </c>
      <c r="H92" s="101">
        <f>SUM(H87:H91)</f>
        <v>639616.84</v>
      </c>
      <c r="I92" s="101">
        <f t="shared" ref="I92" si="13">+J92/H92</f>
        <v>120983.38490046635</v>
      </c>
      <c r="J92" s="101">
        <f>SUM(J87:J91)</f>
        <v>77383010342.539993</v>
      </c>
      <c r="K92" s="82"/>
      <c r="L92" s="82"/>
      <c r="M92" s="82"/>
      <c r="N92" s="82"/>
      <c r="O92" s="82"/>
    </row>
    <row r="93" spans="3:15" ht="18" x14ac:dyDescent="0.4">
      <c r="C93" s="4"/>
      <c r="D93" s="82"/>
      <c r="E93" s="82"/>
      <c r="F93" s="82"/>
      <c r="G93" s="82"/>
      <c r="H93" s="84"/>
      <c r="I93" s="82"/>
      <c r="J93" s="84"/>
      <c r="K93" s="82"/>
      <c r="L93" s="82"/>
      <c r="M93" s="82"/>
      <c r="N93" s="82"/>
      <c r="O93" s="82"/>
    </row>
    <row r="94" spans="3:15" x14ac:dyDescent="0.35">
      <c r="C94" s="82"/>
      <c r="D94" s="82"/>
      <c r="E94" s="84"/>
      <c r="F94" s="84"/>
      <c r="G94" s="84"/>
      <c r="H94" s="84"/>
      <c r="I94" s="84"/>
      <c r="J94" s="84"/>
      <c r="K94" s="82"/>
      <c r="L94" s="82"/>
      <c r="M94" s="82"/>
      <c r="N94" s="82"/>
      <c r="O94" s="82"/>
    </row>
    <row r="95" spans="3:15" ht="18" x14ac:dyDescent="0.4">
      <c r="C95" s="4" t="s">
        <v>169</v>
      </c>
      <c r="D95" s="82"/>
      <c r="E95" s="289">
        <v>258715</v>
      </c>
      <c r="F95" s="249"/>
      <c r="G95" s="82"/>
      <c r="H95" s="252"/>
      <c r="I95" s="84"/>
      <c r="J95" s="82"/>
      <c r="K95" s="82"/>
      <c r="L95" s="82"/>
      <c r="M95" s="82"/>
      <c r="N95" s="82"/>
      <c r="O95" s="82"/>
    </row>
    <row r="96" spans="3:15" ht="18" x14ac:dyDescent="0.4">
      <c r="C96" s="4" t="s">
        <v>163</v>
      </c>
      <c r="D96" s="82"/>
      <c r="E96" s="290">
        <f>(E88+E89)/E95</f>
        <v>0.38913476219005472</v>
      </c>
      <c r="F96" s="249"/>
      <c r="G96" s="82"/>
      <c r="H96" s="85"/>
      <c r="I96" s="82"/>
      <c r="J96" s="82"/>
      <c r="K96" s="82"/>
      <c r="L96" s="82"/>
      <c r="M96" s="82"/>
      <c r="N96" s="82"/>
      <c r="O96" s="82"/>
    </row>
    <row r="97" spans="1:15" x14ac:dyDescent="0.35">
      <c r="C97" s="82"/>
      <c r="D97" s="82"/>
      <c r="E97" s="290"/>
      <c r="F97" s="84"/>
      <c r="G97" s="85"/>
      <c r="H97" s="84"/>
      <c r="I97" s="84"/>
      <c r="J97" s="82"/>
      <c r="K97" s="82"/>
      <c r="L97" s="82"/>
      <c r="M97" s="82"/>
      <c r="N97" s="82"/>
      <c r="O97" s="82"/>
    </row>
    <row r="98" spans="1:15" x14ac:dyDescent="0.35">
      <c r="C98" s="82"/>
      <c r="D98" s="82"/>
      <c r="E98" s="82"/>
      <c r="F98" s="84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35">
      <c r="C99" s="82"/>
      <c r="D99" s="82"/>
      <c r="E99" s="82"/>
      <c r="F99" s="249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35">
      <c r="C100" s="82"/>
      <c r="D100" s="82"/>
      <c r="E100" s="84"/>
      <c r="F100" s="84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35">
      <c r="C101" s="82"/>
      <c r="D101" s="82"/>
      <c r="E101" s="82"/>
      <c r="F101" s="82"/>
      <c r="G101" s="118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35">
      <c r="C102" s="253" t="s">
        <v>111</v>
      </c>
      <c r="D102" s="82"/>
      <c r="E102" s="289"/>
      <c r="F102" s="252"/>
      <c r="G102" s="252"/>
      <c r="H102" s="252"/>
      <c r="I102" s="82"/>
      <c r="J102" s="82"/>
      <c r="K102" s="82"/>
      <c r="L102" s="82"/>
      <c r="M102" s="82"/>
      <c r="N102" s="82"/>
      <c r="O102" s="82"/>
    </row>
    <row r="103" spans="1:15" s="108" customFormat="1" ht="12.5" x14ac:dyDescent="0.25">
      <c r="A103" s="107"/>
      <c r="B103" s="82"/>
      <c r="C103" s="108" t="s">
        <v>110</v>
      </c>
      <c r="E103" s="291">
        <f>+E61-E58-E51</f>
        <v>100675</v>
      </c>
      <c r="F103" s="255"/>
      <c r="G103" s="254"/>
      <c r="H103" s="255">
        <f>H88+H89</f>
        <v>230500.5</v>
      </c>
      <c r="I103" s="114"/>
    </row>
    <row r="104" spans="1:15" s="108" customFormat="1" ht="12.5" x14ac:dyDescent="0.25">
      <c r="A104" s="107"/>
      <c r="B104" s="82"/>
      <c r="C104" s="108" t="s">
        <v>109</v>
      </c>
      <c r="E104" s="291">
        <f>107000-6305-20</f>
        <v>100675</v>
      </c>
      <c r="F104" s="255"/>
      <c r="G104" s="255"/>
      <c r="H104" s="255"/>
      <c r="I104" s="82"/>
    </row>
    <row r="105" spans="1:15" x14ac:dyDescent="0.35">
      <c r="C105" s="108" t="s">
        <v>120</v>
      </c>
      <c r="E105" s="291">
        <f>E103-E104</f>
        <v>0</v>
      </c>
      <c r="F105" s="110"/>
      <c r="G105" s="255"/>
      <c r="H105" s="255">
        <f>H103-H104</f>
        <v>230500.5</v>
      </c>
      <c r="I105" s="110"/>
    </row>
    <row r="106" spans="1:15" s="108" customFormat="1" ht="13" x14ac:dyDescent="0.3">
      <c r="A106" s="107"/>
      <c r="B106" s="82"/>
      <c r="C106" s="253" t="s">
        <v>112</v>
      </c>
      <c r="E106" s="292"/>
      <c r="F106" s="255"/>
      <c r="G106" s="255"/>
      <c r="H106" s="255"/>
      <c r="I106" s="114"/>
    </row>
    <row r="107" spans="1:15" x14ac:dyDescent="0.35">
      <c r="C107" s="108" t="s">
        <v>110</v>
      </c>
      <c r="E107" s="291">
        <f>E26</f>
        <v>102895.8</v>
      </c>
      <c r="H107" s="255">
        <f>H26</f>
        <v>226548.34</v>
      </c>
    </row>
    <row r="108" spans="1:15" s="108" customFormat="1" ht="12.5" x14ac:dyDescent="0.25">
      <c r="A108" s="107"/>
      <c r="B108" s="82"/>
      <c r="C108" s="108" t="s">
        <v>109</v>
      </c>
      <c r="E108" s="291">
        <v>103555.78</v>
      </c>
      <c r="H108" s="255"/>
    </row>
    <row r="109" spans="1:15" x14ac:dyDescent="0.35">
      <c r="C109" s="108" t="s">
        <v>115</v>
      </c>
      <c r="D109" s="82"/>
      <c r="E109" s="291">
        <f>E108-E107</f>
        <v>659.97999999999593</v>
      </c>
      <c r="F109" s="110"/>
      <c r="G109" s="252"/>
      <c r="H109" s="255">
        <f>H107-H108</f>
        <v>226548.34</v>
      </c>
      <c r="I109" s="110"/>
      <c r="J109" s="82"/>
      <c r="K109" s="82"/>
      <c r="L109" s="82"/>
      <c r="M109" s="82"/>
      <c r="N109" s="82"/>
      <c r="O109" s="82"/>
    </row>
    <row r="110" spans="1:15" x14ac:dyDescent="0.35">
      <c r="C110" s="82"/>
      <c r="D110" s="82"/>
      <c r="E110" s="289"/>
      <c r="F110" s="252"/>
      <c r="G110" s="82"/>
      <c r="H110" s="252"/>
      <c r="I110" s="252"/>
      <c r="J110" s="82"/>
      <c r="K110" s="82"/>
      <c r="L110" s="82"/>
      <c r="M110" s="82"/>
      <c r="N110" s="82"/>
      <c r="O110" s="82"/>
    </row>
    <row r="111" spans="1:15" x14ac:dyDescent="0.35">
      <c r="C111" s="82"/>
      <c r="D111" s="82"/>
      <c r="E111" s="292"/>
      <c r="F111" s="255"/>
      <c r="G111" s="255"/>
      <c r="H111" s="255"/>
      <c r="I111" s="252"/>
      <c r="J111" s="82"/>
      <c r="K111" s="82"/>
      <c r="L111" s="82"/>
      <c r="M111" s="82"/>
      <c r="N111" s="82"/>
      <c r="O111" s="82"/>
    </row>
    <row r="112" spans="1:15" x14ac:dyDescent="0.35">
      <c r="C112" s="253" t="s">
        <v>117</v>
      </c>
      <c r="D112" s="82"/>
      <c r="E112" s="118"/>
      <c r="F112" s="82"/>
      <c r="G112" s="118"/>
      <c r="H112" s="252"/>
      <c r="I112" s="82"/>
      <c r="J112" s="82"/>
      <c r="K112" s="82"/>
      <c r="L112" s="82"/>
      <c r="M112" s="82"/>
      <c r="N112" s="82"/>
      <c r="O112" s="82"/>
    </row>
    <row r="113" spans="1:22" x14ac:dyDescent="0.35">
      <c r="C113" s="108" t="s">
        <v>110</v>
      </c>
      <c r="D113" s="82"/>
      <c r="E113" s="293">
        <f>E58</f>
        <v>54265</v>
      </c>
      <c r="F113" s="82"/>
      <c r="G113" s="118"/>
      <c r="H113" s="252">
        <f>H58</f>
        <v>182568</v>
      </c>
      <c r="I113" s="82"/>
      <c r="J113" s="82"/>
      <c r="K113" s="82"/>
      <c r="L113" s="82"/>
      <c r="M113" s="82"/>
      <c r="N113" s="82"/>
      <c r="O113" s="82"/>
    </row>
    <row r="114" spans="1:22" x14ac:dyDescent="0.35">
      <c r="C114" s="108" t="s">
        <v>109</v>
      </c>
      <c r="D114" s="82"/>
      <c r="E114" s="293">
        <v>54265</v>
      </c>
      <c r="F114" s="82"/>
      <c r="G114" s="252"/>
      <c r="H114" s="252"/>
      <c r="I114" s="82"/>
      <c r="J114" s="82"/>
      <c r="K114" s="82"/>
      <c r="L114" s="82"/>
      <c r="M114" s="82"/>
      <c r="N114" s="82"/>
      <c r="O114" s="82"/>
    </row>
    <row r="115" spans="1:22" x14ac:dyDescent="0.35">
      <c r="C115" s="108" t="s">
        <v>115</v>
      </c>
      <c r="D115" s="82"/>
      <c r="E115" s="291">
        <f>E113-E114</f>
        <v>0</v>
      </c>
      <c r="F115" s="82"/>
      <c r="G115" s="118"/>
      <c r="H115" s="252">
        <f>H114-H113</f>
        <v>-182568</v>
      </c>
      <c r="I115" s="82"/>
      <c r="J115" s="82"/>
      <c r="K115" s="82"/>
      <c r="L115" s="82"/>
      <c r="M115" s="82"/>
      <c r="N115" s="82"/>
      <c r="O115" s="82"/>
    </row>
    <row r="116" spans="1:22" s="83" customFormat="1" x14ac:dyDescent="0.35">
      <c r="A116" s="71"/>
      <c r="B116" s="82"/>
      <c r="C116" s="82"/>
      <c r="D116" s="82"/>
      <c r="E116" s="82"/>
      <c r="F116" s="82"/>
      <c r="G116" s="82"/>
      <c r="H116" s="252"/>
      <c r="I116" s="82"/>
      <c r="J116" s="82"/>
      <c r="K116" s="82"/>
      <c r="L116" s="82"/>
      <c r="M116" s="82"/>
      <c r="N116" s="82"/>
      <c r="O116" s="82"/>
      <c r="P116" s="1"/>
      <c r="Q116" s="1"/>
      <c r="R116" s="1"/>
      <c r="S116" s="1"/>
      <c r="T116" s="1"/>
      <c r="U116" s="1"/>
      <c r="V116" s="1"/>
    </row>
    <row r="117" spans="1:22" s="83" customFormat="1" x14ac:dyDescent="0.35">
      <c r="A117" s="71"/>
      <c r="B117" s="82"/>
      <c r="C117" s="82"/>
      <c r="D117" s="82"/>
      <c r="E117" s="82"/>
      <c r="F117" s="82"/>
      <c r="G117" s="82"/>
      <c r="H117" s="252">
        <f>+H109+H115</f>
        <v>43980.34</v>
      </c>
      <c r="I117" s="82"/>
      <c r="J117" s="82"/>
      <c r="K117" s="82"/>
      <c r="L117" s="82"/>
      <c r="M117" s="82"/>
      <c r="N117" s="82"/>
      <c r="O117" s="82"/>
      <c r="P117" s="1"/>
      <c r="Q117" s="1"/>
      <c r="R117" s="1"/>
      <c r="S117" s="1"/>
      <c r="T117" s="1"/>
      <c r="U117" s="1"/>
      <c r="V117" s="1"/>
    </row>
    <row r="118" spans="1:22" s="83" customFormat="1" x14ac:dyDescent="0.35">
      <c r="A118" s="71"/>
      <c r="B118" s="82"/>
      <c r="C118" s="82"/>
      <c r="D118" s="82"/>
      <c r="E118" s="84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1"/>
      <c r="Q118" s="1"/>
      <c r="R118" s="1"/>
      <c r="S118" s="1"/>
      <c r="T118" s="1"/>
      <c r="U118" s="1"/>
      <c r="V118" s="1"/>
    </row>
    <row r="119" spans="1:22" hidden="1" x14ac:dyDescent="0.35">
      <c r="C119" s="259" t="s">
        <v>135</v>
      </c>
      <c r="D119" s="82"/>
      <c r="E119" s="293" t="e">
        <f>#REF!</f>
        <v>#REF!</v>
      </c>
      <c r="F119" s="256"/>
      <c r="G119" s="256" t="e">
        <f>#REF!</f>
        <v>#REF!</v>
      </c>
      <c r="H119" s="256" t="e">
        <f>#REF!</f>
        <v>#REF!</v>
      </c>
      <c r="I119" s="256"/>
      <c r="J119" s="256" t="e">
        <f>#REF!</f>
        <v>#REF!</v>
      </c>
      <c r="K119" s="82"/>
      <c r="L119" s="82"/>
      <c r="M119" s="82"/>
      <c r="N119" s="82"/>
      <c r="O119" s="82"/>
    </row>
    <row r="120" spans="1:22" s="83" customFormat="1" hidden="1" x14ac:dyDescent="0.35">
      <c r="A120" s="71"/>
      <c r="B120" s="82"/>
      <c r="C120" s="259" t="s">
        <v>58</v>
      </c>
      <c r="D120" s="27"/>
      <c r="E120" s="293" t="e">
        <f>#REF!+#REF!+#REF!+#REF!+#REF!+#REF!</f>
        <v>#REF!</v>
      </c>
      <c r="F120" s="256"/>
      <c r="G120" s="256" t="e">
        <f>#REF!+#REF!+#REF!+#REF!+#REF!+#REF!</f>
        <v>#REF!</v>
      </c>
      <c r="H120" s="256" t="e">
        <f>#REF!+#REF!+#REF!+#REF!+#REF!+#REF!</f>
        <v>#REF!</v>
      </c>
      <c r="I120" s="256"/>
      <c r="J120" s="256" t="e">
        <f>#REF!+#REF!+#REF!+#REF!+#REF!+#REF!</f>
        <v>#REF!</v>
      </c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idden="1" x14ac:dyDescent="0.35">
      <c r="C121" s="260" t="s">
        <v>11</v>
      </c>
      <c r="E121" s="293" t="e">
        <f>#REF!+#REF!+#REF!+#REF!+#REF!+E33</f>
        <v>#REF!</v>
      </c>
      <c r="F121" s="256"/>
      <c r="G121" s="256" t="e">
        <f>#REF!+#REF!+#REF!+#REF!+#REF!+G33</f>
        <v>#REF!</v>
      </c>
      <c r="H121" s="256" t="e">
        <f>#REF!+#REF!+#REF!+#REF!+#REF!+H33</f>
        <v>#REF!</v>
      </c>
      <c r="I121" s="256"/>
      <c r="J121" s="256" t="e">
        <f>#REF!+#REF!+#REF!+#REF!+#REF!+J33</f>
        <v>#REF!</v>
      </c>
    </row>
    <row r="122" spans="1:22" hidden="1" x14ac:dyDescent="0.35">
      <c r="C122" s="261" t="s">
        <v>57</v>
      </c>
      <c r="E122" s="293" t="e">
        <f>#REF!+#REF!+#REF!+#REF!</f>
        <v>#REF!</v>
      </c>
      <c r="F122" s="256"/>
      <c r="G122" s="256" t="e">
        <f>#REF!+#REF!+#REF!+#REF!</f>
        <v>#REF!</v>
      </c>
      <c r="H122" s="256" t="e">
        <f>#REF!+#REF!+#REF!+#REF!</f>
        <v>#REF!</v>
      </c>
      <c r="I122" s="256"/>
      <c r="J122" s="256" t="e">
        <f>#REF!+#REF!+#REF!+#REF!</f>
        <v>#REF!</v>
      </c>
    </row>
    <row r="123" spans="1:22" hidden="1" x14ac:dyDescent="0.35">
      <c r="C123" s="260" t="s">
        <v>12</v>
      </c>
      <c r="E123" s="293" t="e">
        <f>#REF!+#REF!+#REF!+#REF!+#REF!+E34</f>
        <v>#REF!</v>
      </c>
      <c r="F123" s="256"/>
      <c r="G123" s="256" t="e">
        <f>#REF!+#REF!+#REF!+#REF!+#REF!+G34</f>
        <v>#REF!</v>
      </c>
      <c r="H123" s="256" t="e">
        <f>#REF!+#REF!+#REF!+#REF!+#REF!+H34</f>
        <v>#REF!</v>
      </c>
      <c r="I123" s="256"/>
      <c r="J123" s="256" t="e">
        <f>#REF!+#REF!+#REF!+#REF!+#REF!+J34</f>
        <v>#REF!</v>
      </c>
    </row>
    <row r="124" spans="1:22" hidden="1" x14ac:dyDescent="0.35">
      <c r="C124" s="260" t="s">
        <v>13</v>
      </c>
      <c r="E124" s="293" t="e">
        <f>#REF!+#REF!+#REF!+#REF!+#REF!+E35</f>
        <v>#REF!</v>
      </c>
      <c r="F124" s="256"/>
      <c r="G124" s="256" t="e">
        <f>#REF!+#REF!+#REF!+#REF!+#REF!+G35</f>
        <v>#REF!</v>
      </c>
      <c r="H124" s="256" t="e">
        <f>#REF!+#REF!+#REF!+#REF!+#REF!+H35</f>
        <v>#REF!</v>
      </c>
      <c r="I124" s="256"/>
      <c r="J124" s="256" t="e">
        <f>#REF!+#REF!+#REF!+#REF!+#REF!+J35</f>
        <v>#REF!</v>
      </c>
    </row>
    <row r="125" spans="1:22" hidden="1" x14ac:dyDescent="0.35">
      <c r="C125" s="261" t="s">
        <v>56</v>
      </c>
      <c r="E125" s="293" t="e">
        <f>#REF!+#REF!+#REF!+#REF!</f>
        <v>#REF!</v>
      </c>
      <c r="F125" s="256"/>
      <c r="G125" s="256" t="e">
        <f>#REF!+#REF!+#REF!+#REF!</f>
        <v>#REF!</v>
      </c>
      <c r="H125" s="256" t="e">
        <f>#REF!+#REF!+#REF!+#REF!</f>
        <v>#REF!</v>
      </c>
      <c r="I125" s="256"/>
      <c r="J125" s="256" t="e">
        <f>#REF!+#REF!+#REF!+#REF!</f>
        <v>#REF!</v>
      </c>
    </row>
    <row r="126" spans="1:22" hidden="1" x14ac:dyDescent="0.35">
      <c r="C126" s="261" t="s">
        <v>55</v>
      </c>
      <c r="E126" s="293" t="e">
        <f>#REF!+E32</f>
        <v>#REF!</v>
      </c>
      <c r="F126" s="256"/>
      <c r="G126" s="256" t="e">
        <f>#REF!+G32</f>
        <v>#REF!</v>
      </c>
      <c r="H126" s="256" t="e">
        <f>#REF!+H32</f>
        <v>#REF!</v>
      </c>
      <c r="I126" s="256"/>
      <c r="J126" s="256" t="e">
        <f>#REF!+J32</f>
        <v>#REF!</v>
      </c>
    </row>
    <row r="127" spans="1:22" hidden="1" x14ac:dyDescent="0.35">
      <c r="C127" s="261" t="s">
        <v>54</v>
      </c>
      <c r="E127" s="293" t="e">
        <f>E31+#REF!</f>
        <v>#REF!</v>
      </c>
      <c r="F127" s="256"/>
      <c r="G127" s="256" t="e">
        <f>G31+#REF!</f>
        <v>#REF!</v>
      </c>
      <c r="H127" s="256" t="e">
        <f>H31+#REF!</f>
        <v>#REF!</v>
      </c>
      <c r="I127" s="256"/>
      <c r="J127" s="256" t="e">
        <f>J31+#REF!</f>
        <v>#REF!</v>
      </c>
    </row>
    <row r="128" spans="1:22" hidden="1" x14ac:dyDescent="0.35">
      <c r="C128" s="260" t="s">
        <v>60</v>
      </c>
      <c r="E128" s="293" t="e">
        <f>#REF!+#REF!+#REF!+#REF!+#REF!+E39</f>
        <v>#REF!</v>
      </c>
      <c r="F128" s="256"/>
      <c r="G128" s="256" t="e">
        <f>#REF!+#REF!+#REF!+#REF!+#REF!+G39</f>
        <v>#REF!</v>
      </c>
      <c r="H128" s="256" t="e">
        <f>#REF!+#REF!+#REF!+#REF!+#REF!+H39</f>
        <v>#REF!</v>
      </c>
      <c r="I128" s="256"/>
      <c r="J128" s="256" t="e">
        <f>#REF!+#REF!+#REF!+#REF!+#REF!+J39</f>
        <v>#REF!</v>
      </c>
    </row>
    <row r="129" spans="1:15" hidden="1" x14ac:dyDescent="0.35">
      <c r="C129" s="259" t="s">
        <v>108</v>
      </c>
      <c r="E129" s="293" t="e">
        <f>#REF!+#REF!</f>
        <v>#REF!</v>
      </c>
      <c r="F129" s="256"/>
      <c r="G129" s="256" t="e">
        <f>#REF!+#REF!</f>
        <v>#REF!</v>
      </c>
      <c r="H129" s="256" t="e">
        <f>#REF!+#REF!</f>
        <v>#REF!</v>
      </c>
      <c r="I129" s="256"/>
      <c r="J129" s="256" t="e">
        <f>#REF!+#REF!</f>
        <v>#REF!</v>
      </c>
    </row>
    <row r="130" spans="1:15" hidden="1" x14ac:dyDescent="0.35">
      <c r="C130" s="260" t="s">
        <v>72</v>
      </c>
      <c r="E130" s="293" t="e">
        <f>#REF!+#REF!+#REF!+#REF!+#REF!+E40</f>
        <v>#REF!</v>
      </c>
      <c r="F130" s="256"/>
      <c r="G130" s="256" t="e">
        <f>#REF!+#REF!+#REF!+#REF!+#REF!+G40</f>
        <v>#REF!</v>
      </c>
      <c r="H130" s="256" t="e">
        <f>#REF!+#REF!+#REF!+#REF!+#REF!+H40</f>
        <v>#REF!</v>
      </c>
      <c r="I130" s="256"/>
      <c r="J130" s="256" t="e">
        <f>#REF!+#REF!+#REF!+#REF!+#REF!+J40</f>
        <v>#REF!</v>
      </c>
    </row>
    <row r="131" spans="1:15" s="2" customFormat="1" hidden="1" x14ac:dyDescent="0.35">
      <c r="A131" s="71"/>
      <c r="B131" s="82"/>
      <c r="C131" s="260" t="s">
        <v>73</v>
      </c>
      <c r="D131" s="26"/>
      <c r="E131" s="293" t="e">
        <f>#REF!+#REF!+#REF!+#REF!+#REF!+E41</f>
        <v>#REF!</v>
      </c>
      <c r="F131" s="256"/>
      <c r="G131" s="256" t="e">
        <f>#REF!+#REF!+#REF!+#REF!+#REF!+G41</f>
        <v>#REF!</v>
      </c>
      <c r="H131" s="256" t="e">
        <f>#REF!+#REF!+#REF!+#REF!+#REF!+H41</f>
        <v>#REF!</v>
      </c>
      <c r="I131" s="256"/>
      <c r="J131" s="256" t="e">
        <f>#REF!+#REF!+#REF!+#REF!+#REF!+J41</f>
        <v>#REF!</v>
      </c>
      <c r="K131" s="1"/>
      <c r="L131" s="1"/>
      <c r="M131" s="1"/>
      <c r="N131" s="1"/>
      <c r="O131" s="1"/>
    </row>
    <row r="132" spans="1:15" s="2" customFormat="1" hidden="1" x14ac:dyDescent="0.35">
      <c r="A132" s="71"/>
      <c r="B132" s="82"/>
      <c r="C132" s="260" t="s">
        <v>119</v>
      </c>
      <c r="D132" s="26"/>
      <c r="E132" s="293" t="e">
        <f>#REF!</f>
        <v>#REF!</v>
      </c>
      <c r="F132" s="256"/>
      <c r="G132" s="256" t="e">
        <f>#REF!</f>
        <v>#REF!</v>
      </c>
      <c r="H132" s="256" t="e">
        <f>#REF!</f>
        <v>#REF!</v>
      </c>
      <c r="I132" s="256"/>
      <c r="J132" s="256" t="e">
        <f>#REF!</f>
        <v>#REF!</v>
      </c>
      <c r="K132" s="1"/>
      <c r="L132" s="1"/>
      <c r="M132" s="1"/>
      <c r="N132" s="1"/>
      <c r="O132" s="1"/>
    </row>
    <row r="133" spans="1:15" s="2" customFormat="1" hidden="1" x14ac:dyDescent="0.35">
      <c r="A133" s="71"/>
      <c r="B133" s="82"/>
      <c r="C133" s="260" t="s">
        <v>82</v>
      </c>
      <c r="D133" s="26"/>
      <c r="E133" s="293" t="e">
        <f>#REF!+#REF!+#REF!+#REF!+#REF!+#REF!</f>
        <v>#REF!</v>
      </c>
      <c r="F133" s="256"/>
      <c r="G133" s="256" t="e">
        <f>#REF!+#REF!+#REF!+#REF!+#REF!+#REF!</f>
        <v>#REF!</v>
      </c>
      <c r="H133" s="256" t="e">
        <f>#REF!+#REF!+#REF!+#REF!+#REF!+#REF!</f>
        <v>#REF!</v>
      </c>
      <c r="I133" s="256"/>
      <c r="J133" s="256" t="e">
        <f>#REF!+#REF!+#REF!+#REF!+#REF!+#REF!</f>
        <v>#REF!</v>
      </c>
      <c r="K133" s="1"/>
      <c r="L133" s="1"/>
      <c r="M133" s="1"/>
      <c r="N133" s="1"/>
      <c r="O133" s="1"/>
    </row>
    <row r="134" spans="1:15" hidden="1" x14ac:dyDescent="0.35">
      <c r="C134" s="260" t="s">
        <v>50</v>
      </c>
      <c r="E134" s="293" t="e">
        <f>#REF!+#REF!+#REF!+#REF!+#REF!+#REF!</f>
        <v>#REF!</v>
      </c>
      <c r="F134" s="256"/>
      <c r="G134" s="256" t="e">
        <f>#REF!+#REF!+#REF!+#REF!+#REF!+#REF!</f>
        <v>#REF!</v>
      </c>
      <c r="H134" s="256" t="e">
        <f>#REF!+#REF!+#REF!+#REF!+#REF!+#REF!</f>
        <v>#REF!</v>
      </c>
      <c r="I134" s="256"/>
      <c r="J134" s="256" t="e">
        <f>#REF!+#REF!+#REF!+#REF!+#REF!+#REF!</f>
        <v>#REF!</v>
      </c>
    </row>
    <row r="135" spans="1:15" hidden="1" x14ac:dyDescent="0.35">
      <c r="C135" s="261" t="s">
        <v>81</v>
      </c>
      <c r="E135" s="293" t="e">
        <f>#REF!+#REF!+E42</f>
        <v>#REF!</v>
      </c>
      <c r="F135" s="256"/>
      <c r="G135" s="256" t="e">
        <f>#REF!+#REF!+G42</f>
        <v>#REF!</v>
      </c>
      <c r="H135" s="256" t="e">
        <f>#REF!+#REF!+H42</f>
        <v>#REF!</v>
      </c>
      <c r="I135" s="256"/>
      <c r="J135" s="256" t="e">
        <f>#REF!+#REF!+J42</f>
        <v>#REF!</v>
      </c>
    </row>
    <row r="136" spans="1:15" hidden="1" x14ac:dyDescent="0.35">
      <c r="C136" s="261" t="s">
        <v>80</v>
      </c>
      <c r="E136" s="293" t="e">
        <f>#REF!+#REF!+#REF!</f>
        <v>#REF!</v>
      </c>
      <c r="F136" s="256"/>
      <c r="G136" s="256" t="e">
        <f>#REF!+#REF!+#REF!</f>
        <v>#REF!</v>
      </c>
      <c r="H136" s="256" t="e">
        <f>#REF!+#REF!+#REF!</f>
        <v>#REF!</v>
      </c>
      <c r="I136" s="256"/>
      <c r="J136" s="256" t="e">
        <f>#REF!+#REF!+#REF!</f>
        <v>#REF!</v>
      </c>
    </row>
    <row r="137" spans="1:15" hidden="1" x14ac:dyDescent="0.35">
      <c r="C137" s="259" t="s">
        <v>97</v>
      </c>
      <c r="E137" s="293" t="e">
        <f>#REF!+#REF!+#REF!+#REF!+#REF!</f>
        <v>#REF!</v>
      </c>
      <c r="F137" s="256"/>
      <c r="G137" s="256" t="e">
        <f>#REF!+#REF!+#REF!+#REF!+#REF!</f>
        <v>#REF!</v>
      </c>
      <c r="H137" s="256" t="e">
        <f>#REF!+#REF!+#REF!+#REF!+#REF!</f>
        <v>#REF!</v>
      </c>
      <c r="I137" s="256"/>
      <c r="J137" s="256" t="e">
        <f>#REF!+#REF!+#REF!+#REF!+#REF!</f>
        <v>#REF!</v>
      </c>
    </row>
    <row r="138" spans="1:15" s="2" customFormat="1" hidden="1" x14ac:dyDescent="0.35">
      <c r="A138" s="71"/>
      <c r="B138" s="82"/>
      <c r="C138" s="259" t="s">
        <v>136</v>
      </c>
      <c r="D138" s="27"/>
      <c r="E138" s="293" t="e">
        <f>+#REF!</f>
        <v>#REF!</v>
      </c>
      <c r="F138" s="256"/>
      <c r="G138" s="256" t="e">
        <f>+#REF!</f>
        <v>#REF!</v>
      </c>
      <c r="H138" s="256" t="e">
        <f>+#REF!</f>
        <v>#REF!</v>
      </c>
      <c r="I138" s="256"/>
      <c r="J138" s="256" t="e">
        <f>+#REF!</f>
        <v>#REF!</v>
      </c>
      <c r="K138" s="1"/>
      <c r="L138" s="1"/>
      <c r="M138" s="1"/>
      <c r="N138" s="1"/>
      <c r="O138" s="1"/>
    </row>
    <row r="139" spans="1:15" s="2" customFormat="1" hidden="1" x14ac:dyDescent="0.35">
      <c r="A139" s="71"/>
      <c r="B139" s="82"/>
      <c r="C139" s="260" t="s">
        <v>69</v>
      </c>
      <c r="D139" s="26"/>
      <c r="E139" s="293" t="e">
        <f>#REF!+#REF!+#REF!+#REF!+#REF!+E37</f>
        <v>#REF!</v>
      </c>
      <c r="F139" s="256"/>
      <c r="G139" s="256" t="e">
        <f>#REF!+#REF!+#REF!+#REF!+#REF!+G37</f>
        <v>#REF!</v>
      </c>
      <c r="H139" s="256" t="e">
        <f>#REF!+#REF!+#REF!+#REF!+#REF!+H37</f>
        <v>#REF!</v>
      </c>
      <c r="I139" s="256"/>
      <c r="J139" s="256" t="e">
        <f>#REF!+#REF!+#REF!+#REF!+#REF!+J37</f>
        <v>#REF!</v>
      </c>
      <c r="K139" s="1"/>
      <c r="L139" s="1"/>
      <c r="M139" s="1"/>
      <c r="N139" s="1"/>
      <c r="O139" s="1"/>
    </row>
    <row r="140" spans="1:15" s="2" customFormat="1" hidden="1" x14ac:dyDescent="0.35">
      <c r="A140" s="71"/>
      <c r="B140" s="82"/>
      <c r="C140" s="260" t="s">
        <v>68</v>
      </c>
      <c r="D140" s="26"/>
      <c r="E140" s="293" t="e">
        <f>#REF!+#REF!+#REF!+#REF!+#REF!+E36</f>
        <v>#REF!</v>
      </c>
      <c r="F140" s="256"/>
      <c r="G140" s="256" t="e">
        <f>#REF!+#REF!+#REF!+#REF!+#REF!+G36</f>
        <v>#REF!</v>
      </c>
      <c r="H140" s="256" t="e">
        <f>#REF!+#REF!+#REF!+#REF!+#REF!+H36</f>
        <v>#REF!</v>
      </c>
      <c r="I140" s="256"/>
      <c r="J140" s="256" t="e">
        <f>#REF!+#REF!+#REF!+#REF!+#REF!+J36</f>
        <v>#REF!</v>
      </c>
      <c r="K140" s="1"/>
      <c r="L140" s="1"/>
      <c r="M140" s="1"/>
      <c r="N140" s="1"/>
      <c r="O140" s="1"/>
    </row>
    <row r="141" spans="1:15" hidden="1" x14ac:dyDescent="0.35">
      <c r="C141" s="260" t="s">
        <v>14</v>
      </c>
      <c r="E141" s="293" t="e">
        <f>#REF!+#REF!+#REF!+#REF!+#REF!+E38</f>
        <v>#REF!</v>
      </c>
      <c r="F141" s="256"/>
      <c r="G141" s="256" t="e">
        <f>#REF!+#REF!+#REF!+#REF!+#REF!+G38</f>
        <v>#REF!</v>
      </c>
      <c r="H141" s="256" t="e">
        <f>#REF!+#REF!+#REF!+#REF!+#REF!+H38</f>
        <v>#REF!</v>
      </c>
      <c r="I141" s="256"/>
      <c r="J141" s="256" t="e">
        <f>#REF!+#REF!+#REF!+#REF!+#REF!+J38</f>
        <v>#REF!</v>
      </c>
    </row>
    <row r="142" spans="1:15" hidden="1" x14ac:dyDescent="0.35">
      <c r="C142" s="259" t="s">
        <v>134</v>
      </c>
      <c r="E142" s="293" t="e">
        <f>#REF!</f>
        <v>#REF!</v>
      </c>
      <c r="F142" s="256"/>
      <c r="G142" s="256" t="e">
        <f>#REF!</f>
        <v>#REF!</v>
      </c>
      <c r="H142" s="256" t="e">
        <f>#REF!</f>
        <v>#REF!</v>
      </c>
      <c r="I142" s="256"/>
      <c r="J142" s="256" t="e">
        <f>#REF!</f>
        <v>#REF!</v>
      </c>
    </row>
    <row r="143" spans="1:15" hidden="1" x14ac:dyDescent="0.35">
      <c r="C143" s="262" t="s">
        <v>114</v>
      </c>
      <c r="E143" s="293" t="e">
        <f>#REF!</f>
        <v>#REF!</v>
      </c>
      <c r="F143" s="256"/>
      <c r="G143" s="256" t="e">
        <f>#REF!</f>
        <v>#REF!</v>
      </c>
      <c r="H143" s="256" t="e">
        <f>#REF!</f>
        <v>#REF!</v>
      </c>
      <c r="I143" s="256"/>
      <c r="J143" s="256" t="e">
        <f>#REF!</f>
        <v>#REF!</v>
      </c>
    </row>
    <row r="144" spans="1:15" hidden="1" x14ac:dyDescent="0.35">
      <c r="C144" s="262" t="s">
        <v>83</v>
      </c>
      <c r="E144" s="293" t="e">
        <f>#REF!+#REF!+#REF!+#REF!+#REF!+#REF!</f>
        <v>#REF!</v>
      </c>
      <c r="F144" s="256"/>
      <c r="G144" s="256" t="e">
        <f>#REF!+#REF!+#REF!+#REF!+#REF!+#REF!</f>
        <v>#REF!</v>
      </c>
      <c r="H144" s="256" t="e">
        <f>#REF!+#REF!+#REF!+#REF!+#REF!+#REF!</f>
        <v>#REF!</v>
      </c>
      <c r="I144" s="256"/>
      <c r="J144" s="256" t="e">
        <f>#REF!+#REF!+#REF!+#REF!+#REF!+#REF!</f>
        <v>#REF!</v>
      </c>
    </row>
    <row r="145" spans="1:15" hidden="1" x14ac:dyDescent="0.35">
      <c r="C145" s="262" t="s">
        <v>84</v>
      </c>
      <c r="E145" s="293" t="e">
        <f>+#REF!+#REF!+#REF!+#REF!+#REF!+#REF!</f>
        <v>#REF!</v>
      </c>
      <c r="F145" s="256"/>
      <c r="G145" s="256" t="e">
        <f>+#REF!+#REF!+#REF!+#REF!+#REF!+#REF!</f>
        <v>#REF!</v>
      </c>
      <c r="H145" s="256" t="e">
        <f>+#REF!+#REF!+#REF!+#REF!+#REF!+#REF!</f>
        <v>#REF!</v>
      </c>
      <c r="I145" s="256"/>
      <c r="J145" s="256" t="e">
        <f>+#REF!+#REF!+#REF!+#REF!+#REF!+#REF!</f>
        <v>#REF!</v>
      </c>
    </row>
    <row r="146" spans="1:15" s="2" customFormat="1" hidden="1" x14ac:dyDescent="0.35">
      <c r="A146" s="71"/>
      <c r="B146" s="82"/>
      <c r="C146" s="262" t="s">
        <v>101</v>
      </c>
      <c r="D146" s="26"/>
      <c r="E146" s="293" t="e">
        <f>+#REF!+#REF!+#REF!+#REF!+#REF!+#REF!</f>
        <v>#REF!</v>
      </c>
      <c r="F146" s="256"/>
      <c r="G146" s="256" t="e">
        <f>+#REF!+#REF!+#REF!+#REF!+#REF!+#REF!</f>
        <v>#REF!</v>
      </c>
      <c r="H146" s="256" t="e">
        <f>+#REF!+#REF!+#REF!+#REF!+#REF!+#REF!</f>
        <v>#REF!</v>
      </c>
      <c r="I146" s="256"/>
      <c r="J146" s="256" t="e">
        <f>+#REF!+#REF!+#REF!+#REF!+#REF!+#REF!</f>
        <v>#REF!</v>
      </c>
      <c r="K146" s="1"/>
      <c r="L146" s="1"/>
      <c r="M146" s="1"/>
      <c r="N146" s="1"/>
      <c r="O146" s="1"/>
    </row>
    <row r="147" spans="1:15" hidden="1" x14ac:dyDescent="0.35">
      <c r="C147" s="262" t="s">
        <v>85</v>
      </c>
      <c r="E147" s="293" t="e">
        <f>+#REF!+#REF!+#REF!+#REF!+#REF!+#REF!</f>
        <v>#REF!</v>
      </c>
      <c r="F147" s="256"/>
      <c r="G147" s="256" t="e">
        <f>+#REF!+#REF!+#REF!+#REF!+#REF!+#REF!</f>
        <v>#REF!</v>
      </c>
      <c r="H147" s="256" t="e">
        <f>+#REF!+#REF!+#REF!+#REF!+#REF!+#REF!</f>
        <v>#REF!</v>
      </c>
      <c r="I147" s="256"/>
      <c r="J147" s="256" t="e">
        <f>+#REF!+#REF!+#REF!+#REF!+#REF!+#REF!</f>
        <v>#REF!</v>
      </c>
    </row>
    <row r="148" spans="1:15" hidden="1" x14ac:dyDescent="0.35">
      <c r="C148" s="262" t="s">
        <v>126</v>
      </c>
      <c r="E148" s="293" t="e">
        <f>+#REF!</f>
        <v>#REF!</v>
      </c>
      <c r="F148" s="256"/>
      <c r="G148" s="256" t="e">
        <f>+#REF!</f>
        <v>#REF!</v>
      </c>
      <c r="H148" s="256" t="e">
        <f>+#REF!</f>
        <v>#REF!</v>
      </c>
      <c r="I148" s="256"/>
      <c r="J148" s="256" t="e">
        <f>+#REF!</f>
        <v>#REF!</v>
      </c>
    </row>
    <row r="149" spans="1:15" hidden="1" x14ac:dyDescent="0.35">
      <c r="C149" s="260" t="s">
        <v>17</v>
      </c>
      <c r="E149" s="293" t="e">
        <f>+#REF!</f>
        <v>#REF!</v>
      </c>
      <c r="F149" s="256"/>
      <c r="G149" s="256" t="e">
        <f>+#REF!</f>
        <v>#REF!</v>
      </c>
      <c r="H149" s="256" t="e">
        <f>+#REF!</f>
        <v>#REF!</v>
      </c>
      <c r="I149" s="256"/>
      <c r="J149" s="256" t="e">
        <f>+#REF!</f>
        <v>#REF!</v>
      </c>
    </row>
    <row r="150" spans="1:15" hidden="1" x14ac:dyDescent="0.35">
      <c r="E150" s="293" t="e">
        <f>SUM(E119:E149)</f>
        <v>#REF!</v>
      </c>
      <c r="F150" s="256"/>
      <c r="G150" s="256" t="e">
        <f>SUM(G119:G149)</f>
        <v>#REF!</v>
      </c>
      <c r="H150" s="256" t="e">
        <f>SUM(H119:H149)</f>
        <v>#REF!</v>
      </c>
      <c r="I150" s="256"/>
      <c r="J150" s="256" t="e">
        <f>SUM(J119:J149)</f>
        <v>#REF!</v>
      </c>
    </row>
    <row r="151" spans="1:15" hidden="1" x14ac:dyDescent="0.35"/>
    <row r="152" spans="1:15" hidden="1" x14ac:dyDescent="0.35">
      <c r="E152" s="293" t="e">
        <f>E150-E88-E89</f>
        <v>#REF!</v>
      </c>
      <c r="G152" s="83" t="e">
        <f>G150-G88-G89</f>
        <v>#REF!</v>
      </c>
      <c r="H152" s="83" t="e">
        <f>H150-H88-H89</f>
        <v>#REF!</v>
      </c>
      <c r="J152" s="83" t="e">
        <f>J150-J88-J89</f>
        <v>#REF!</v>
      </c>
    </row>
    <row r="153" spans="1:15" hidden="1" x14ac:dyDescent="0.35"/>
    <row r="154" spans="1:15" hidden="1" x14ac:dyDescent="0.35"/>
    <row r="155" spans="1:15" hidden="1" x14ac:dyDescent="0.35"/>
    <row r="156" spans="1:15" ht="18" hidden="1" x14ac:dyDescent="0.4">
      <c r="C156" s="3" t="s">
        <v>141</v>
      </c>
    </row>
    <row r="157" spans="1:15" hidden="1" x14ac:dyDescent="0.35">
      <c r="C157" s="1" t="s">
        <v>142</v>
      </c>
    </row>
    <row r="158" spans="1:15" hidden="1" x14ac:dyDescent="0.35">
      <c r="C158" s="1" t="s">
        <v>143</v>
      </c>
    </row>
    <row r="159" spans="1:15" hidden="1" x14ac:dyDescent="0.35">
      <c r="C159" s="1" t="s">
        <v>108</v>
      </c>
    </row>
    <row r="160" spans="1:15" hidden="1" x14ac:dyDescent="0.35">
      <c r="C160" s="1" t="s">
        <v>133</v>
      </c>
    </row>
    <row r="161" spans="1:15" hidden="1" x14ac:dyDescent="0.35">
      <c r="C161" s="1" t="s">
        <v>132</v>
      </c>
    </row>
    <row r="162" spans="1:15" hidden="1" x14ac:dyDescent="0.35">
      <c r="C162" s="1" t="s">
        <v>73</v>
      </c>
    </row>
    <row r="163" spans="1:15" hidden="1" x14ac:dyDescent="0.35">
      <c r="C163" s="1" t="s">
        <v>136</v>
      </c>
    </row>
    <row r="164" spans="1:15" hidden="1" x14ac:dyDescent="0.35">
      <c r="C164" s="1" t="s">
        <v>144</v>
      </c>
    </row>
    <row r="165" spans="1:15" hidden="1" x14ac:dyDescent="0.35">
      <c r="C165" s="1" t="s">
        <v>145</v>
      </c>
    </row>
    <row r="166" spans="1:15" hidden="1" x14ac:dyDescent="0.35">
      <c r="C166" s="1" t="s">
        <v>114</v>
      </c>
    </row>
    <row r="167" spans="1:15" hidden="1" x14ac:dyDescent="0.35">
      <c r="C167" s="1" t="s">
        <v>146</v>
      </c>
    </row>
    <row r="168" spans="1:15" hidden="1" x14ac:dyDescent="0.35">
      <c r="C168" s="1" t="s">
        <v>96</v>
      </c>
    </row>
    <row r="169" spans="1:15" hidden="1" x14ac:dyDescent="0.35">
      <c r="C169" s="1" t="s">
        <v>126</v>
      </c>
    </row>
    <row r="170" spans="1:15" s="2" customFormat="1" hidden="1" x14ac:dyDescent="0.35">
      <c r="A170" s="71"/>
      <c r="B170" s="82"/>
      <c r="C170" s="1" t="s">
        <v>135</v>
      </c>
      <c r="D170" s="26"/>
      <c r="E170" s="83"/>
      <c r="F170" s="83"/>
      <c r="G170" s="83"/>
      <c r="H170" s="83"/>
      <c r="I170" s="83"/>
      <c r="J170" s="83"/>
      <c r="K170" s="1"/>
      <c r="L170" s="1"/>
      <c r="M170" s="1"/>
      <c r="N170" s="1"/>
      <c r="O170" s="1"/>
    </row>
    <row r="171" spans="1:15" s="2" customFormat="1" hidden="1" x14ac:dyDescent="0.35">
      <c r="A171" s="71"/>
      <c r="B171" s="82"/>
      <c r="C171" s="1" t="s">
        <v>134</v>
      </c>
      <c r="D171" s="26"/>
      <c r="E171" s="83"/>
      <c r="F171" s="83"/>
      <c r="G171" s="83"/>
      <c r="H171" s="83"/>
      <c r="I171" s="83"/>
      <c r="J171" s="83"/>
      <c r="K171" s="1"/>
      <c r="L171" s="1"/>
      <c r="M171" s="1"/>
      <c r="N171" s="1"/>
      <c r="O171" s="1"/>
    </row>
    <row r="172" spans="1:15" hidden="1" x14ac:dyDescent="0.35"/>
    <row r="173" spans="1:15" hidden="1" x14ac:dyDescent="0.35"/>
    <row r="174" spans="1:15" hidden="1" x14ac:dyDescent="0.35"/>
    <row r="175" spans="1:15" hidden="1" x14ac:dyDescent="0.35"/>
    <row r="176" spans="1:15" hidden="1" x14ac:dyDescent="0.35"/>
    <row r="177" spans="1:15" hidden="1" x14ac:dyDescent="0.35"/>
    <row r="178" spans="1:15" hidden="1" x14ac:dyDescent="0.35"/>
    <row r="179" spans="1:15" s="2" customFormat="1" hidden="1" x14ac:dyDescent="0.35">
      <c r="A179" s="71"/>
      <c r="B179" s="82"/>
      <c r="C179" s="1"/>
      <c r="D179" s="26"/>
      <c r="E179" s="83"/>
      <c r="F179" s="83"/>
      <c r="G179" s="83"/>
      <c r="H179" s="83"/>
      <c r="I179" s="83"/>
      <c r="J179" s="83"/>
      <c r="K179" s="1"/>
      <c r="L179" s="1"/>
      <c r="M179" s="1"/>
      <c r="N179" s="1"/>
      <c r="O179" s="1"/>
    </row>
    <row r="180" spans="1:15" s="2" customFormat="1" x14ac:dyDescent="0.35">
      <c r="A180" s="71"/>
      <c r="B180" s="82"/>
      <c r="C180" s="1"/>
      <c r="D180" s="26"/>
      <c r="E180" s="83"/>
      <c r="F180" s="83"/>
      <c r="G180" s="83"/>
      <c r="H180" s="83"/>
      <c r="I180" s="83"/>
      <c r="J180" s="83"/>
      <c r="K180" s="1"/>
      <c r="L180" s="1"/>
      <c r="M180" s="1"/>
      <c r="N180" s="1"/>
      <c r="O180" s="1"/>
    </row>
    <row r="189" spans="1:15" s="2" customFormat="1" x14ac:dyDescent="0.35">
      <c r="A189" s="71"/>
      <c r="B189" s="82"/>
      <c r="C189" s="1"/>
      <c r="D189" s="26"/>
      <c r="E189" s="83"/>
      <c r="F189" s="83"/>
      <c r="G189" s="83"/>
      <c r="H189" s="83"/>
      <c r="I189" s="83"/>
      <c r="J189" s="83"/>
      <c r="K189" s="1"/>
      <c r="L189" s="1"/>
      <c r="M189" s="1"/>
      <c r="N189" s="1"/>
      <c r="O189" s="1"/>
    </row>
    <row r="190" spans="1:15" s="2" customFormat="1" x14ac:dyDescent="0.35">
      <c r="A190" s="71"/>
      <c r="B190" s="82"/>
      <c r="C190" s="1"/>
      <c r="D190" s="26"/>
      <c r="E190" s="83"/>
      <c r="F190" s="83"/>
      <c r="G190" s="83"/>
      <c r="H190" s="83"/>
      <c r="I190" s="83"/>
      <c r="J190" s="83"/>
      <c r="K190" s="1"/>
      <c r="L190" s="1"/>
      <c r="M190" s="1"/>
      <c r="N190" s="1"/>
      <c r="O190" s="1"/>
    </row>
    <row r="194" spans="1:15" s="2" customFormat="1" x14ac:dyDescent="0.35">
      <c r="A194" s="71"/>
      <c r="B194" s="82"/>
      <c r="C194" s="1"/>
      <c r="D194" s="26"/>
      <c r="E194" s="83"/>
      <c r="F194" s="83"/>
      <c r="G194" s="83"/>
      <c r="H194" s="83"/>
      <c r="I194" s="83"/>
      <c r="J194" s="83"/>
      <c r="K194" s="1"/>
      <c r="L194" s="1"/>
      <c r="M194" s="1"/>
      <c r="N194" s="1"/>
      <c r="O194" s="1"/>
    </row>
    <row r="195" spans="1:15" s="2" customFormat="1" x14ac:dyDescent="0.35">
      <c r="A195" s="71"/>
      <c r="B195" s="82"/>
      <c r="C195" s="1"/>
      <c r="D195" s="26"/>
      <c r="E195" s="83"/>
      <c r="F195" s="83"/>
      <c r="G195" s="83"/>
      <c r="H195" s="83"/>
      <c r="I195" s="83"/>
      <c r="J195" s="83"/>
      <c r="K195" s="1"/>
      <c r="L195" s="1"/>
      <c r="M195" s="1"/>
      <c r="N195" s="1"/>
      <c r="O195" s="1"/>
    </row>
  </sheetData>
  <mergeCells count="3">
    <mergeCell ref="H3:J3"/>
    <mergeCell ref="E85:G85"/>
    <mergeCell ref="H85:J85"/>
  </mergeCells>
  <printOptions horizontalCentered="1" verticalCentered="1"/>
  <pageMargins left="0.59055118110236227" right="0.39370078740157483" top="0.59055118110236227" bottom="0.39370078740157483" header="0" footer="0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Ingresos Feb 2021</vt:lpstr>
      <vt:lpstr>Ingresos Abril 2021</vt:lpstr>
      <vt:lpstr>Ingresos Agosto 2021</vt:lpstr>
      <vt:lpstr>Ingresos Noviembre 2021</vt:lpstr>
      <vt:lpstr>Ingresos ene 2022</vt:lpstr>
      <vt:lpstr>Ingresos MAR 2022</vt:lpstr>
      <vt:lpstr>'Ingresos Abril 2021'!Área_de_impresión</vt:lpstr>
      <vt:lpstr>'Ingresos Agosto 2021'!Área_de_impresión</vt:lpstr>
      <vt:lpstr>'Ingresos ene 2022'!Área_de_impresión</vt:lpstr>
      <vt:lpstr>'Ingresos Feb 2021'!Área_de_impresión</vt:lpstr>
      <vt:lpstr>'Ingresos MAR 2022'!Área_de_impresión</vt:lpstr>
      <vt:lpstr>'Ingresos Noviembre 2021'!Área_de_impresión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Tania Marcela Guapacha Lozano</dc:creator>
  <cp:lastModifiedBy>Andres Felipe Moreno Cifuentes</cp:lastModifiedBy>
  <cp:lastPrinted>2019-06-25T20:19:56Z</cp:lastPrinted>
  <dcterms:created xsi:type="dcterms:W3CDTF">2013-08-06T15:00:42Z</dcterms:created>
  <dcterms:modified xsi:type="dcterms:W3CDTF">2022-07-13T00:34:29Z</dcterms:modified>
</cp:coreProperties>
</file>