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fmoreno\Desktop\Históricos\"/>
    </mc:Choice>
  </mc:AlternateContent>
  <xr:revisionPtr revIDLastSave="0" documentId="8_{1E4453F4-0073-456F-BD87-DD4D1C91C39D}" xr6:coauthVersionLast="47" xr6:coauthVersionMax="47" xr10:uidLastSave="{00000000-0000-0000-0000-000000000000}"/>
  <bookViews>
    <workbookView xWindow="-120" yWindow="-120" windowWidth="20730" windowHeight="11160" tabRatio="908" activeTab="8" xr2:uid="{00000000-000D-0000-FFFF-FFFF00000000}"/>
  </bookViews>
  <sheets>
    <sheet name="F-V x cuenta (2)" sheetId="35" r:id="rId1"/>
    <sheet name="F-V x cuenta" sheetId="34" r:id="rId2"/>
    <sheet name="Informacion Lucro " sheetId="16" r:id="rId3"/>
    <sheet name="Campo" sheetId="36" r:id="rId4"/>
    <sheet name="AMDON" sheetId="26" r:id="rId5"/>
    <sheet name="Informacion Lucro rev 2012" sheetId="2" state="hidden" r:id="rId6"/>
    <sheet name="VENTAS" sheetId="29" r:id="rId7"/>
    <sheet name="COSECHA" sheetId="25" r:id="rId8"/>
    <sheet name="Fabrica 14" sheetId="21" r:id="rId9"/>
    <sheet name="OTROS PN" sheetId="24" state="hidden" r:id="rId10"/>
    <sheet name="Otros Pn 2019" sheetId="31" r:id="rId11"/>
    <sheet name="Calidad" sheetId="40" r:id="rId12"/>
    <sheet name="Gestion Cambio" sheetId="41" r:id="rId13"/>
    <sheet name="Hoja3" sheetId="37" r:id="rId14"/>
    <sheet name="Seguridad" sheetId="28" state="hidden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</externalReferences>
  <definedNames>
    <definedName name="___________________________________________________PYG2" localSheetId="1">#REF!</definedName>
    <definedName name="___________________________________________________PYG2" localSheetId="0">#REF!</definedName>
    <definedName name="___________________________________________________PYG2">#REF!</definedName>
    <definedName name="_________________________________________________PYG2" localSheetId="1">#REF!</definedName>
    <definedName name="_________________________________________________PYG2" localSheetId="0">#REF!</definedName>
    <definedName name="_________________________________________________PYG2">#REF!</definedName>
    <definedName name="________________________________________________PYG2" localSheetId="1">#REF!</definedName>
    <definedName name="________________________________________________PYG2" localSheetId="0">#REF!</definedName>
    <definedName name="________________________________________________PYG2">#REF!</definedName>
    <definedName name="______________________________________________PYG2" localSheetId="1">#REF!</definedName>
    <definedName name="______________________________________________PYG2" localSheetId="0">#REF!</definedName>
    <definedName name="______________________________________________PYG2">#REF!</definedName>
    <definedName name="____________________________________________PYG2" localSheetId="1">#REF!</definedName>
    <definedName name="____________________________________________PYG2" localSheetId="0">#REF!</definedName>
    <definedName name="____________________________________________PYG2">#REF!</definedName>
    <definedName name="__________________________________________PYG2" localSheetId="1">#REF!</definedName>
    <definedName name="__________________________________________PYG2" localSheetId="0">#REF!</definedName>
    <definedName name="__________________________________________PYG2">#REF!</definedName>
    <definedName name="________________________________________PYG2" localSheetId="1">#REF!</definedName>
    <definedName name="________________________________________PYG2" localSheetId="0">#REF!</definedName>
    <definedName name="________________________________________PYG2">#REF!</definedName>
    <definedName name="______________________________________PYG2" localSheetId="1">#REF!</definedName>
    <definedName name="______________________________________PYG2" localSheetId="0">#REF!</definedName>
    <definedName name="______________________________________PYG2">#REF!</definedName>
    <definedName name="____________________________________PYG2" localSheetId="1">#REF!</definedName>
    <definedName name="____________________________________PYG2" localSheetId="0">#REF!</definedName>
    <definedName name="____________________________________PYG2">#REF!</definedName>
    <definedName name="___________________________________PYG2" localSheetId="1">#REF!</definedName>
    <definedName name="___________________________________PYG2" localSheetId="0">#REF!</definedName>
    <definedName name="___________________________________PYG2">#REF!</definedName>
    <definedName name="__________________________________PYG2" localSheetId="1">#REF!</definedName>
    <definedName name="__________________________________PYG2" localSheetId="0">#REF!</definedName>
    <definedName name="__________________________________PYG2">#REF!</definedName>
    <definedName name="_________________________________PYG2" localSheetId="1">#REF!</definedName>
    <definedName name="_________________________________PYG2" localSheetId="0">#REF!</definedName>
    <definedName name="_________________________________PYG2">#REF!</definedName>
    <definedName name="________________________________PYG2" localSheetId="1">#REF!</definedName>
    <definedName name="________________________________PYG2" localSheetId="0">#REF!</definedName>
    <definedName name="________________________________PYG2">#REF!</definedName>
    <definedName name="______________________________PYG2" localSheetId="1">#REF!</definedName>
    <definedName name="______________________________PYG2" localSheetId="0">#REF!</definedName>
    <definedName name="______________________________PYG2">#REF!</definedName>
    <definedName name="_____________________________PYG2" localSheetId="1">#REF!</definedName>
    <definedName name="_____________________________PYG2" localSheetId="0">#REF!</definedName>
    <definedName name="_____________________________PYG2">#REF!</definedName>
    <definedName name="____________________________PYG2" localSheetId="1">#REF!</definedName>
    <definedName name="____________________________PYG2" localSheetId="0">#REF!</definedName>
    <definedName name="____________________________PYG2">#REF!</definedName>
    <definedName name="___________________________PYG2" localSheetId="1">#REF!</definedName>
    <definedName name="___________________________PYG2" localSheetId="0">#REF!</definedName>
    <definedName name="___________________________PYG2">#REF!</definedName>
    <definedName name="__________________________PYG2" localSheetId="1">#REF!</definedName>
    <definedName name="__________________________PYG2" localSheetId="0">#REF!</definedName>
    <definedName name="__________________________PYG2">#REF!</definedName>
    <definedName name="________________________PYG2" localSheetId="1">#REF!</definedName>
    <definedName name="________________________PYG2" localSheetId="0">#REF!</definedName>
    <definedName name="________________________PYG2">#REF!</definedName>
    <definedName name="_______________________PYG2" localSheetId="1">#REF!</definedName>
    <definedName name="_______________________PYG2" localSheetId="0">#REF!</definedName>
    <definedName name="_______________________PYG2">#REF!</definedName>
    <definedName name="______________________PYG2" localSheetId="1">#REF!</definedName>
    <definedName name="______________________PYG2" localSheetId="0">#REF!</definedName>
    <definedName name="______________________PYG2">#REF!</definedName>
    <definedName name="____________________PYG2" localSheetId="1">#REF!</definedName>
    <definedName name="____________________PYG2" localSheetId="0">#REF!</definedName>
    <definedName name="____________________PYG2">#REF!</definedName>
    <definedName name="___________________PYG2" localSheetId="1">#REF!</definedName>
    <definedName name="___________________PYG2" localSheetId="0">#REF!</definedName>
    <definedName name="___________________PYG2">#REF!</definedName>
    <definedName name="__________________PYG2" localSheetId="1">#REF!</definedName>
    <definedName name="__________________PYG2" localSheetId="0">#REF!</definedName>
    <definedName name="__________________PYG2">#REF!</definedName>
    <definedName name="________________PYG2" localSheetId="1">#REF!</definedName>
    <definedName name="________________PYG2" localSheetId="0">#REF!</definedName>
    <definedName name="________________PYG2">#REF!</definedName>
    <definedName name="_______________PYG2" localSheetId="1">#REF!</definedName>
    <definedName name="_______________PYG2" localSheetId="0">#REF!</definedName>
    <definedName name="_______________PYG2">#REF!</definedName>
    <definedName name="______________PYG2" localSheetId="1">#REF!</definedName>
    <definedName name="______________PYG2" localSheetId="0">#REF!</definedName>
    <definedName name="______________PYG2">#REF!</definedName>
    <definedName name="____________PYG2" localSheetId="1">#REF!</definedName>
    <definedName name="____________PYG2" localSheetId="0">#REF!</definedName>
    <definedName name="____________PYG2">#REF!</definedName>
    <definedName name="___________PYG2" localSheetId="1">#REF!</definedName>
    <definedName name="___________PYG2" localSheetId="0">#REF!</definedName>
    <definedName name="___________PYG2">#REF!</definedName>
    <definedName name="__________PYG2" localSheetId="1">#REF!</definedName>
    <definedName name="__________PYG2" localSheetId="0">#REF!</definedName>
    <definedName name="__________PYG2">#REF!</definedName>
    <definedName name="________PYG2" localSheetId="1">#REF!</definedName>
    <definedName name="________PYG2" localSheetId="0">#REF!</definedName>
    <definedName name="________PYG2">#REF!</definedName>
    <definedName name="_______PYG2" localSheetId="1">#REF!</definedName>
    <definedName name="_______PYG2" localSheetId="0">#REF!</definedName>
    <definedName name="_______PYG2">#REF!</definedName>
    <definedName name="______PYG2" localSheetId="1">#REF!</definedName>
    <definedName name="______PYG2" localSheetId="0">#REF!</definedName>
    <definedName name="______PYG2">#REF!</definedName>
    <definedName name="_____PYG2" localSheetId="1">#REF!</definedName>
    <definedName name="_____PYG2" localSheetId="0">#REF!</definedName>
    <definedName name="_____PYG2">#REF!</definedName>
    <definedName name="____PYG2" localSheetId="1">#REF!</definedName>
    <definedName name="____PYG2" localSheetId="0">#REF!</definedName>
    <definedName name="____PYG2">#REF!</definedName>
    <definedName name="___PYG2" localSheetId="1">#REF!</definedName>
    <definedName name="___PYG2" localSheetId="0">#REF!</definedName>
    <definedName name="___PYG2">#REF!</definedName>
    <definedName name="__PYG2" localSheetId="1">#REF!</definedName>
    <definedName name="__PYG2" localSheetId="0">#REF!</definedName>
    <definedName name="__PYG2">#REF!</definedName>
    <definedName name="_PYG2" localSheetId="1">#REF!</definedName>
    <definedName name="_PYG2" localSheetId="0">#REF!</definedName>
    <definedName name="_PYG2">#REF!</definedName>
    <definedName name="ACTIVO_CORRIENT" localSheetId="1">#REF!</definedName>
    <definedName name="ACTIVO_CORRIENT" localSheetId="0">#REF!</definedName>
    <definedName name="ACTIVO_CORRIENT">#REF!</definedName>
    <definedName name="ACTIVONOCTE" localSheetId="1">#REF!</definedName>
    <definedName name="ACTIVONOCTE" localSheetId="0">#REF!</definedName>
    <definedName name="ACTIVONOCTE">#REF!</definedName>
    <definedName name="_xlnm.Print_Area" localSheetId="8">'Fabrica 14'!$A$2:$J$39</definedName>
    <definedName name="_xlnm.Print_Area" localSheetId="2">'Informacion Lucro '!$B$1:$N$50</definedName>
    <definedName name="_xlnm.Print_Area" localSheetId="5">'Informacion Lucro rev 2012'!$A$1:$N$63</definedName>
    <definedName name="DDD" localSheetId="1">#REF!</definedName>
    <definedName name="DDD" localSheetId="0">#REF!</definedName>
    <definedName name="DDD">#REF!</definedName>
    <definedName name="DE">OFFSET('[1]VENTAS ENE-DIC'!$A$1,0,0,COUNTA('[1]VENTAS ENE-DIC'!$A:$A),COUNTA('[1]VENTAS ENE-DIC'!$1:$1))</definedName>
    <definedName name="PASIVONOCTE" localSheetId="1">#REF!</definedName>
    <definedName name="PASIVONOCTE" localSheetId="0">#REF!</definedName>
    <definedName name="PASIVONOCTE">#REF!</definedName>
    <definedName name="PATRIMONIO" localSheetId="1">#REF!</definedName>
    <definedName name="PATRIMONIO" localSheetId="0">#REF!</definedName>
    <definedName name="PATRIMONIO">#REF!</definedName>
    <definedName name="Precios_reales">'[2]Precios Reales'!$A$67:$P$79</definedName>
    <definedName name="Precios_simulados">'[2]Precios Simulados'!$A$67:$P$79</definedName>
    <definedName name="_xlnm.Print_Titles" localSheetId="8">'Fabrica 14'!$2:$5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4" i="16" l="1"/>
  <c r="F33" i="16"/>
  <c r="G38" i="16"/>
  <c r="F57" i="16"/>
  <c r="F56" i="16"/>
  <c r="F54" i="16"/>
  <c r="F53" i="16"/>
  <c r="G18" i="16"/>
  <c r="G111" i="29"/>
  <c r="H111" i="29"/>
  <c r="E109" i="29"/>
  <c r="E111" i="29" s="1"/>
  <c r="H114" i="29" s="1"/>
  <c r="G53" i="29"/>
  <c r="K43" i="16"/>
  <c r="G44" i="16"/>
  <c r="G43" i="16"/>
  <c r="F44" i="16"/>
  <c r="F43" i="16"/>
  <c r="F131" i="26"/>
  <c r="F132" i="26" s="1"/>
  <c r="F138" i="26" s="1"/>
  <c r="F81" i="26"/>
  <c r="I39" i="26"/>
  <c r="I42" i="26"/>
  <c r="I45" i="26"/>
  <c r="I46" i="26"/>
  <c r="I47" i="26"/>
  <c r="L47" i="26" s="1"/>
  <c r="I48" i="26"/>
  <c r="I49" i="26"/>
  <c r="I50" i="26"/>
  <c r="I51" i="26"/>
  <c r="I55" i="26"/>
  <c r="I58" i="26"/>
  <c r="I65" i="26"/>
  <c r="H67" i="26"/>
  <c r="I68" i="26"/>
  <c r="I84" i="26"/>
  <c r="I85" i="26" s="1"/>
  <c r="I90" i="26"/>
  <c r="I92" i="26"/>
  <c r="I99" i="26"/>
  <c r="L99" i="26" s="1"/>
  <c r="I104" i="26"/>
  <c r="I107" i="26"/>
  <c r="I122" i="26"/>
  <c r="I127" i="26"/>
  <c r="I129" i="26"/>
  <c r="I131" i="26"/>
  <c r="G39" i="26"/>
  <c r="G47" i="26"/>
  <c r="G51" i="26"/>
  <c r="G55" i="26"/>
  <c r="G58" i="26"/>
  <c r="G65" i="26"/>
  <c r="G81" i="26"/>
  <c r="G85" i="26"/>
  <c r="G90" i="26"/>
  <c r="G92" i="26"/>
  <c r="G99" i="26"/>
  <c r="G104" i="26"/>
  <c r="G107" i="26"/>
  <c r="G131" i="26"/>
  <c r="G133" i="26"/>
  <c r="C5" i="26"/>
  <c r="C6" i="26"/>
  <c r="C7" i="26"/>
  <c r="C8" i="26"/>
  <c r="C9" i="26"/>
  <c r="C10" i="26"/>
  <c r="C11" i="26"/>
  <c r="C12" i="26"/>
  <c r="C13" i="26"/>
  <c r="C14" i="26"/>
  <c r="C15" i="26"/>
  <c r="C16" i="26"/>
  <c r="C17" i="26"/>
  <c r="C18" i="26"/>
  <c r="C19" i="26"/>
  <c r="C20" i="26"/>
  <c r="C21" i="26"/>
  <c r="C22" i="26"/>
  <c r="C23" i="26"/>
  <c r="C24" i="26"/>
  <c r="C25" i="26"/>
  <c r="C26" i="26"/>
  <c r="C27" i="26"/>
  <c r="C28" i="26"/>
  <c r="C29" i="26"/>
  <c r="C30" i="26"/>
  <c r="C31" i="26"/>
  <c r="C32" i="26"/>
  <c r="C33" i="26"/>
  <c r="C34" i="26"/>
  <c r="C35" i="26"/>
  <c r="C36" i="26"/>
  <c r="C37" i="26"/>
  <c r="C38" i="26"/>
  <c r="C39" i="26" s="1"/>
  <c r="C40" i="26"/>
  <c r="C41" i="26"/>
  <c r="C42" i="26"/>
  <c r="C43" i="26"/>
  <c r="C44" i="26"/>
  <c r="C45" i="26"/>
  <c r="C46" i="26"/>
  <c r="C47" i="26" s="1"/>
  <c r="C48" i="26"/>
  <c r="C49" i="26"/>
  <c r="C50" i="26"/>
  <c r="C51" i="26" s="1"/>
  <c r="C52" i="26"/>
  <c r="C53" i="26"/>
  <c r="C54" i="26"/>
  <c r="C55" i="26" s="1"/>
  <c r="C56" i="26"/>
  <c r="C57" i="26"/>
  <c r="C58" i="26"/>
  <c r="C59" i="26"/>
  <c r="C60" i="26"/>
  <c r="C61" i="26"/>
  <c r="C62" i="26"/>
  <c r="C63" i="26"/>
  <c r="C64" i="26"/>
  <c r="C65" i="26" s="1"/>
  <c r="C66" i="26"/>
  <c r="C67" i="26"/>
  <c r="C68" i="26"/>
  <c r="C69" i="26"/>
  <c r="C70" i="26"/>
  <c r="C71" i="26"/>
  <c r="C72" i="26"/>
  <c r="C73" i="26"/>
  <c r="C74" i="26"/>
  <c r="C75" i="26"/>
  <c r="C76" i="26"/>
  <c r="C77" i="26"/>
  <c r="C78" i="26"/>
  <c r="C79" i="26"/>
  <c r="C80" i="26"/>
  <c r="C81" i="26" s="1"/>
  <c r="C82" i="26"/>
  <c r="C83" i="26"/>
  <c r="C84" i="26"/>
  <c r="C85" i="26" s="1"/>
  <c r="C86" i="26"/>
  <c r="C87" i="26"/>
  <c r="C88" i="26"/>
  <c r="C89" i="26"/>
  <c r="C90" i="26"/>
  <c r="C91" i="26"/>
  <c r="C92" i="26"/>
  <c r="C93" i="26"/>
  <c r="C94" i="26"/>
  <c r="C95" i="26"/>
  <c r="C96" i="26"/>
  <c r="C97" i="26"/>
  <c r="C98" i="26"/>
  <c r="C99" i="26" s="1"/>
  <c r="C100" i="26"/>
  <c r="C101" i="26"/>
  <c r="C102" i="26"/>
  <c r="C103" i="26"/>
  <c r="C104" i="26"/>
  <c r="C105" i="26"/>
  <c r="C106" i="26"/>
  <c r="C107" i="26" s="1"/>
  <c r="C108" i="26"/>
  <c r="C109" i="26"/>
  <c r="C110" i="26"/>
  <c r="C111" i="26"/>
  <c r="C112" i="26"/>
  <c r="C113" i="26"/>
  <c r="C114" i="26"/>
  <c r="C115" i="26"/>
  <c r="C116" i="26"/>
  <c r="C117" i="26"/>
  <c r="C118" i="26"/>
  <c r="C119" i="26"/>
  <c r="C120" i="26"/>
  <c r="C121" i="26"/>
  <c r="C122" i="26"/>
  <c r="C123" i="26"/>
  <c r="C124" i="26"/>
  <c r="C125" i="26"/>
  <c r="C126" i="26"/>
  <c r="C127" i="26"/>
  <c r="C128" i="26"/>
  <c r="C129" i="26"/>
  <c r="C130" i="26"/>
  <c r="C131" i="26" s="1"/>
  <c r="H125" i="26"/>
  <c r="H131" i="26" s="1"/>
  <c r="H105" i="26"/>
  <c r="H106" i="26"/>
  <c r="H107" i="26"/>
  <c r="K107" i="26" s="1"/>
  <c r="H104" i="26"/>
  <c r="H99" i="26"/>
  <c r="H92" i="26"/>
  <c r="H90" i="26"/>
  <c r="H83" i="26"/>
  <c r="H85" i="26"/>
  <c r="H59" i="26"/>
  <c r="H60" i="26"/>
  <c r="H61" i="26"/>
  <c r="H62" i="26"/>
  <c r="H63" i="26"/>
  <c r="H64" i="26"/>
  <c r="H56" i="26"/>
  <c r="H57" i="26"/>
  <c r="H58" i="26" s="1"/>
  <c r="K58" i="26" s="1"/>
  <c r="H53" i="26"/>
  <c r="H55" i="26" s="1"/>
  <c r="H48" i="26"/>
  <c r="H51" i="26" s="1"/>
  <c r="H40" i="26"/>
  <c r="H41" i="26"/>
  <c r="H47" i="26"/>
  <c r="J47" i="26" s="1"/>
  <c r="H39" i="26"/>
  <c r="L107" i="26"/>
  <c r="J107" i="26"/>
  <c r="L104" i="26"/>
  <c r="K104" i="26"/>
  <c r="J104" i="26"/>
  <c r="L92" i="26"/>
  <c r="K92" i="26"/>
  <c r="J92" i="26"/>
  <c r="L90" i="26"/>
  <c r="K90" i="26"/>
  <c r="J90" i="26"/>
  <c r="K85" i="26"/>
  <c r="L65" i="26"/>
  <c r="L58" i="26"/>
  <c r="L55" i="26"/>
  <c r="L51" i="26"/>
  <c r="K47" i="26"/>
  <c r="L39" i="26"/>
  <c r="K39" i="26"/>
  <c r="J39" i="26"/>
  <c r="G5" i="41"/>
  <c r="G6" i="41"/>
  <c r="G49" i="41" s="1"/>
  <c r="G7" i="41"/>
  <c r="G8" i="41"/>
  <c r="G9" i="41"/>
  <c r="G10" i="41"/>
  <c r="G11" i="41"/>
  <c r="G12" i="41"/>
  <c r="H13" i="41"/>
  <c r="G14" i="41"/>
  <c r="G15" i="41"/>
  <c r="G16" i="41"/>
  <c r="G17" i="41"/>
  <c r="G18" i="41"/>
  <c r="G19" i="41"/>
  <c r="G20" i="41"/>
  <c r="G21" i="41"/>
  <c r="G22" i="41"/>
  <c r="G23" i="41"/>
  <c r="G24" i="41"/>
  <c r="G25" i="41"/>
  <c r="G26" i="41"/>
  <c r="H27" i="41"/>
  <c r="H28" i="41"/>
  <c r="H29" i="41"/>
  <c r="G30" i="41"/>
  <c r="H31" i="41"/>
  <c r="H32" i="41"/>
  <c r="H33" i="41"/>
  <c r="H34" i="41"/>
  <c r="H35" i="41"/>
  <c r="H36" i="41"/>
  <c r="H37" i="41"/>
  <c r="H38" i="41"/>
  <c r="H39" i="41"/>
  <c r="H40" i="41"/>
  <c r="H41" i="41"/>
  <c r="H42" i="41"/>
  <c r="H43" i="41"/>
  <c r="H44" i="41"/>
  <c r="H45" i="41"/>
  <c r="H46" i="41"/>
  <c r="H47" i="41"/>
  <c r="H48" i="41"/>
  <c r="E49" i="41"/>
  <c r="H54" i="41"/>
  <c r="H108" i="41" s="1"/>
  <c r="H55" i="41"/>
  <c r="G56" i="41"/>
  <c r="G57" i="41"/>
  <c r="G59" i="41"/>
  <c r="G60" i="41"/>
  <c r="G61" i="41"/>
  <c r="G62" i="41"/>
  <c r="G63" i="41"/>
  <c r="G64" i="41"/>
  <c r="G65" i="41"/>
  <c r="G66" i="41"/>
  <c r="G67" i="41"/>
  <c r="G68" i="41"/>
  <c r="H69" i="41"/>
  <c r="H70" i="41"/>
  <c r="G71" i="41"/>
  <c r="G72" i="41"/>
  <c r="G73" i="41"/>
  <c r="G74" i="41"/>
  <c r="G75" i="41"/>
  <c r="G76" i="41"/>
  <c r="G77" i="41"/>
  <c r="G78" i="41"/>
  <c r="G79" i="41"/>
  <c r="G80" i="41"/>
  <c r="G81" i="41"/>
  <c r="G82" i="41"/>
  <c r="G83" i="41"/>
  <c r="H84" i="41"/>
  <c r="H85" i="41"/>
  <c r="H86" i="41"/>
  <c r="H87" i="41"/>
  <c r="H88" i="41"/>
  <c r="H89" i="41"/>
  <c r="H90" i="41"/>
  <c r="H91" i="41"/>
  <c r="H92" i="41"/>
  <c r="H93" i="41"/>
  <c r="H94" i="41"/>
  <c r="H95" i="41"/>
  <c r="H96" i="41"/>
  <c r="H97" i="41"/>
  <c r="H98" i="41"/>
  <c r="H99" i="41"/>
  <c r="H100" i="41"/>
  <c r="H101" i="41"/>
  <c r="H102" i="41"/>
  <c r="H103" i="41"/>
  <c r="H104" i="41"/>
  <c r="H105" i="41"/>
  <c r="H106" i="41"/>
  <c r="H107" i="41"/>
  <c r="G111" i="41"/>
  <c r="G112" i="41"/>
  <c r="G113" i="41"/>
  <c r="G114" i="41"/>
  <c r="G115" i="41"/>
  <c r="G116" i="41"/>
  <c r="G117" i="41"/>
  <c r="G118" i="41"/>
  <c r="G119" i="41"/>
  <c r="G120" i="41"/>
  <c r="G121" i="41"/>
  <c r="H122" i="41"/>
  <c r="H123" i="41"/>
  <c r="G124" i="41"/>
  <c r="H125" i="41"/>
  <c r="H126" i="41"/>
  <c r="H127" i="41"/>
  <c r="G5" i="40"/>
  <c r="G6" i="40"/>
  <c r="G7" i="40"/>
  <c r="G8" i="40"/>
  <c r="G44" i="40" s="1"/>
  <c r="G9" i="40"/>
  <c r="G10" i="40"/>
  <c r="G11" i="40"/>
  <c r="G12" i="40"/>
  <c r="G13" i="40"/>
  <c r="G14" i="40"/>
  <c r="G15" i="40"/>
  <c r="G16" i="40"/>
  <c r="G17" i="40"/>
  <c r="G18" i="40"/>
  <c r="G19" i="40"/>
  <c r="G20" i="40"/>
  <c r="G21" i="40"/>
  <c r="G22" i="40"/>
  <c r="H23" i="40"/>
  <c r="G24" i="40"/>
  <c r="H25" i="40"/>
  <c r="G26" i="40"/>
  <c r="H27" i="40"/>
  <c r="H28" i="40"/>
  <c r="H29" i="40"/>
  <c r="H30" i="40"/>
  <c r="H31" i="40"/>
  <c r="H32" i="40"/>
  <c r="H44" i="40" s="1"/>
  <c r="H33" i="40"/>
  <c r="H34" i="40"/>
  <c r="H35" i="40"/>
  <c r="H36" i="40"/>
  <c r="H37" i="40"/>
  <c r="H38" i="40"/>
  <c r="H39" i="40"/>
  <c r="H40" i="40"/>
  <c r="H41" i="40"/>
  <c r="H42" i="40"/>
  <c r="H43" i="40"/>
  <c r="H47" i="40"/>
  <c r="G49" i="40"/>
  <c r="G51" i="40"/>
  <c r="G52" i="40"/>
  <c r="G53" i="40"/>
  <c r="G54" i="40"/>
  <c r="G55" i="40"/>
  <c r="G56" i="40"/>
  <c r="G57" i="40"/>
  <c r="G58" i="40"/>
  <c r="G59" i="40"/>
  <c r="G60" i="40"/>
  <c r="G61" i="40"/>
  <c r="G62" i="40"/>
  <c r="G63" i="40"/>
  <c r="G64" i="40"/>
  <c r="G65" i="40"/>
  <c r="G66" i="40"/>
  <c r="G67" i="40"/>
  <c r="H68" i="40"/>
  <c r="H69" i="40"/>
  <c r="H70" i="40"/>
  <c r="H71" i="40"/>
  <c r="H72" i="40"/>
  <c r="H73" i="40"/>
  <c r="H74" i="40"/>
  <c r="H75" i="40"/>
  <c r="H76" i="40"/>
  <c r="H77" i="40"/>
  <c r="H78" i="40"/>
  <c r="H79" i="40"/>
  <c r="G80" i="40"/>
  <c r="H85" i="40"/>
  <c r="G87" i="40"/>
  <c r="G88" i="40"/>
  <c r="G89" i="40"/>
  <c r="G90" i="40"/>
  <c r="G91" i="40"/>
  <c r="G92" i="40"/>
  <c r="G93" i="40"/>
  <c r="G94" i="40"/>
  <c r="G95" i="40"/>
  <c r="G96" i="40"/>
  <c r="G97" i="40"/>
  <c r="G98" i="40"/>
  <c r="H99" i="40"/>
  <c r="G100" i="40"/>
  <c r="G101" i="40"/>
  <c r="G102" i="40"/>
  <c r="G103" i="40"/>
  <c r="G104" i="40"/>
  <c r="G105" i="40"/>
  <c r="G106" i="40"/>
  <c r="G107" i="40"/>
  <c r="H108" i="40"/>
  <c r="H109" i="40"/>
  <c r="H110" i="40"/>
  <c r="H111" i="40"/>
  <c r="H112" i="40"/>
  <c r="H113" i="40"/>
  <c r="H114" i="40"/>
  <c r="H115" i="40"/>
  <c r="H116" i="40"/>
  <c r="H117" i="40"/>
  <c r="H118" i="40"/>
  <c r="H119" i="40"/>
  <c r="H120" i="40"/>
  <c r="H121" i="40"/>
  <c r="H122" i="40"/>
  <c r="G127" i="40"/>
  <c r="G128" i="40"/>
  <c r="G129" i="40"/>
  <c r="G130" i="40"/>
  <c r="G131" i="40"/>
  <c r="G132" i="40"/>
  <c r="G133" i="40"/>
  <c r="G134" i="40"/>
  <c r="G135" i="40"/>
  <c r="G136" i="40"/>
  <c r="G137" i="40"/>
  <c r="G138" i="40"/>
  <c r="G139" i="40"/>
  <c r="G140" i="40"/>
  <c r="G141" i="40"/>
  <c r="G142" i="40"/>
  <c r="H143" i="40"/>
  <c r="H144" i="40"/>
  <c r="H145" i="40"/>
  <c r="H146" i="40"/>
  <c r="H147" i="40"/>
  <c r="H148" i="40"/>
  <c r="H149" i="40"/>
  <c r="H150" i="40"/>
  <c r="H157" i="40"/>
  <c r="G158" i="40"/>
  <c r="G160" i="40"/>
  <c r="G161" i="40"/>
  <c r="G162" i="40"/>
  <c r="G163" i="40"/>
  <c r="G164" i="40"/>
  <c r="G165" i="40"/>
  <c r="G166" i="40"/>
  <c r="G167" i="40"/>
  <c r="G168" i="40"/>
  <c r="G169" i="40"/>
  <c r="G170" i="40"/>
  <c r="H171" i="40"/>
  <c r="H172" i="40"/>
  <c r="G173" i="40"/>
  <c r="G174" i="40"/>
  <c r="G175" i="40"/>
  <c r="G176" i="40"/>
  <c r="G177" i="40"/>
  <c r="G178" i="40"/>
  <c r="G179" i="40"/>
  <c r="G180" i="40"/>
  <c r="H181" i="40"/>
  <c r="H182" i="40"/>
  <c r="H183" i="40"/>
  <c r="H184" i="40"/>
  <c r="H185" i="40"/>
  <c r="H186" i="40"/>
  <c r="H187" i="40"/>
  <c r="H188" i="40"/>
  <c r="H189" i="40"/>
  <c r="H190" i="40"/>
  <c r="H191" i="40"/>
  <c r="H192" i="40"/>
  <c r="H193" i="40"/>
  <c r="H194" i="40"/>
  <c r="H195" i="40"/>
  <c r="F10" i="31"/>
  <c r="H10" i="31" s="1"/>
  <c r="G10" i="31"/>
  <c r="F5" i="31"/>
  <c r="G34" i="16"/>
  <c r="G33" i="16"/>
  <c r="F38" i="16"/>
  <c r="H34" i="16"/>
  <c r="X74" i="34"/>
  <c r="X76" i="34"/>
  <c r="X78" i="34"/>
  <c r="X80" i="34"/>
  <c r="J12" i="25"/>
  <c r="I12" i="25"/>
  <c r="J10" i="25"/>
  <c r="I10" i="25"/>
  <c r="J8" i="25"/>
  <c r="N8" i="25" s="1"/>
  <c r="I8" i="25"/>
  <c r="K8" i="25" s="1"/>
  <c r="J7" i="25"/>
  <c r="I7" i="25"/>
  <c r="K9" i="25"/>
  <c r="N9" i="25" s="1"/>
  <c r="K10" i="25"/>
  <c r="K11" i="25"/>
  <c r="N11" i="25" s="1"/>
  <c r="K12" i="25"/>
  <c r="N12" i="25" s="1"/>
  <c r="I5" i="25"/>
  <c r="M5" i="25" s="1"/>
  <c r="J5" i="25"/>
  <c r="J13" i="25" s="1"/>
  <c r="K5" i="25"/>
  <c r="I6" i="25"/>
  <c r="K6" i="25" s="1"/>
  <c r="J6" i="25"/>
  <c r="M8" i="25"/>
  <c r="M11" i="25"/>
  <c r="M12" i="25"/>
  <c r="M6" i="25"/>
  <c r="H34" i="25"/>
  <c r="X17" i="25"/>
  <c r="W17" i="25"/>
  <c r="X16" i="25"/>
  <c r="W16" i="25"/>
  <c r="AB12" i="25"/>
  <c r="AB11" i="25"/>
  <c r="AB10" i="25"/>
  <c r="AB9" i="25"/>
  <c r="AB8" i="25"/>
  <c r="AB7" i="25"/>
  <c r="AB6" i="25"/>
  <c r="AB5" i="25"/>
  <c r="F28" i="16"/>
  <c r="G28" i="16"/>
  <c r="H28" i="16"/>
  <c r="F29" i="16"/>
  <c r="H29" i="16" s="1"/>
  <c r="G29" i="16"/>
  <c r="G31" i="16"/>
  <c r="G30" i="16" s="1"/>
  <c r="F31" i="16"/>
  <c r="F30" i="16" s="1"/>
  <c r="H30" i="16" s="1"/>
  <c r="H31" i="16"/>
  <c r="H10" i="36"/>
  <c r="Y10" i="36" s="1"/>
  <c r="AX10" i="36" s="1"/>
  <c r="F26" i="16"/>
  <c r="G26" i="16"/>
  <c r="G27" i="16" s="1"/>
  <c r="F25" i="16"/>
  <c r="H25" i="16" s="1"/>
  <c r="G25" i="16"/>
  <c r="K26" i="16"/>
  <c r="AW13" i="36"/>
  <c r="X13" i="36"/>
  <c r="P13" i="36"/>
  <c r="U13" i="36"/>
  <c r="AB10" i="36"/>
  <c r="AM10" i="36"/>
  <c r="AH10" i="36"/>
  <c r="AM11" i="36"/>
  <c r="AX11" i="36"/>
  <c r="X12" i="36"/>
  <c r="Y12" i="36"/>
  <c r="AD12" i="36"/>
  <c r="AH12" i="36"/>
  <c r="AJ12" i="36"/>
  <c r="AL12" i="36"/>
  <c r="AW12" i="36"/>
  <c r="AX12" i="36"/>
  <c r="C10" i="36"/>
  <c r="M10" i="36"/>
  <c r="V11" i="36"/>
  <c r="C12" i="36"/>
  <c r="H12" i="36"/>
  <c r="I12" i="36"/>
  <c r="J12" i="36"/>
  <c r="J14" i="36" s="1"/>
  <c r="Q12" i="36"/>
  <c r="K12" i="36"/>
  <c r="K14" i="36" s="1"/>
  <c r="O12" i="36"/>
  <c r="O14" i="36" s="1"/>
  <c r="P12" i="36"/>
  <c r="U12" i="36"/>
  <c r="AL14" i="36"/>
  <c r="AK14" i="36"/>
  <c r="AJ14" i="36"/>
  <c r="AH14" i="36"/>
  <c r="AF14" i="36"/>
  <c r="AD14" i="36"/>
  <c r="AA14" i="36"/>
  <c r="X14" i="36"/>
  <c r="T14" i="36"/>
  <c r="P14" i="36"/>
  <c r="N14" i="36"/>
  <c r="M14" i="36"/>
  <c r="I14" i="36"/>
  <c r="C8" i="36"/>
  <c r="H8" i="36"/>
  <c r="Y8" i="36" s="1"/>
  <c r="AX8" i="36" s="1"/>
  <c r="BE8" i="36"/>
  <c r="AB8" i="36"/>
  <c r="AH8" i="36"/>
  <c r="AM8" i="36"/>
  <c r="K8" i="36"/>
  <c r="V8" i="36" s="1"/>
  <c r="M8" i="36"/>
  <c r="H9" i="35"/>
  <c r="H11" i="35"/>
  <c r="Y11" i="35"/>
  <c r="AB11" i="35"/>
  <c r="AH11" i="35"/>
  <c r="AM11" i="35"/>
  <c r="AX11" i="35"/>
  <c r="AM12" i="35"/>
  <c r="AX12" i="35"/>
  <c r="X13" i="35"/>
  <c r="Y13" i="35"/>
  <c r="AD13" i="35"/>
  <c r="AH13" i="35"/>
  <c r="AJ13" i="35"/>
  <c r="AL13" i="35"/>
  <c r="AL15" i="35" s="1"/>
  <c r="AW13" i="35"/>
  <c r="X14" i="35"/>
  <c r="AW14" i="35"/>
  <c r="AX14" i="35" s="1"/>
  <c r="X21" i="35"/>
  <c r="AJ21" i="35"/>
  <c r="AJ26" i="35" s="1"/>
  <c r="AJ36" i="35" s="1"/>
  <c r="AL21" i="35"/>
  <c r="AX21" i="35"/>
  <c r="AX26" i="35" s="1"/>
  <c r="AX22" i="35"/>
  <c r="X23" i="35"/>
  <c r="AA23" i="35"/>
  <c r="AL23" i="35"/>
  <c r="AX23" i="35"/>
  <c r="AB24" i="35"/>
  <c r="AX24" i="35" s="1"/>
  <c r="AB25" i="35"/>
  <c r="AX25" i="35" s="1"/>
  <c r="X29" i="35"/>
  <c r="AX29" i="35" s="1"/>
  <c r="Y30" i="35"/>
  <c r="AX30" i="35"/>
  <c r="AB31" i="35"/>
  <c r="AX31" i="35"/>
  <c r="X32" i="35"/>
  <c r="AJ32" i="35"/>
  <c r="AX32" i="35"/>
  <c r="AB33" i="35"/>
  <c r="AX33" i="35"/>
  <c r="X39" i="35"/>
  <c r="AJ40" i="35"/>
  <c r="X40" i="35" s="1"/>
  <c r="AX40" i="35" s="1"/>
  <c r="AZ40" i="35" s="1"/>
  <c r="X41" i="35"/>
  <c r="AJ41" i="35"/>
  <c r="AX42" i="35"/>
  <c r="Y43" i="35"/>
  <c r="AX43" i="35" s="1"/>
  <c r="AX44" i="35"/>
  <c r="X48" i="35"/>
  <c r="AL48" i="35"/>
  <c r="Y49" i="35"/>
  <c r="AB50" i="35"/>
  <c r="AX50" i="35" s="1"/>
  <c r="AZ50" i="35" s="1"/>
  <c r="X51" i="35"/>
  <c r="AX51" i="35"/>
  <c r="X55" i="35"/>
  <c r="AX55" i="35" s="1"/>
  <c r="Y55" i="35"/>
  <c r="Y59" i="35" s="1"/>
  <c r="AB55" i="35"/>
  <c r="AH55" i="35"/>
  <c r="AL55" i="35"/>
  <c r="Y56" i="35"/>
  <c r="AX56" i="35"/>
  <c r="AB57" i="35"/>
  <c r="AG57" i="35"/>
  <c r="X58" i="35"/>
  <c r="AX58" i="35" s="1"/>
  <c r="AJ58" i="35"/>
  <c r="Y61" i="35"/>
  <c r="AX61" i="35" s="1"/>
  <c r="AB61" i="35"/>
  <c r="AH61" i="35"/>
  <c r="X63" i="35"/>
  <c r="AX63" i="35" s="1"/>
  <c r="AL63" i="35"/>
  <c r="X65" i="35"/>
  <c r="AJ65" i="35"/>
  <c r="AL65" i="35"/>
  <c r="AX65" i="35"/>
  <c r="AW67" i="35"/>
  <c r="AX67" i="35" s="1"/>
  <c r="X74" i="35"/>
  <c r="Y74" i="35"/>
  <c r="AB74" i="35"/>
  <c r="AH74" i="35"/>
  <c r="AJ74" i="35"/>
  <c r="AJ84" i="35" s="1"/>
  <c r="X76" i="35"/>
  <c r="Y76" i="35"/>
  <c r="AE76" i="35"/>
  <c r="AF76" i="35"/>
  <c r="AH76" i="35"/>
  <c r="AH84" i="35" s="1"/>
  <c r="AJ76" i="35"/>
  <c r="AX76" i="35"/>
  <c r="X78" i="35"/>
  <c r="Z78" i="35"/>
  <c r="AB78" i="35"/>
  <c r="AH78" i="35"/>
  <c r="AJ78" i="35"/>
  <c r="AX78" i="35"/>
  <c r="X80" i="35"/>
  <c r="AB80" i="35"/>
  <c r="AB84" i="35" s="1"/>
  <c r="AE80" i="35"/>
  <c r="AH80" i="35"/>
  <c r="AJ80" i="35"/>
  <c r="X93" i="35"/>
  <c r="AX93" i="35" s="1"/>
  <c r="X99" i="35"/>
  <c r="Y99" i="35"/>
  <c r="Z99" i="35"/>
  <c r="AA99" i="35"/>
  <c r="AB99" i="35"/>
  <c r="AC99" i="35"/>
  <c r="AE99" i="35"/>
  <c r="AG99" i="35"/>
  <c r="AH99" i="35"/>
  <c r="AJ99" i="35"/>
  <c r="AK99" i="35"/>
  <c r="AS99" i="35"/>
  <c r="AW99" i="35"/>
  <c r="X101" i="35"/>
  <c r="AD101" i="35"/>
  <c r="AE101" i="35"/>
  <c r="AX101" i="35" s="1"/>
  <c r="AG101" i="35"/>
  <c r="AH101" i="35"/>
  <c r="AR101" i="35"/>
  <c r="AS101" i="35"/>
  <c r="AW101" i="35"/>
  <c r="X103" i="35"/>
  <c r="AX103" i="35" s="1"/>
  <c r="AJ103" i="35"/>
  <c r="X105" i="35"/>
  <c r="X106" i="35"/>
  <c r="X107" i="35"/>
  <c r="X108" i="35"/>
  <c r="X109" i="35"/>
  <c r="Y109" i="35"/>
  <c r="AA106" i="35"/>
  <c r="AB106" i="35"/>
  <c r="AB109" i="35" s="1"/>
  <c r="AC109" i="35"/>
  <c r="AD109" i="35"/>
  <c r="AE105" i="35"/>
  <c r="AE109" i="35" s="1"/>
  <c r="AE106" i="35"/>
  <c r="AE107" i="35"/>
  <c r="AF109" i="35"/>
  <c r="AG105" i="35"/>
  <c r="AG109" i="35" s="1"/>
  <c r="AH105" i="35"/>
  <c r="AH106" i="35"/>
  <c r="AH107" i="35"/>
  <c r="AH108" i="35"/>
  <c r="AX108" i="35" s="1"/>
  <c r="AJ105" i="35"/>
  <c r="AJ109" i="35" s="1"/>
  <c r="AJ106" i="35"/>
  <c r="AK105" i="35"/>
  <c r="AK109" i="35"/>
  <c r="AL109" i="35"/>
  <c r="AM109" i="35"/>
  <c r="AN105" i="35"/>
  <c r="AN109" i="35"/>
  <c r="AW106" i="35"/>
  <c r="AW107" i="35"/>
  <c r="AW108" i="35"/>
  <c r="AW109" i="35"/>
  <c r="X111" i="35"/>
  <c r="AX111" i="35" s="1"/>
  <c r="Z111" i="35"/>
  <c r="AE111" i="35"/>
  <c r="AH111" i="35"/>
  <c r="AW111" i="35"/>
  <c r="C11" i="35"/>
  <c r="K11" i="35"/>
  <c r="K15" i="35" s="1"/>
  <c r="M11" i="35"/>
  <c r="V12" i="35"/>
  <c r="C13" i="35"/>
  <c r="H13" i="35"/>
  <c r="I13" i="35"/>
  <c r="J13" i="35"/>
  <c r="Q13" i="35"/>
  <c r="K13" i="35" s="1"/>
  <c r="O13" i="35"/>
  <c r="P13" i="35"/>
  <c r="U13" i="35"/>
  <c r="C14" i="35"/>
  <c r="P14" i="35"/>
  <c r="U14" i="35"/>
  <c r="C21" i="35"/>
  <c r="K21" i="35"/>
  <c r="P21" i="35"/>
  <c r="K22" i="35"/>
  <c r="V22" i="35"/>
  <c r="AZ22" i="35" s="1"/>
  <c r="BC22" i="35" s="1"/>
  <c r="C23" i="35"/>
  <c r="P23" i="35"/>
  <c r="V23" i="35"/>
  <c r="AZ23" i="35" s="1"/>
  <c r="AZ24" i="35"/>
  <c r="C29" i="35"/>
  <c r="V29" i="35" s="1"/>
  <c r="Q29" i="35"/>
  <c r="H30" i="35"/>
  <c r="V30" i="35"/>
  <c r="V31" i="35"/>
  <c r="C32" i="35"/>
  <c r="K32" i="35"/>
  <c r="Q32" i="35"/>
  <c r="V33" i="35"/>
  <c r="AZ33" i="35" s="1"/>
  <c r="C39" i="35"/>
  <c r="Q39" i="35"/>
  <c r="C40" i="35"/>
  <c r="V40" i="35" s="1"/>
  <c r="K40" i="35"/>
  <c r="C41" i="35"/>
  <c r="K41" i="35"/>
  <c r="C42" i="35"/>
  <c r="V42" i="35" s="1"/>
  <c r="H43" i="35"/>
  <c r="V43" i="35" s="1"/>
  <c r="AZ43" i="35"/>
  <c r="K44" i="35"/>
  <c r="V44" i="35"/>
  <c r="AZ44" i="35" s="1"/>
  <c r="C48" i="35"/>
  <c r="P48" i="35"/>
  <c r="Q48" i="35"/>
  <c r="V48" i="35"/>
  <c r="H49" i="35"/>
  <c r="V50" i="35"/>
  <c r="C51" i="35"/>
  <c r="V51" i="35"/>
  <c r="AZ51" i="35" s="1"/>
  <c r="C55" i="35"/>
  <c r="V55" i="35" s="1"/>
  <c r="V59" i="35" s="1"/>
  <c r="N55" i="35"/>
  <c r="P55" i="35"/>
  <c r="Q55" i="35"/>
  <c r="AZ55" i="35"/>
  <c r="H56" i="35"/>
  <c r="V56" i="35"/>
  <c r="V57" i="35"/>
  <c r="C58" i="35"/>
  <c r="K58" i="35"/>
  <c r="V58" i="35"/>
  <c r="H61" i="35"/>
  <c r="V61" i="35" s="1"/>
  <c r="K61" i="35"/>
  <c r="C63" i="35"/>
  <c r="K63" i="35"/>
  <c r="V63" i="35" s="1"/>
  <c r="P63" i="35"/>
  <c r="C65" i="35"/>
  <c r="P65" i="35"/>
  <c r="T65" i="35"/>
  <c r="V65" i="35" s="1"/>
  <c r="U67" i="35"/>
  <c r="V67" i="35"/>
  <c r="C74" i="35"/>
  <c r="N74" i="35"/>
  <c r="T74" i="35"/>
  <c r="V74" i="35"/>
  <c r="C76" i="35"/>
  <c r="V76" i="35" s="1"/>
  <c r="H76" i="35"/>
  <c r="N76" i="35"/>
  <c r="C78" i="35"/>
  <c r="T78" i="35"/>
  <c r="C80" i="35"/>
  <c r="V80" i="35" s="1"/>
  <c r="I80" i="35"/>
  <c r="N80" i="35"/>
  <c r="Q80" i="35"/>
  <c r="C93" i="35"/>
  <c r="V93" i="35" s="1"/>
  <c r="P93" i="35"/>
  <c r="C99" i="35"/>
  <c r="H99" i="35"/>
  <c r="J99" i="35"/>
  <c r="V99" i="35" s="1"/>
  <c r="K99" i="35"/>
  <c r="L99" i="35"/>
  <c r="N99" i="35"/>
  <c r="T99" i="35"/>
  <c r="U99" i="35"/>
  <c r="C101" i="35"/>
  <c r="I101" i="35"/>
  <c r="J101" i="35"/>
  <c r="M101" i="35"/>
  <c r="T101" i="35"/>
  <c r="U101" i="35"/>
  <c r="C103" i="35"/>
  <c r="V103" i="35" s="1"/>
  <c r="C105" i="35"/>
  <c r="C109" i="35" s="1"/>
  <c r="C106" i="35"/>
  <c r="C107" i="35"/>
  <c r="C108" i="35"/>
  <c r="D109" i="35"/>
  <c r="H109" i="35"/>
  <c r="I109" i="35"/>
  <c r="J105" i="35"/>
  <c r="J106" i="35"/>
  <c r="J107" i="35"/>
  <c r="J109" i="35"/>
  <c r="K106" i="35"/>
  <c r="K109" i="35"/>
  <c r="L109" i="35"/>
  <c r="M105" i="35"/>
  <c r="N109" i="35"/>
  <c r="O109" i="35"/>
  <c r="P109" i="35"/>
  <c r="Q105" i="35"/>
  <c r="Q109" i="35"/>
  <c r="T105" i="35"/>
  <c r="T109" i="35" s="1"/>
  <c r="T106" i="35"/>
  <c r="V106" i="35" s="1"/>
  <c r="T107" i="35"/>
  <c r="T108" i="35"/>
  <c r="U106" i="35"/>
  <c r="U107" i="35"/>
  <c r="U108" i="35"/>
  <c r="C111" i="35"/>
  <c r="J111" i="35"/>
  <c r="T111" i="35"/>
  <c r="U111" i="35"/>
  <c r="V111" i="35"/>
  <c r="V82" i="35"/>
  <c r="AW26" i="35"/>
  <c r="AW34" i="35"/>
  <c r="AW36" i="35" s="1"/>
  <c r="AW69" i="35" s="1"/>
  <c r="AW123" i="35" s="1"/>
  <c r="AW45" i="35"/>
  <c r="AW52" i="35"/>
  <c r="AW59" i="35"/>
  <c r="AW84" i="35"/>
  <c r="AT84" i="35"/>
  <c r="AT123" i="35" s="1"/>
  <c r="AS84" i="35"/>
  <c r="AS123" i="35" s="1"/>
  <c r="AR84" i="35"/>
  <c r="AR123" i="35" s="1"/>
  <c r="AQ84" i="35"/>
  <c r="AQ123" i="35" s="1"/>
  <c r="AP84" i="35"/>
  <c r="AP123" i="35" s="1"/>
  <c r="AO84" i="35"/>
  <c r="AO123" i="35" s="1"/>
  <c r="AN84" i="35"/>
  <c r="AN123" i="35" s="1"/>
  <c r="AM26" i="35"/>
  <c r="AM34" i="35"/>
  <c r="AM36" i="35"/>
  <c r="AM45" i="35"/>
  <c r="AM52" i="35"/>
  <c r="AM59" i="35"/>
  <c r="AM84" i="35"/>
  <c r="AL26" i="35"/>
  <c r="AL34" i="35"/>
  <c r="AL36" i="35"/>
  <c r="AL45" i="35"/>
  <c r="AL59" i="35"/>
  <c r="AL84" i="35"/>
  <c r="AK15" i="35"/>
  <c r="AK26" i="35"/>
  <c r="AK36" i="35" s="1"/>
  <c r="AK34" i="35"/>
  <c r="AK45" i="35"/>
  <c r="AK52" i="35"/>
  <c r="AK59" i="35"/>
  <c r="AK69" i="35"/>
  <c r="AK123" i="35" s="1"/>
  <c r="AK84" i="35"/>
  <c r="AJ15" i="35"/>
  <c r="AJ34" i="35"/>
  <c r="AJ52" i="35"/>
  <c r="AJ59" i="35"/>
  <c r="AH15" i="35"/>
  <c r="AH26" i="35"/>
  <c r="AH34" i="35"/>
  <c r="AH36" i="35"/>
  <c r="AH45" i="35"/>
  <c r="AH52" i="35"/>
  <c r="AH59" i="35"/>
  <c r="AG52" i="35"/>
  <c r="AG59" i="35"/>
  <c r="AG69" i="35" s="1"/>
  <c r="AG123" i="35" s="1"/>
  <c r="AG84" i="35"/>
  <c r="AF15" i="35"/>
  <c r="AF26" i="35"/>
  <c r="AF36" i="35" s="1"/>
  <c r="AF34" i="35"/>
  <c r="AF45" i="35"/>
  <c r="AF52" i="35"/>
  <c r="AF59" i="35"/>
  <c r="AF84" i="35"/>
  <c r="AE84" i="35"/>
  <c r="AD15" i="35"/>
  <c r="AD26" i="35"/>
  <c r="AD34" i="35"/>
  <c r="AD45" i="35"/>
  <c r="AD52" i="35"/>
  <c r="AD59" i="35"/>
  <c r="AD84" i="35"/>
  <c r="AC84" i="35"/>
  <c r="AC123" i="35" s="1"/>
  <c r="AB34" i="35"/>
  <c r="AB36" i="35" s="1"/>
  <c r="AB45" i="35"/>
  <c r="AB52" i="35"/>
  <c r="AB59" i="35"/>
  <c r="AA15" i="35"/>
  <c r="AA26" i="35"/>
  <c r="AA36" i="35" s="1"/>
  <c r="AA69" i="35" s="1"/>
  <c r="AA34" i="35"/>
  <c r="AA45" i="35"/>
  <c r="AA52" i="35"/>
  <c r="AA59" i="35"/>
  <c r="AA84" i="35"/>
  <c r="Z84" i="35"/>
  <c r="Z123" i="35" s="1"/>
  <c r="Y26" i="35"/>
  <c r="Y34" i="35"/>
  <c r="Y36" i="35"/>
  <c r="Y45" i="35"/>
  <c r="Y84" i="35"/>
  <c r="X15" i="35"/>
  <c r="X26" i="35"/>
  <c r="X36" i="35" s="1"/>
  <c r="X34" i="35"/>
  <c r="X52" i="35"/>
  <c r="X59" i="35"/>
  <c r="X84" i="35"/>
  <c r="U26" i="35"/>
  <c r="U36" i="35" s="1"/>
  <c r="U69" i="35" s="1"/>
  <c r="U34" i="35"/>
  <c r="U45" i="35"/>
  <c r="U52" i="35"/>
  <c r="U59" i="35"/>
  <c r="U84" i="35"/>
  <c r="T15" i="35"/>
  <c r="T26" i="35"/>
  <c r="T34" i="35"/>
  <c r="T36" i="35" s="1"/>
  <c r="T45" i="35"/>
  <c r="T52" i="35"/>
  <c r="T59" i="35"/>
  <c r="S84" i="35"/>
  <c r="S123" i="35" s="1"/>
  <c r="R84" i="35"/>
  <c r="R123" i="35" s="1"/>
  <c r="Q26" i="35"/>
  <c r="Q52" i="35"/>
  <c r="Q59" i="35"/>
  <c r="Q84" i="35"/>
  <c r="P15" i="35"/>
  <c r="P34" i="35"/>
  <c r="P45" i="35"/>
  <c r="P52" i="35"/>
  <c r="P59" i="35"/>
  <c r="P84" i="35"/>
  <c r="O15" i="35"/>
  <c r="O26" i="35"/>
  <c r="O34" i="35"/>
  <c r="O36" i="35"/>
  <c r="O69" i="35" s="1"/>
  <c r="O123" i="35" s="1"/>
  <c r="O45" i="35"/>
  <c r="O52" i="35"/>
  <c r="O59" i="35"/>
  <c r="O84" i="35"/>
  <c r="N15" i="35"/>
  <c r="N26" i="35"/>
  <c r="N36" i="35" s="1"/>
  <c r="N69" i="35" s="1"/>
  <c r="N123" i="35" s="1"/>
  <c r="N34" i="35"/>
  <c r="N45" i="35"/>
  <c r="N52" i="35"/>
  <c r="N59" i="35"/>
  <c r="N84" i="35"/>
  <c r="M15" i="35"/>
  <c r="M26" i="35"/>
  <c r="M34" i="35"/>
  <c r="M36" i="35"/>
  <c r="M69" i="35" s="1"/>
  <c r="M45" i="35"/>
  <c r="M52" i="35"/>
  <c r="M59" i="35"/>
  <c r="M84" i="35"/>
  <c r="L84" i="35"/>
  <c r="L123" i="35"/>
  <c r="K26" i="35"/>
  <c r="K34" i="35"/>
  <c r="K36" i="35"/>
  <c r="K52" i="35"/>
  <c r="K59" i="35"/>
  <c r="K84" i="35"/>
  <c r="J15" i="35"/>
  <c r="J26" i="35"/>
  <c r="J34" i="35"/>
  <c r="J36" i="35"/>
  <c r="J69" i="35" s="1"/>
  <c r="J123" i="35" s="1"/>
  <c r="J45" i="35"/>
  <c r="J52" i="35"/>
  <c r="J59" i="35"/>
  <c r="J84" i="35"/>
  <c r="I26" i="35"/>
  <c r="I34" i="35"/>
  <c r="I36" i="35"/>
  <c r="I69" i="35" s="1"/>
  <c r="I45" i="35"/>
  <c r="I52" i="35"/>
  <c r="I59" i="35"/>
  <c r="I84" i="35"/>
  <c r="H26" i="35"/>
  <c r="H34" i="35"/>
  <c r="H45" i="35"/>
  <c r="H59" i="35"/>
  <c r="H84" i="35"/>
  <c r="G84" i="35"/>
  <c r="G123" i="35" s="1"/>
  <c r="E84" i="35"/>
  <c r="E123" i="35" s="1"/>
  <c r="D84" i="35"/>
  <c r="D123" i="35" s="1"/>
  <c r="C15" i="35"/>
  <c r="C26" i="35"/>
  <c r="C36" i="35" s="1"/>
  <c r="C69" i="35" s="1"/>
  <c r="C34" i="35"/>
  <c r="C45" i="35"/>
  <c r="C52" i="35"/>
  <c r="C59" i="35"/>
  <c r="C84" i="35"/>
  <c r="AX120" i="35"/>
  <c r="AZ120" i="35" s="1"/>
  <c r="V120" i="35"/>
  <c r="BC120" i="35"/>
  <c r="X117" i="35"/>
  <c r="Y117" i="35"/>
  <c r="Z117" i="35"/>
  <c r="AB117" i="35"/>
  <c r="AD117" i="35"/>
  <c r="AE117" i="35"/>
  <c r="AG117" i="35"/>
  <c r="AH117" i="35"/>
  <c r="AJ117" i="35"/>
  <c r="AN117" i="35"/>
  <c r="AO117" i="35"/>
  <c r="AP117" i="35"/>
  <c r="AQ117" i="35"/>
  <c r="AR117" i="35"/>
  <c r="AS117" i="35"/>
  <c r="AT117" i="35"/>
  <c r="AW117" i="35"/>
  <c r="C117" i="35"/>
  <c r="H117" i="35"/>
  <c r="I117" i="35"/>
  <c r="J117" i="35"/>
  <c r="K117" i="35"/>
  <c r="N117" i="35"/>
  <c r="Q117" i="35"/>
  <c r="R117" i="35"/>
  <c r="S117" i="35"/>
  <c r="T117" i="35"/>
  <c r="U117" i="35"/>
  <c r="X115" i="35"/>
  <c r="Y115" i="35"/>
  <c r="Z115" i="35"/>
  <c r="AA115" i="35"/>
  <c r="AB115" i="35"/>
  <c r="AC115" i="35"/>
  <c r="AD115" i="35"/>
  <c r="AE115" i="35"/>
  <c r="AF115" i="35"/>
  <c r="AG115" i="35"/>
  <c r="AH115" i="35"/>
  <c r="AJ115" i="35"/>
  <c r="AK115" i="35"/>
  <c r="AP115" i="35"/>
  <c r="AQ115" i="35"/>
  <c r="AR115" i="35"/>
  <c r="AS115" i="35"/>
  <c r="AT115" i="35"/>
  <c r="AW115" i="35"/>
  <c r="C115" i="35"/>
  <c r="D115" i="35"/>
  <c r="E115" i="35"/>
  <c r="G115" i="35"/>
  <c r="H115" i="35"/>
  <c r="I115" i="35"/>
  <c r="J115" i="35"/>
  <c r="K115" i="35"/>
  <c r="L115" i="35"/>
  <c r="M115" i="35"/>
  <c r="N115" i="35"/>
  <c r="O115" i="35"/>
  <c r="P115" i="35"/>
  <c r="Q115" i="35"/>
  <c r="S115" i="35"/>
  <c r="T115" i="35"/>
  <c r="U115" i="35"/>
  <c r="X89" i="35"/>
  <c r="AX89" i="35" s="1"/>
  <c r="AX95" i="35" s="1"/>
  <c r="AA89" i="35"/>
  <c r="AB89" i="35"/>
  <c r="AF89" i="35"/>
  <c r="AH89" i="35"/>
  <c r="AI89" i="35"/>
  <c r="AJ89" i="35"/>
  <c r="K89" i="35"/>
  <c r="N89" i="35"/>
  <c r="O89" i="35"/>
  <c r="S89" i="35"/>
  <c r="X91" i="35"/>
  <c r="Z91" i="35"/>
  <c r="AH91" i="35"/>
  <c r="AX91" i="35"/>
  <c r="AZ91" i="35" s="1"/>
  <c r="C91" i="35"/>
  <c r="V91" i="35"/>
  <c r="V108" i="35"/>
  <c r="Z107" i="35"/>
  <c r="AS107" i="35"/>
  <c r="V107" i="35"/>
  <c r="Z106" i="35"/>
  <c r="AQ105" i="35"/>
  <c r="AX105" i="35" s="1"/>
  <c r="AS105" i="35"/>
  <c r="AW95" i="35"/>
  <c r="AT95" i="35"/>
  <c r="AS95" i="35"/>
  <c r="AR95" i="35"/>
  <c r="AQ95" i="35"/>
  <c r="AP95" i="35"/>
  <c r="AO95" i="35"/>
  <c r="AN95" i="35"/>
  <c r="AM95" i="35"/>
  <c r="AL95" i="35"/>
  <c r="AK95" i="35"/>
  <c r="AH95" i="35"/>
  <c r="AG95" i="35"/>
  <c r="AF95" i="35"/>
  <c r="AE95" i="35"/>
  <c r="AD95" i="35"/>
  <c r="AC95" i="35"/>
  <c r="AB95" i="35"/>
  <c r="AA95" i="35"/>
  <c r="Z95" i="35"/>
  <c r="Y95" i="35"/>
  <c r="X95" i="35"/>
  <c r="U95" i="35"/>
  <c r="T95" i="35"/>
  <c r="S95" i="35"/>
  <c r="R95" i="35"/>
  <c r="Q95" i="35"/>
  <c r="P95" i="35"/>
  <c r="O95" i="35"/>
  <c r="N95" i="35"/>
  <c r="M95" i="35"/>
  <c r="L95" i="35"/>
  <c r="K95" i="35"/>
  <c r="J95" i="35"/>
  <c r="I95" i="35"/>
  <c r="H95" i="35"/>
  <c r="G95" i="35"/>
  <c r="E95" i="35"/>
  <c r="D95" i="35"/>
  <c r="AX82" i="35"/>
  <c r="AZ82" i="35" s="1"/>
  <c r="BC33" i="35"/>
  <c r="BB33" i="35"/>
  <c r="BC24" i="35"/>
  <c r="BB24" i="35"/>
  <c r="BC23" i="35"/>
  <c r="BB23" i="35"/>
  <c r="BB22" i="35"/>
  <c r="AZ12" i="35"/>
  <c r="BE12" i="35" s="1"/>
  <c r="BB12" i="35"/>
  <c r="Y9" i="35"/>
  <c r="AX9" i="35" s="1"/>
  <c r="AB9" i="35"/>
  <c r="AH9" i="35"/>
  <c r="AM9" i="35"/>
  <c r="C9" i="35"/>
  <c r="BE9" i="35" s="1"/>
  <c r="K9" i="35"/>
  <c r="M9" i="35"/>
  <c r="V9" i="35"/>
  <c r="U31" i="21"/>
  <c r="U32" i="21"/>
  <c r="U30" i="21"/>
  <c r="U28" i="21"/>
  <c r="U29" i="21"/>
  <c r="T28" i="21"/>
  <c r="T29" i="21"/>
  <c r="U26" i="21"/>
  <c r="T25" i="21"/>
  <c r="U25" i="21" s="1"/>
  <c r="U21" i="21"/>
  <c r="U22" i="21"/>
  <c r="U23" i="21"/>
  <c r="U24" i="21"/>
  <c r="T19" i="21"/>
  <c r="U19" i="21" s="1"/>
  <c r="U14" i="21"/>
  <c r="U15" i="21"/>
  <c r="U16" i="21"/>
  <c r="U17" i="21"/>
  <c r="U18" i="21"/>
  <c r="U20" i="21"/>
  <c r="U13" i="21"/>
  <c r="T12" i="21"/>
  <c r="T11" i="21"/>
  <c r="G16" i="16"/>
  <c r="G14" i="16"/>
  <c r="G15" i="16"/>
  <c r="H15" i="16" s="1"/>
  <c r="H17" i="16" s="1"/>
  <c r="AS99" i="34"/>
  <c r="AS101" i="34"/>
  <c r="AW120" i="34"/>
  <c r="AY120" i="34" s="1"/>
  <c r="BB120" i="34" s="1"/>
  <c r="V120" i="34"/>
  <c r="AV117" i="34"/>
  <c r="AU117" i="34"/>
  <c r="AT117" i="34"/>
  <c r="AS117" i="34"/>
  <c r="AR117" i="34"/>
  <c r="AQ117" i="34"/>
  <c r="AP117" i="34"/>
  <c r="AO117" i="34"/>
  <c r="AN117" i="34"/>
  <c r="AJ117" i="34"/>
  <c r="AH117" i="34"/>
  <c r="AG117" i="34"/>
  <c r="AE117" i="34"/>
  <c r="AD117" i="34"/>
  <c r="AB117" i="34"/>
  <c r="Z117" i="34"/>
  <c r="Y117" i="34"/>
  <c r="X117" i="34"/>
  <c r="U117" i="34"/>
  <c r="T117" i="34"/>
  <c r="S117" i="34"/>
  <c r="R117" i="34"/>
  <c r="Q117" i="34"/>
  <c r="N117" i="34"/>
  <c r="K117" i="34"/>
  <c r="J117" i="34"/>
  <c r="I117" i="34"/>
  <c r="H117" i="34"/>
  <c r="F117" i="34"/>
  <c r="C117" i="34"/>
  <c r="V117" i="34" s="1"/>
  <c r="AV115" i="34"/>
  <c r="AU115" i="34"/>
  <c r="AT115" i="34"/>
  <c r="AS115" i="34"/>
  <c r="AR115" i="34"/>
  <c r="AQ115" i="34"/>
  <c r="AP115" i="34"/>
  <c r="AK115" i="34"/>
  <c r="AJ115" i="34"/>
  <c r="AH115" i="34"/>
  <c r="AG115" i="34"/>
  <c r="AF115" i="34"/>
  <c r="AE115" i="34"/>
  <c r="AD115" i="34"/>
  <c r="AC115" i="34"/>
  <c r="AB115" i="34"/>
  <c r="AW115" i="34" s="1"/>
  <c r="AA115" i="34"/>
  <c r="Z115" i="34"/>
  <c r="Y115" i="34"/>
  <c r="X115" i="34"/>
  <c r="C115" i="34"/>
  <c r="V115" i="34" s="1"/>
  <c r="D115" i="34"/>
  <c r="E115" i="34"/>
  <c r="F115" i="34"/>
  <c r="G115" i="34"/>
  <c r="H115" i="34"/>
  <c r="I115" i="34"/>
  <c r="J115" i="34"/>
  <c r="K115" i="34"/>
  <c r="L115" i="34"/>
  <c r="M115" i="34"/>
  <c r="N115" i="34"/>
  <c r="O115" i="34"/>
  <c r="P115" i="34"/>
  <c r="Q115" i="34"/>
  <c r="S115" i="34"/>
  <c r="T115" i="34"/>
  <c r="U115" i="34"/>
  <c r="AV111" i="34"/>
  <c r="AU111" i="34"/>
  <c r="AH111" i="34"/>
  <c r="AE111" i="34"/>
  <c r="X111" i="34"/>
  <c r="Z111" i="34"/>
  <c r="AW111" i="34"/>
  <c r="U111" i="34"/>
  <c r="T111" i="34"/>
  <c r="J111" i="34"/>
  <c r="F111" i="34"/>
  <c r="C111" i="34"/>
  <c r="AM109" i="34"/>
  <c r="AL109" i="34"/>
  <c r="AH105" i="34"/>
  <c r="AH106" i="34"/>
  <c r="AH109" i="34" s="1"/>
  <c r="AH107" i="34"/>
  <c r="AH108" i="34"/>
  <c r="AF109" i="34"/>
  <c r="AD109" i="34"/>
  <c r="AC109" i="34"/>
  <c r="Y109" i="34"/>
  <c r="T105" i="34"/>
  <c r="T109" i="34" s="1"/>
  <c r="T106" i="34"/>
  <c r="T107" i="34"/>
  <c r="T108" i="34"/>
  <c r="P109" i="34"/>
  <c r="O109" i="34"/>
  <c r="N109" i="34"/>
  <c r="L109" i="34"/>
  <c r="J105" i="34"/>
  <c r="J106" i="34"/>
  <c r="J109" i="34" s="1"/>
  <c r="J107" i="34"/>
  <c r="I109" i="34"/>
  <c r="H109" i="34"/>
  <c r="D109" i="34"/>
  <c r="AV108" i="34"/>
  <c r="AU108" i="34"/>
  <c r="X108" i="34"/>
  <c r="AW108" i="34" s="1"/>
  <c r="U108" i="34"/>
  <c r="C108" i="34"/>
  <c r="V108" i="34"/>
  <c r="AV107" i="34"/>
  <c r="AV106" i="34"/>
  <c r="AU107" i="34"/>
  <c r="AS107" i="34"/>
  <c r="AE107" i="34"/>
  <c r="Z107" i="34"/>
  <c r="X107" i="34"/>
  <c r="AW107" i="34" s="1"/>
  <c r="C107" i="34"/>
  <c r="V107" i="34" s="1"/>
  <c r="F107" i="34"/>
  <c r="U107" i="34"/>
  <c r="AU106" i="34"/>
  <c r="AJ106" i="34"/>
  <c r="AE106" i="34"/>
  <c r="AB106" i="34"/>
  <c r="AB109" i="34"/>
  <c r="AA106" i="34"/>
  <c r="AA109" i="34"/>
  <c r="Z106" i="34"/>
  <c r="X106" i="34"/>
  <c r="X109" i="34" s="1"/>
  <c r="U106" i="34"/>
  <c r="U109" i="34"/>
  <c r="K106" i="34"/>
  <c r="K109" i="34"/>
  <c r="F106" i="34"/>
  <c r="C106" i="34"/>
  <c r="AU105" i="34"/>
  <c r="AU109" i="34"/>
  <c r="AS105" i="34"/>
  <c r="AQ105" i="34"/>
  <c r="AW105" i="34" s="1"/>
  <c r="AN105" i="34"/>
  <c r="AN109" i="34"/>
  <c r="AN123" i="34" s="1"/>
  <c r="AK105" i="34"/>
  <c r="AK109" i="34"/>
  <c r="AJ105" i="34"/>
  <c r="AJ109" i="34"/>
  <c r="AG105" i="34"/>
  <c r="AG109" i="34"/>
  <c r="AE105" i="34"/>
  <c r="X105" i="34"/>
  <c r="Q105" i="34"/>
  <c r="Q109" i="34"/>
  <c r="M105" i="34"/>
  <c r="M109" i="34"/>
  <c r="C105" i="34"/>
  <c r="F105" i="34"/>
  <c r="X103" i="34"/>
  <c r="AJ103" i="34"/>
  <c r="AU103" i="34"/>
  <c r="AW103" i="34"/>
  <c r="C103" i="34"/>
  <c r="V103" i="34" s="1"/>
  <c r="AV101" i="34"/>
  <c r="AU101" i="34"/>
  <c r="AR101" i="34"/>
  <c r="AH101" i="34"/>
  <c r="AG101" i="34"/>
  <c r="AE101" i="34"/>
  <c r="AD101" i="34"/>
  <c r="X101" i="34"/>
  <c r="U101" i="34"/>
  <c r="T101" i="34"/>
  <c r="M101" i="34"/>
  <c r="J101" i="34"/>
  <c r="C101" i="34"/>
  <c r="F101" i="34"/>
  <c r="I101" i="34"/>
  <c r="AV99" i="34"/>
  <c r="AU99" i="34"/>
  <c r="AK99" i="34"/>
  <c r="AJ99" i="34"/>
  <c r="AH99" i="34"/>
  <c r="AG99" i="34"/>
  <c r="AE99" i="34"/>
  <c r="AC99" i="34"/>
  <c r="AB99" i="34"/>
  <c r="AA99" i="34"/>
  <c r="Z99" i="34"/>
  <c r="X99" i="34"/>
  <c r="Y99" i="34"/>
  <c r="U99" i="34"/>
  <c r="T99" i="34"/>
  <c r="N99" i="34"/>
  <c r="L99" i="34"/>
  <c r="K99" i="34"/>
  <c r="J99" i="34"/>
  <c r="H99" i="34"/>
  <c r="F99" i="34"/>
  <c r="C99" i="34"/>
  <c r="V99" i="34" s="1"/>
  <c r="AV95" i="34"/>
  <c r="AT95" i="34"/>
  <c r="AS95" i="34"/>
  <c r="AR95" i="34"/>
  <c r="AQ95" i="34"/>
  <c r="AP95" i="34"/>
  <c r="AO95" i="34"/>
  <c r="AN95" i="34"/>
  <c r="AM95" i="34"/>
  <c r="AL95" i="34"/>
  <c r="AK95" i="34"/>
  <c r="AG95" i="34"/>
  <c r="AE95" i="34"/>
  <c r="AD95" i="34"/>
  <c r="AC95" i="34"/>
  <c r="Y95" i="34"/>
  <c r="U95" i="34"/>
  <c r="T95" i="34"/>
  <c r="R95" i="34"/>
  <c r="Q95" i="34"/>
  <c r="M95" i="34"/>
  <c r="L95" i="34"/>
  <c r="J95" i="34"/>
  <c r="I95" i="34"/>
  <c r="H95" i="34"/>
  <c r="G95" i="34"/>
  <c r="E95" i="34"/>
  <c r="D95" i="34"/>
  <c r="AU93" i="34"/>
  <c r="X93" i="34"/>
  <c r="C93" i="34" s="1"/>
  <c r="V93" i="34" s="1"/>
  <c r="V95" i="34" s="1"/>
  <c r="P93" i="34"/>
  <c r="P95" i="34" s="1"/>
  <c r="F93" i="34"/>
  <c r="F95" i="34" s="1"/>
  <c r="AU91" i="34"/>
  <c r="AH91" i="34"/>
  <c r="Z91" i="34"/>
  <c r="Z95" i="34"/>
  <c r="X91" i="34"/>
  <c r="AW91" i="34" s="1"/>
  <c r="C91" i="34"/>
  <c r="V91" i="34"/>
  <c r="AU89" i="34"/>
  <c r="AJ89" i="34"/>
  <c r="AJ95" i="34" s="1"/>
  <c r="AI89" i="34"/>
  <c r="AH89" i="34"/>
  <c r="AH95" i="34"/>
  <c r="AF89" i="34"/>
  <c r="AF95" i="34"/>
  <c r="AB89" i="34"/>
  <c r="AB95" i="34"/>
  <c r="AA89" i="34"/>
  <c r="AA95" i="34"/>
  <c r="X89" i="34"/>
  <c r="S89" i="34"/>
  <c r="S95" i="34"/>
  <c r="O89" i="34"/>
  <c r="O95" i="34"/>
  <c r="N89" i="34"/>
  <c r="N95" i="34"/>
  <c r="K89" i="34"/>
  <c r="K95" i="34"/>
  <c r="F89" i="34"/>
  <c r="AV84" i="34"/>
  <c r="AT84" i="34"/>
  <c r="AT123" i="34"/>
  <c r="AS84" i="34"/>
  <c r="AS123" i="34" s="1"/>
  <c r="AR84" i="34"/>
  <c r="AR123" i="34"/>
  <c r="AQ84" i="34"/>
  <c r="AQ123" i="34" s="1"/>
  <c r="AP84" i="34"/>
  <c r="AP123" i="34" s="1"/>
  <c r="AO84" i="34"/>
  <c r="AO123" i="34" s="1"/>
  <c r="AN84" i="34"/>
  <c r="AM84" i="34"/>
  <c r="AL84" i="34"/>
  <c r="AK84" i="34"/>
  <c r="AJ74" i="34"/>
  <c r="AJ84" i="34" s="1"/>
  <c r="AJ76" i="34"/>
  <c r="AJ78" i="34"/>
  <c r="AJ80" i="34"/>
  <c r="AG84" i="34"/>
  <c r="AE76" i="34"/>
  <c r="AE84" i="34" s="1"/>
  <c r="AE123" i="34" s="1"/>
  <c r="AE80" i="34"/>
  <c r="AD84" i="34"/>
  <c r="AC84" i="34"/>
  <c r="AC123" i="34" s="1"/>
  <c r="AA84" i="34"/>
  <c r="U84" i="34"/>
  <c r="S84" i="34"/>
  <c r="S123" i="34" s="1"/>
  <c r="R84" i="34"/>
  <c r="R123" i="34"/>
  <c r="Q80" i="34"/>
  <c r="Q84" i="34"/>
  <c r="P84" i="34"/>
  <c r="O84" i="34"/>
  <c r="N74" i="34"/>
  <c r="N76" i="34"/>
  <c r="N80" i="34"/>
  <c r="N84" i="34"/>
  <c r="M84" i="34"/>
  <c r="L84" i="34"/>
  <c r="K84" i="34"/>
  <c r="J84" i="34"/>
  <c r="G84" i="34"/>
  <c r="G123" i="34" s="1"/>
  <c r="F74" i="34"/>
  <c r="F76" i="34"/>
  <c r="F78" i="34"/>
  <c r="F80" i="34"/>
  <c r="E84" i="34"/>
  <c r="E123" i="34"/>
  <c r="D84" i="34"/>
  <c r="D123" i="34" s="1"/>
  <c r="AW82" i="34"/>
  <c r="AY82" i="34" s="1"/>
  <c r="V82" i="34"/>
  <c r="AU80" i="34"/>
  <c r="AH80" i="34"/>
  <c r="AB80" i="34"/>
  <c r="AW80" i="34"/>
  <c r="I80" i="34"/>
  <c r="I84" i="34" s="1"/>
  <c r="C80" i="34"/>
  <c r="AU78" i="34"/>
  <c r="AH78" i="34"/>
  <c r="AB78" i="34"/>
  <c r="Z78" i="34"/>
  <c r="Z84" i="34"/>
  <c r="Z123" i="34" s="1"/>
  <c r="AW78" i="34"/>
  <c r="T78" i="34"/>
  <c r="C78" i="34"/>
  <c r="V78" i="34" s="1"/>
  <c r="AU76" i="34"/>
  <c r="AU84" i="34" s="1"/>
  <c r="AH76" i="34"/>
  <c r="AF76" i="34"/>
  <c r="AF84" i="34"/>
  <c r="Y76" i="34"/>
  <c r="H76" i="34"/>
  <c r="H84" i="34"/>
  <c r="C76" i="34"/>
  <c r="AU74" i="34"/>
  <c r="AH74" i="34"/>
  <c r="AH84" i="34"/>
  <c r="AB74" i="34"/>
  <c r="AB84" i="34"/>
  <c r="Y74" i="34"/>
  <c r="T74" i="34"/>
  <c r="T84" i="34"/>
  <c r="C74" i="34"/>
  <c r="AV67" i="34"/>
  <c r="AW67" i="34"/>
  <c r="AY67" i="34" s="1"/>
  <c r="U67" i="34"/>
  <c r="V67" i="34"/>
  <c r="AU65" i="34"/>
  <c r="AL65" i="34"/>
  <c r="AJ65" i="34"/>
  <c r="X65" i="34"/>
  <c r="AW65" i="34" s="1"/>
  <c r="T65" i="34"/>
  <c r="P65" i="34"/>
  <c r="V65" i="34" s="1"/>
  <c r="F65" i="34"/>
  <c r="C65" i="34"/>
  <c r="AU63" i="34"/>
  <c r="AL63" i="34"/>
  <c r="X63" i="34"/>
  <c r="P63" i="34"/>
  <c r="K63" i="34"/>
  <c r="F63" i="34"/>
  <c r="V63" i="34" s="1"/>
  <c r="C63" i="34"/>
  <c r="AH61" i="34"/>
  <c r="AB61" i="34"/>
  <c r="Y61" i="34"/>
  <c r="K61" i="34"/>
  <c r="H61" i="34"/>
  <c r="V61" i="34" s="1"/>
  <c r="F61" i="34"/>
  <c r="AV59" i="34"/>
  <c r="AM59" i="34"/>
  <c r="AK59" i="34"/>
  <c r="AF59" i="34"/>
  <c r="AD59" i="34"/>
  <c r="AA59" i="34"/>
  <c r="U59" i="34"/>
  <c r="T59" i="34"/>
  <c r="P55" i="34"/>
  <c r="P59" i="34" s="1"/>
  <c r="O59" i="34"/>
  <c r="M59" i="34"/>
  <c r="K59" i="34"/>
  <c r="J59" i="34"/>
  <c r="I59" i="34"/>
  <c r="F59" i="34"/>
  <c r="AJ58" i="34"/>
  <c r="X58" i="34"/>
  <c r="K58" i="34"/>
  <c r="C58" i="34"/>
  <c r="V58" i="34"/>
  <c r="AG57" i="34"/>
  <c r="AG59" i="34" s="1"/>
  <c r="AG69" i="34"/>
  <c r="AG123" i="34" s="1"/>
  <c r="AB57" i="34"/>
  <c r="V57" i="34"/>
  <c r="AU56" i="34"/>
  <c r="AU59" i="34" s="1"/>
  <c r="Y56" i="34"/>
  <c r="H56" i="34"/>
  <c r="V56" i="34"/>
  <c r="AL55" i="34"/>
  <c r="AL59" i="34"/>
  <c r="AH55" i="34"/>
  <c r="AH59" i="34" s="1"/>
  <c r="AH69" i="34" s="1"/>
  <c r="AB55" i="34"/>
  <c r="Y55" i="34"/>
  <c r="X55" i="34"/>
  <c r="Q55" i="34"/>
  <c r="Q59" i="34"/>
  <c r="N55" i="34"/>
  <c r="V55" i="34" s="1"/>
  <c r="V59" i="34" s="1"/>
  <c r="C55" i="34"/>
  <c r="C59" i="34"/>
  <c r="AV52" i="34"/>
  <c r="AU52" i="34"/>
  <c r="AM52" i="34"/>
  <c r="AK52" i="34"/>
  <c r="AJ52" i="34"/>
  <c r="AH52" i="34"/>
  <c r="AG52" i="34"/>
  <c r="AF52" i="34"/>
  <c r="AD52" i="34"/>
  <c r="AA52" i="34"/>
  <c r="Y49" i="34"/>
  <c r="Y52" i="34"/>
  <c r="U52" i="34"/>
  <c r="U69" i="34" s="1"/>
  <c r="U123" i="34" s="1"/>
  <c r="T52" i="34"/>
  <c r="O52" i="34"/>
  <c r="N52" i="34"/>
  <c r="M52" i="34"/>
  <c r="K52" i="34"/>
  <c r="J52" i="34"/>
  <c r="I52" i="34"/>
  <c r="F52" i="34"/>
  <c r="X51" i="34"/>
  <c r="C51" i="34"/>
  <c r="AB50" i="34"/>
  <c r="AB52" i="34" s="1"/>
  <c r="V50" i="34"/>
  <c r="AW49" i="34"/>
  <c r="H49" i="34"/>
  <c r="V49" i="34" s="1"/>
  <c r="H52" i="34"/>
  <c r="AL48" i="34"/>
  <c r="AL52" i="34"/>
  <c r="X48" i="34"/>
  <c r="Q48" i="34"/>
  <c r="V48" i="34" s="1"/>
  <c r="P48" i="34"/>
  <c r="P52" i="34"/>
  <c r="C48" i="34"/>
  <c r="AV45" i="34"/>
  <c r="AM45" i="34"/>
  <c r="AL45" i="34"/>
  <c r="AK45" i="34"/>
  <c r="AH45" i="34"/>
  <c r="AF45" i="34"/>
  <c r="AD45" i="34"/>
  <c r="AD69" i="34" s="1"/>
  <c r="AD123" i="34" s="1"/>
  <c r="AB45" i="34"/>
  <c r="AA45" i="34"/>
  <c r="Y43" i="34"/>
  <c r="Y45" i="34"/>
  <c r="U45" i="34"/>
  <c r="T45" i="34"/>
  <c r="Q39" i="34"/>
  <c r="Q45" i="34"/>
  <c r="P45" i="34"/>
  <c r="O45" i="34"/>
  <c r="N45" i="34"/>
  <c r="M45" i="34"/>
  <c r="J45" i="34"/>
  <c r="I45" i="34"/>
  <c r="F45" i="34"/>
  <c r="AW44" i="34"/>
  <c r="AY44" i="34" s="1"/>
  <c r="K44" i="34"/>
  <c r="V44" i="34"/>
  <c r="AW43" i="34"/>
  <c r="H43" i="34"/>
  <c r="V43" i="34" s="1"/>
  <c r="H45" i="34"/>
  <c r="AW42" i="34"/>
  <c r="C42" i="34"/>
  <c r="V42" i="34" s="1"/>
  <c r="AY42" i="34" s="1"/>
  <c r="AU41" i="34"/>
  <c r="AJ41" i="34"/>
  <c r="X41" i="34"/>
  <c r="X45" i="34" s="1"/>
  <c r="K41" i="34"/>
  <c r="C41" i="34"/>
  <c r="AU40" i="34"/>
  <c r="AJ40" i="34"/>
  <c r="X40" i="34" s="1"/>
  <c r="AW40" i="34" s="1"/>
  <c r="K40" i="34"/>
  <c r="K45" i="34" s="1"/>
  <c r="C40" i="34"/>
  <c r="AU39" i="34"/>
  <c r="AU45" i="34" s="1"/>
  <c r="X39" i="34"/>
  <c r="C39" i="34"/>
  <c r="V39" i="34"/>
  <c r="AV34" i="34"/>
  <c r="AM34" i="34"/>
  <c r="AL34" i="34"/>
  <c r="AK34" i="34"/>
  <c r="AH34" i="34"/>
  <c r="AF34" i="34"/>
  <c r="AD34" i="34"/>
  <c r="AA34" i="34"/>
  <c r="X29" i="34"/>
  <c r="X32" i="34"/>
  <c r="AW32" i="34" s="1"/>
  <c r="U34" i="34"/>
  <c r="U36" i="34" s="1"/>
  <c r="T34" i="34"/>
  <c r="P34" i="34"/>
  <c r="O34" i="34"/>
  <c r="N34" i="34"/>
  <c r="M34" i="34"/>
  <c r="J34" i="34"/>
  <c r="I34" i="34"/>
  <c r="F34" i="34"/>
  <c r="AB33" i="34"/>
  <c r="AW33" i="34"/>
  <c r="V33" i="34"/>
  <c r="AU32" i="34"/>
  <c r="AJ32" i="34"/>
  <c r="AJ34" i="34" s="1"/>
  <c r="Q32" i="34"/>
  <c r="K32" i="34"/>
  <c r="K34" i="34"/>
  <c r="C32" i="34"/>
  <c r="AB31" i="34"/>
  <c r="AW31" i="34" s="1"/>
  <c r="V31" i="34"/>
  <c r="Y30" i="34"/>
  <c r="AW30" i="34"/>
  <c r="Y34" i="34"/>
  <c r="H30" i="34"/>
  <c r="H34" i="34" s="1"/>
  <c r="AU29" i="34"/>
  <c r="AU34" i="34"/>
  <c r="Q29" i="34"/>
  <c r="C29" i="34"/>
  <c r="C34" i="34"/>
  <c r="AV26" i="34"/>
  <c r="AM26" i="34"/>
  <c r="AM36" i="34" s="1"/>
  <c r="AM69" i="34" s="1"/>
  <c r="AM123" i="34" s="1"/>
  <c r="AK26" i="34"/>
  <c r="AK36" i="34" s="1"/>
  <c r="AK69" i="34" s="1"/>
  <c r="AK123" i="34" s="1"/>
  <c r="AH26" i="34"/>
  <c r="AH36" i="34"/>
  <c r="AF26" i="34"/>
  <c r="AF36" i="34"/>
  <c r="AD26" i="34"/>
  <c r="AA23" i="34"/>
  <c r="AA26" i="34" s="1"/>
  <c r="AA36" i="34" s="1"/>
  <c r="AA69" i="34" s="1"/>
  <c r="AA123" i="34" s="1"/>
  <c r="Y26" i="34"/>
  <c r="Y36" i="34"/>
  <c r="U26" i="34"/>
  <c r="T26" i="34"/>
  <c r="T36" i="34" s="1"/>
  <c r="T69" i="34" s="1"/>
  <c r="T123" i="34" s="1"/>
  <c r="Q26" i="34"/>
  <c r="O26" i="34"/>
  <c r="O36" i="34"/>
  <c r="O69" i="34" s="1"/>
  <c r="N26" i="34"/>
  <c r="N36" i="34"/>
  <c r="M26" i="34"/>
  <c r="J26" i="34"/>
  <c r="J36" i="34"/>
  <c r="I26" i="34"/>
  <c r="I36" i="34" s="1"/>
  <c r="H26" i="34"/>
  <c r="H36" i="34" s="1"/>
  <c r="C21" i="34"/>
  <c r="C26" i="34" s="1"/>
  <c r="C36" i="34" s="1"/>
  <c r="C23" i="34"/>
  <c r="AB25" i="34"/>
  <c r="AW25" i="34" s="1"/>
  <c r="AB24" i="34"/>
  <c r="AW24" i="34"/>
  <c r="AU23" i="34"/>
  <c r="AU26" i="34" s="1"/>
  <c r="AU36" i="34" s="1"/>
  <c r="AU69" i="34" s="1"/>
  <c r="AL23" i="34"/>
  <c r="X23" i="34"/>
  <c r="P23" i="34"/>
  <c r="V23" i="34"/>
  <c r="AW22" i="34"/>
  <c r="K22" i="34"/>
  <c r="V22" i="34" s="1"/>
  <c r="AL21" i="34"/>
  <c r="AL26" i="34" s="1"/>
  <c r="AL36" i="34" s="1"/>
  <c r="AL69" i="34" s="1"/>
  <c r="AJ21" i="34"/>
  <c r="AJ26" i="34" s="1"/>
  <c r="X21" i="34"/>
  <c r="P21" i="34"/>
  <c r="P26" i="34" s="1"/>
  <c r="P36" i="34" s="1"/>
  <c r="P69" i="34" s="1"/>
  <c r="K21" i="34"/>
  <c r="K26" i="34"/>
  <c r="K36" i="34" s="1"/>
  <c r="F21" i="34"/>
  <c r="F26" i="34"/>
  <c r="F36" i="34" s="1"/>
  <c r="AK15" i="34"/>
  <c r="AH13" i="34"/>
  <c r="AH15" i="34"/>
  <c r="AF15" i="34"/>
  <c r="AA15" i="34"/>
  <c r="T15" i="34"/>
  <c r="O13" i="34"/>
  <c r="O15" i="34"/>
  <c r="N15" i="34"/>
  <c r="AV14" i="34"/>
  <c r="X14" i="34"/>
  <c r="C14" i="34" s="1"/>
  <c r="V14" i="34" s="1"/>
  <c r="AU14" i="34"/>
  <c r="U14" i="34"/>
  <c r="P14" i="34"/>
  <c r="AV13" i="34"/>
  <c r="AU13" i="34"/>
  <c r="AU15" i="34" s="1"/>
  <c r="AL13" i="34"/>
  <c r="AL15" i="34"/>
  <c r="AJ13" i="34"/>
  <c r="AJ15" i="34"/>
  <c r="AD13" i="34"/>
  <c r="AD15" i="34"/>
  <c r="Y13" i="34"/>
  <c r="X13" i="34"/>
  <c r="X15" i="34" s="1"/>
  <c r="U13" i="34"/>
  <c r="Q13" i="34"/>
  <c r="K13" i="34" s="1"/>
  <c r="P13" i="34"/>
  <c r="P15" i="34" s="1"/>
  <c r="P123" i="34" s="1"/>
  <c r="J13" i="34"/>
  <c r="J15" i="34"/>
  <c r="I13" i="34"/>
  <c r="I15" i="34"/>
  <c r="H13" i="34"/>
  <c r="F13" i="34"/>
  <c r="F15" i="34" s="1"/>
  <c r="C13" i="34"/>
  <c r="V12" i="34"/>
  <c r="AU11" i="34"/>
  <c r="AM11" i="34"/>
  <c r="AH11" i="34"/>
  <c r="AB11" i="34"/>
  <c r="M11" i="34"/>
  <c r="M15" i="34"/>
  <c r="K11" i="34"/>
  <c r="K15" i="34" s="1"/>
  <c r="H11" i="34"/>
  <c r="Y11" i="34"/>
  <c r="AW11" i="34" s="1"/>
  <c r="C11" i="34"/>
  <c r="V11" i="34" s="1"/>
  <c r="AU9" i="34"/>
  <c r="AM9" i="34"/>
  <c r="AH9" i="34"/>
  <c r="AB9" i="34"/>
  <c r="M9" i="34"/>
  <c r="K9" i="34"/>
  <c r="H9" i="34"/>
  <c r="Y9" i="34" s="1"/>
  <c r="C9" i="34"/>
  <c r="V9" i="34" s="1"/>
  <c r="M36" i="34"/>
  <c r="M69" i="34" s="1"/>
  <c r="AD36" i="34"/>
  <c r="AV36" i="34"/>
  <c r="AV69" i="34"/>
  <c r="AY24" i="34"/>
  <c r="BA24" i="34"/>
  <c r="AB59" i="34"/>
  <c r="V40" i="34"/>
  <c r="AW93" i="34"/>
  <c r="AB34" i="34"/>
  <c r="AB36" i="34" s="1"/>
  <c r="AB69" i="34" s="1"/>
  <c r="AB123" i="34" s="1"/>
  <c r="X26" i="34"/>
  <c r="AY33" i="34"/>
  <c r="BB33" i="34" s="1"/>
  <c r="X59" i="34"/>
  <c r="AW74" i="34"/>
  <c r="BB74" i="34" s="1"/>
  <c r="V30" i="34"/>
  <c r="AY43" i="34"/>
  <c r="AJ45" i="34"/>
  <c r="AW61" i="34"/>
  <c r="AY61" i="34" s="1"/>
  <c r="AW63" i="34"/>
  <c r="V80" i="34"/>
  <c r="AE109" i="34"/>
  <c r="BA120" i="34"/>
  <c r="AW39" i="34"/>
  <c r="AU95" i="34"/>
  <c r="C109" i="34"/>
  <c r="AW106" i="34"/>
  <c r="AW117" i="34"/>
  <c r="V106" i="34"/>
  <c r="AW48" i="34"/>
  <c r="H59" i="34"/>
  <c r="V74" i="34"/>
  <c r="AW89" i="34"/>
  <c r="AW50" i="34"/>
  <c r="AY50" i="34"/>
  <c r="C89" i="34"/>
  <c r="H69" i="34"/>
  <c r="H123" i="34" s="1"/>
  <c r="BA33" i="34"/>
  <c r="V89" i="34"/>
  <c r="AY89" i="34"/>
  <c r="AY74" i="34"/>
  <c r="AY30" i="34"/>
  <c r="C95" i="34"/>
  <c r="BB61" i="34"/>
  <c r="AY48" i="34"/>
  <c r="AY63" i="34"/>
  <c r="BB63" i="34" s="1"/>
  <c r="AY117" i="34"/>
  <c r="BD117" i="34" s="1"/>
  <c r="BA30" i="34"/>
  <c r="BA117" i="34"/>
  <c r="AM12" i="34"/>
  <c r="AW12" i="34" s="1"/>
  <c r="F18" i="16"/>
  <c r="F16" i="16"/>
  <c r="F14" i="16"/>
  <c r="F15" i="16"/>
  <c r="F21" i="16"/>
  <c r="H21" i="16" s="1"/>
  <c r="R17" i="16"/>
  <c r="R49" i="16"/>
  <c r="R47" i="16"/>
  <c r="S13" i="21"/>
  <c r="S14" i="21"/>
  <c r="S15" i="21"/>
  <c r="S16" i="21"/>
  <c r="S17" i="21"/>
  <c r="S18" i="21"/>
  <c r="R19" i="21"/>
  <c r="S19" i="21"/>
  <c r="S20" i="21"/>
  <c r="S21" i="21"/>
  <c r="S22" i="21"/>
  <c r="S23" i="21"/>
  <c r="S24" i="21"/>
  <c r="R25" i="21"/>
  <c r="S25" i="21" s="1"/>
  <c r="S26" i="21"/>
  <c r="R29" i="21"/>
  <c r="S29" i="21"/>
  <c r="S30" i="21"/>
  <c r="S31" i="21"/>
  <c r="S32" i="21"/>
  <c r="K38" i="21"/>
  <c r="K41" i="21"/>
  <c r="R11" i="21"/>
  <c r="R38" i="21" s="1"/>
  <c r="R12" i="21"/>
  <c r="R27" i="21"/>
  <c r="R28" i="21"/>
  <c r="J43" i="21"/>
  <c r="J38" i="21"/>
  <c r="K43" i="21"/>
  <c r="K44" i="21" s="1"/>
  <c r="S49" i="16"/>
  <c r="S47" i="16"/>
  <c r="S45" i="16"/>
  <c r="S44" i="16"/>
  <c r="S43" i="16"/>
  <c r="S40" i="16"/>
  <c r="S34" i="16"/>
  <c r="S33" i="16"/>
  <c r="S32" i="16"/>
  <c r="S27" i="16"/>
  <c r="P29" i="21"/>
  <c r="Q29" i="21"/>
  <c r="P28" i="21"/>
  <c r="P27" i="21"/>
  <c r="P25" i="21"/>
  <c r="Q25" i="21" s="1"/>
  <c r="P19" i="21"/>
  <c r="Q19" i="21"/>
  <c r="Q32" i="21"/>
  <c r="Q31" i="21"/>
  <c r="Q30" i="21"/>
  <c r="Q26" i="21"/>
  <c r="Q24" i="21"/>
  <c r="Q23" i="21"/>
  <c r="Q22" i="21"/>
  <c r="Q21" i="21"/>
  <c r="Q20" i="21"/>
  <c r="Q18" i="21"/>
  <c r="Q17" i="21"/>
  <c r="Q16" i="21"/>
  <c r="Q15" i="21"/>
  <c r="Q14" i="21"/>
  <c r="Q13" i="21"/>
  <c r="P12" i="21"/>
  <c r="P11" i="21"/>
  <c r="P38" i="21"/>
  <c r="K38" i="16"/>
  <c r="H38" i="16"/>
  <c r="L38" i="16" s="1"/>
  <c r="G60" i="16"/>
  <c r="G61" i="16"/>
  <c r="G63" i="16"/>
  <c r="G64" i="16"/>
  <c r="T49" i="16"/>
  <c r="T47" i="16"/>
  <c r="T45" i="16"/>
  <c r="T35" i="16"/>
  <c r="T44" i="16"/>
  <c r="T43" i="16"/>
  <c r="T34" i="16"/>
  <c r="T33" i="16"/>
  <c r="T32" i="16"/>
  <c r="T27" i="16"/>
  <c r="I39" i="21"/>
  <c r="E39" i="21"/>
  <c r="D39" i="21"/>
  <c r="I32" i="21"/>
  <c r="O32" i="21" s="1"/>
  <c r="E32" i="21"/>
  <c r="D32" i="21"/>
  <c r="I31" i="21"/>
  <c r="O31" i="21" s="1"/>
  <c r="E31" i="21"/>
  <c r="D31" i="21"/>
  <c r="F31" i="21" s="1"/>
  <c r="G31" i="21" s="1"/>
  <c r="I30" i="21"/>
  <c r="E30" i="21"/>
  <c r="D30" i="21"/>
  <c r="I29" i="21"/>
  <c r="N29" i="21"/>
  <c r="O29" i="21" s="1"/>
  <c r="E29" i="21"/>
  <c r="D29" i="21"/>
  <c r="I28" i="21"/>
  <c r="N28" i="21" s="1"/>
  <c r="E28" i="21"/>
  <c r="D28" i="21"/>
  <c r="I27" i="21"/>
  <c r="N27" i="21" s="1"/>
  <c r="E27" i="21"/>
  <c r="D27" i="21"/>
  <c r="I26" i="21"/>
  <c r="O26" i="21" s="1"/>
  <c r="E26" i="21"/>
  <c r="D26" i="21"/>
  <c r="F26" i="21" s="1"/>
  <c r="G26" i="21" s="1"/>
  <c r="I25" i="21"/>
  <c r="E25" i="21"/>
  <c r="D25" i="21"/>
  <c r="I24" i="21"/>
  <c r="E24" i="21"/>
  <c r="F24" i="21" s="1"/>
  <c r="G24" i="21" s="1"/>
  <c r="D24" i="21"/>
  <c r="I23" i="21"/>
  <c r="O23" i="21"/>
  <c r="E23" i="21"/>
  <c r="D23" i="21"/>
  <c r="F23" i="21" s="1"/>
  <c r="G23" i="21" s="1"/>
  <c r="I22" i="21"/>
  <c r="O22" i="21" s="1"/>
  <c r="E22" i="21"/>
  <c r="D22" i="21"/>
  <c r="F22" i="21" s="1"/>
  <c r="G22" i="21" s="1"/>
  <c r="I21" i="21"/>
  <c r="O21" i="21" s="1"/>
  <c r="E21" i="21"/>
  <c r="D21" i="21"/>
  <c r="I20" i="21"/>
  <c r="E20" i="21"/>
  <c r="G20" i="21" s="1"/>
  <c r="D20" i="21"/>
  <c r="F20" i="21" s="1"/>
  <c r="I19" i="21"/>
  <c r="E19" i="21"/>
  <c r="D19" i="21"/>
  <c r="F19" i="21" s="1"/>
  <c r="G19" i="21" s="1"/>
  <c r="I18" i="21"/>
  <c r="O18" i="21" s="1"/>
  <c r="E18" i="21"/>
  <c r="D18" i="21"/>
  <c r="I17" i="21"/>
  <c r="O17" i="21" s="1"/>
  <c r="E17" i="21"/>
  <c r="F17" i="21" s="1"/>
  <c r="G17" i="21" s="1"/>
  <c r="D17" i="21"/>
  <c r="I16" i="21"/>
  <c r="O16" i="21" s="1"/>
  <c r="E16" i="21"/>
  <c r="D16" i="21"/>
  <c r="I15" i="21"/>
  <c r="O15" i="21" s="1"/>
  <c r="E15" i="21"/>
  <c r="D15" i="21"/>
  <c r="I14" i="21"/>
  <c r="O14" i="21" s="1"/>
  <c r="E14" i="21"/>
  <c r="D14" i="21"/>
  <c r="I13" i="21"/>
  <c r="O13" i="21" s="1"/>
  <c r="E13" i="21"/>
  <c r="D13" i="21"/>
  <c r="I12" i="21"/>
  <c r="E12" i="21"/>
  <c r="F12" i="21" s="1"/>
  <c r="D12" i="21"/>
  <c r="I11" i="21"/>
  <c r="E11" i="21"/>
  <c r="G11" i="21" s="1"/>
  <c r="D11" i="21"/>
  <c r="I7" i="21"/>
  <c r="E7" i="21"/>
  <c r="D7" i="21"/>
  <c r="F7" i="21" s="1"/>
  <c r="G7" i="21" s="1"/>
  <c r="I6" i="21"/>
  <c r="E6" i="21"/>
  <c r="D6" i="21"/>
  <c r="A2" i="21"/>
  <c r="F39" i="21"/>
  <c r="G39" i="21" s="1"/>
  <c r="F6" i="21"/>
  <c r="G6" i="21" s="1"/>
  <c r="F13" i="21"/>
  <c r="G13" i="21" s="1"/>
  <c r="F14" i="21"/>
  <c r="G14" i="21" s="1"/>
  <c r="F27" i="21"/>
  <c r="G27" i="21" s="1"/>
  <c r="F28" i="21"/>
  <c r="G28" i="21" s="1"/>
  <c r="F30" i="21"/>
  <c r="G30" i="21" s="1"/>
  <c r="F18" i="21"/>
  <c r="G18" i="21" s="1"/>
  <c r="F15" i="21"/>
  <c r="G15" i="21"/>
  <c r="F16" i="21"/>
  <c r="G16" i="21" s="1"/>
  <c r="O20" i="21"/>
  <c r="F29" i="21"/>
  <c r="G29" i="21" s="1"/>
  <c r="N19" i="21"/>
  <c r="O24" i="21"/>
  <c r="O30" i="21"/>
  <c r="F32" i="21"/>
  <c r="G32" i="21" s="1"/>
  <c r="N25" i="21"/>
  <c r="O25" i="21" s="1"/>
  <c r="N11" i="21"/>
  <c r="N12" i="21"/>
  <c r="F143" i="24"/>
  <c r="F142" i="24"/>
  <c r="F139" i="24"/>
  <c r="F138" i="24"/>
  <c r="F136" i="24"/>
  <c r="F135" i="24"/>
  <c r="F134" i="24"/>
  <c r="F131" i="24"/>
  <c r="F129" i="24"/>
  <c r="F122" i="24"/>
  <c r="F116" i="24"/>
  <c r="F115" i="24"/>
  <c r="F114" i="24"/>
  <c r="F113" i="24"/>
  <c r="F112" i="24"/>
  <c r="F111" i="24"/>
  <c r="F110" i="24"/>
  <c r="F96" i="24"/>
  <c r="F95" i="24"/>
  <c r="E88" i="24"/>
  <c r="E145" i="24" s="1"/>
  <c r="F87" i="24"/>
  <c r="G75" i="24"/>
  <c r="G147" i="24" s="1"/>
  <c r="F75" i="24"/>
  <c r="F76" i="24" s="1"/>
  <c r="E75" i="24"/>
  <c r="E76" i="24" s="1"/>
  <c r="F145" i="24"/>
  <c r="F147" i="24" s="1"/>
  <c r="U47" i="16"/>
  <c r="U49" i="16"/>
  <c r="U45" i="16"/>
  <c r="U44" i="16"/>
  <c r="U43" i="16"/>
  <c r="U35" i="16"/>
  <c r="U27" i="16"/>
  <c r="U32" i="16"/>
  <c r="U33" i="16"/>
  <c r="M43" i="16"/>
  <c r="V49" i="16"/>
  <c r="V47" i="16"/>
  <c r="V44" i="16"/>
  <c r="V43" i="16"/>
  <c r="V34" i="16"/>
  <c r="V33" i="16"/>
  <c r="V32" i="16"/>
  <c r="V27" i="16"/>
  <c r="H71" i="28"/>
  <c r="I54" i="28"/>
  <c r="I53" i="28"/>
  <c r="I52" i="28"/>
  <c r="I51" i="28"/>
  <c r="I50" i="28"/>
  <c r="I59" i="2"/>
  <c r="F59" i="2"/>
  <c r="H59" i="2" s="1"/>
  <c r="I58" i="2"/>
  <c r="F58" i="2"/>
  <c r="H58" i="2" s="1"/>
  <c r="N53" i="2"/>
  <c r="J53" i="2"/>
  <c r="M53" i="2" s="1"/>
  <c r="H53" i="2"/>
  <c r="J52" i="2"/>
  <c r="K51" i="2"/>
  <c r="I51" i="2"/>
  <c r="F51" i="2"/>
  <c r="H51" i="2" s="1"/>
  <c r="K50" i="2"/>
  <c r="I50" i="2"/>
  <c r="F50" i="2"/>
  <c r="N50" i="2" s="1"/>
  <c r="K47" i="2"/>
  <c r="I47" i="2"/>
  <c r="E47" i="2"/>
  <c r="E46" i="2"/>
  <c r="J46" i="2" s="1"/>
  <c r="E45" i="2"/>
  <c r="H45" i="2" s="1"/>
  <c r="E44" i="2"/>
  <c r="H44" i="2" s="1"/>
  <c r="E43" i="2"/>
  <c r="F48" i="2" s="1"/>
  <c r="N48" i="2" s="1"/>
  <c r="F42" i="2"/>
  <c r="H42" i="2" s="1"/>
  <c r="F41" i="2"/>
  <c r="J41" i="2"/>
  <c r="F40" i="2"/>
  <c r="H40" i="2" s="1"/>
  <c r="K37" i="2"/>
  <c r="I37" i="2"/>
  <c r="E37" i="2"/>
  <c r="F38" i="2" s="1"/>
  <c r="J36" i="2"/>
  <c r="H36" i="2"/>
  <c r="M36" i="2" s="1"/>
  <c r="J35" i="2"/>
  <c r="H35" i="2"/>
  <c r="J34" i="2"/>
  <c r="H34" i="2"/>
  <c r="J33" i="2"/>
  <c r="H33" i="2"/>
  <c r="J32" i="2"/>
  <c r="H32" i="2"/>
  <c r="M32" i="2" s="1"/>
  <c r="J31" i="2"/>
  <c r="H31" i="2"/>
  <c r="J30" i="2"/>
  <c r="H30" i="2"/>
  <c r="J29" i="2"/>
  <c r="M29" i="2" s="1"/>
  <c r="H29" i="2"/>
  <c r="J28" i="2"/>
  <c r="M28" i="2" s="1"/>
  <c r="H28" i="2"/>
  <c r="K27" i="2"/>
  <c r="J27" i="2" s="1"/>
  <c r="M27" i="2" s="1"/>
  <c r="H27" i="2"/>
  <c r="J26" i="2"/>
  <c r="H26" i="2"/>
  <c r="J25" i="2"/>
  <c r="H25" i="2"/>
  <c r="J24" i="2"/>
  <c r="H24" i="2"/>
  <c r="J23" i="2"/>
  <c r="H23" i="2"/>
  <c r="K22" i="2"/>
  <c r="J22" i="2"/>
  <c r="H22" i="2"/>
  <c r="M22" i="2" s="1"/>
  <c r="F21" i="2"/>
  <c r="H21" i="2" s="1"/>
  <c r="F16" i="2"/>
  <c r="F14" i="2"/>
  <c r="F13" i="2"/>
  <c r="F12" i="2"/>
  <c r="F11" i="2"/>
  <c r="G65" i="16"/>
  <c r="Y49" i="16"/>
  <c r="X49" i="16"/>
  <c r="W49" i="16"/>
  <c r="Y47" i="16"/>
  <c r="X47" i="16"/>
  <c r="W47" i="16"/>
  <c r="X44" i="16"/>
  <c r="W44" i="16"/>
  <c r="H44" i="16"/>
  <c r="X43" i="16"/>
  <c r="W43" i="16"/>
  <c r="H43" i="16"/>
  <c r="J43" i="16"/>
  <c r="L43" i="16"/>
  <c r="X34" i="16"/>
  <c r="W34" i="16"/>
  <c r="X33" i="16"/>
  <c r="W33" i="16"/>
  <c r="X32" i="16"/>
  <c r="W32" i="16"/>
  <c r="X27" i="16"/>
  <c r="W27" i="16"/>
  <c r="H16" i="16"/>
  <c r="M30" i="2"/>
  <c r="M23" i="2"/>
  <c r="M34" i="2"/>
  <c r="M31" i="2"/>
  <c r="I71" i="28"/>
  <c r="M24" i="2"/>
  <c r="M26" i="2"/>
  <c r="M33" i="2"/>
  <c r="M35" i="2"/>
  <c r="J50" i="2"/>
  <c r="J47" i="2"/>
  <c r="E21" i="2"/>
  <c r="E39" i="2" s="1"/>
  <c r="F15" i="2"/>
  <c r="J15" i="2" s="1"/>
  <c r="H18" i="16"/>
  <c r="H41" i="2"/>
  <c r="H43" i="2"/>
  <c r="H46" i="2"/>
  <c r="J42" i="2"/>
  <c r="J44" i="2"/>
  <c r="J45" i="2"/>
  <c r="H47" i="2"/>
  <c r="G66" i="16"/>
  <c r="G67" i="16"/>
  <c r="F17" i="16"/>
  <c r="F19" i="16" s="1"/>
  <c r="H14" i="16"/>
  <c r="L30" i="16"/>
  <c r="J30" i="16"/>
  <c r="O30" i="16" s="1"/>
  <c r="H33" i="16"/>
  <c r="G56" i="16"/>
  <c r="G57" i="16"/>
  <c r="L29" i="16"/>
  <c r="O29" i="16" s="1"/>
  <c r="J29" i="16"/>
  <c r="J28" i="16"/>
  <c r="L28" i="16"/>
  <c r="G32" i="16" l="1"/>
  <c r="G35" i="16" s="1"/>
  <c r="F49" i="2"/>
  <c r="N49" i="2" s="1"/>
  <c r="F69" i="2"/>
  <c r="G69" i="2" s="1"/>
  <c r="M41" i="2"/>
  <c r="M46" i="2"/>
  <c r="I38" i="21"/>
  <c r="I41" i="21" s="1"/>
  <c r="I43" i="21" s="1"/>
  <c r="J44" i="21" s="1"/>
  <c r="J51" i="2"/>
  <c r="M51" i="2" s="1"/>
  <c r="M45" i="2"/>
  <c r="J40" i="2"/>
  <c r="N51" i="2"/>
  <c r="J21" i="2"/>
  <c r="M21" i="2" s="1"/>
  <c r="M42" i="2"/>
  <c r="F25" i="21"/>
  <c r="F17" i="2"/>
  <c r="H37" i="2"/>
  <c r="J43" i="2"/>
  <c r="M43" i="2" s="1"/>
  <c r="D38" i="21"/>
  <c r="D41" i="21" s="1"/>
  <c r="J37" i="2"/>
  <c r="J38" i="2" s="1"/>
  <c r="H48" i="2"/>
  <c r="I48" i="2" s="1"/>
  <c r="H50" i="2"/>
  <c r="M50" i="2" s="1"/>
  <c r="M38" i="16"/>
  <c r="O38" i="16"/>
  <c r="AU123" i="34"/>
  <c r="J44" i="16"/>
  <c r="L44" i="16" s="1"/>
  <c r="F39" i="2"/>
  <c r="N38" i="2"/>
  <c r="M40" i="2"/>
  <c r="E147" i="24"/>
  <c r="E148" i="24" s="1"/>
  <c r="E146" i="24"/>
  <c r="K21" i="16"/>
  <c r="H19" i="16"/>
  <c r="G53" i="16"/>
  <c r="L17" i="16"/>
  <c r="AJ36" i="34"/>
  <c r="AY105" i="34"/>
  <c r="BD105" i="34" s="1"/>
  <c r="J48" i="2"/>
  <c r="F148" i="24"/>
  <c r="N38" i="21"/>
  <c r="Q38" i="21"/>
  <c r="S38" i="21"/>
  <c r="BA80" i="34"/>
  <c r="BB108" i="34"/>
  <c r="AY108" i="34"/>
  <c r="BD108" i="34" s="1"/>
  <c r="M44" i="2"/>
  <c r="M25" i="2"/>
  <c r="G17" i="16"/>
  <c r="F146" i="24"/>
  <c r="O19" i="21"/>
  <c r="O38" i="21" s="1"/>
  <c r="L21" i="16"/>
  <c r="AY12" i="34"/>
  <c r="BA74" i="34"/>
  <c r="BB117" i="34"/>
  <c r="AW23" i="34"/>
  <c r="V32" i="34"/>
  <c r="AW41" i="34"/>
  <c r="AY41" i="34" s="1"/>
  <c r="X52" i="34"/>
  <c r="AW51" i="34"/>
  <c r="N59" i="34"/>
  <c r="N69" i="34" s="1"/>
  <c r="N123" i="34" s="1"/>
  <c r="AW57" i="34"/>
  <c r="AY57" i="34" s="1"/>
  <c r="BA61" i="34"/>
  <c r="AY65" i="34"/>
  <c r="BA65" i="34" s="1"/>
  <c r="C84" i="34"/>
  <c r="M109" i="35"/>
  <c r="M123" i="35" s="1"/>
  <c r="V105" i="35"/>
  <c r="E38" i="21"/>
  <c r="E41" i="21" s="1"/>
  <c r="I123" i="34"/>
  <c r="O123" i="34"/>
  <c r="F69" i="34"/>
  <c r="F123" i="34" s="1"/>
  <c r="AY91" i="34"/>
  <c r="AW95" i="34"/>
  <c r="Y52" i="35"/>
  <c r="AX49" i="35"/>
  <c r="AZ31" i="35"/>
  <c r="BB31" i="35" s="1"/>
  <c r="BC31" i="35"/>
  <c r="O28" i="16"/>
  <c r="J59" i="2"/>
  <c r="K59" i="2" s="1"/>
  <c r="L59" i="2" s="1"/>
  <c r="G12" i="21"/>
  <c r="I69" i="34"/>
  <c r="X95" i="34"/>
  <c r="AW109" i="34"/>
  <c r="AZ9" i="35"/>
  <c r="BB9" i="35" s="1"/>
  <c r="AZ65" i="35"/>
  <c r="BB65" i="35" s="1"/>
  <c r="AZ61" i="35"/>
  <c r="BB61" i="35" s="1"/>
  <c r="BC61" i="35"/>
  <c r="BB106" i="34"/>
  <c r="AY106" i="34"/>
  <c r="BD106" i="34" s="1"/>
  <c r="F21" i="21"/>
  <c r="G21" i="21" s="1"/>
  <c r="AY95" i="34"/>
  <c r="BD95" i="34" s="1"/>
  <c r="AW13" i="34"/>
  <c r="AW9" i="34"/>
  <c r="AY11" i="34"/>
  <c r="K69" i="34"/>
  <c r="K123" i="34" s="1"/>
  <c r="AY22" i="34"/>
  <c r="BB22" i="34" s="1"/>
  <c r="BA22" i="34"/>
  <c r="BB24" i="34"/>
  <c r="J69" i="34"/>
  <c r="J123" i="34" s="1"/>
  <c r="BB30" i="34"/>
  <c r="AW29" i="34"/>
  <c r="X34" i="34"/>
  <c r="AY49" i="34"/>
  <c r="AY78" i="34"/>
  <c r="AY80" i="34"/>
  <c r="BB80" i="34" s="1"/>
  <c r="L123" i="34"/>
  <c r="AW99" i="34"/>
  <c r="AY103" i="34"/>
  <c r="BA103" i="34"/>
  <c r="AV109" i="34"/>
  <c r="AA109" i="35"/>
  <c r="AX106" i="35"/>
  <c r="AZ103" i="35"/>
  <c r="BE103" i="35" s="1"/>
  <c r="J49" i="2"/>
  <c r="H38" i="2"/>
  <c r="J58" i="2"/>
  <c r="K58" i="2" s="1"/>
  <c r="L58" i="2" s="1"/>
  <c r="F11" i="21"/>
  <c r="AY39" i="34"/>
  <c r="AW14" i="34"/>
  <c r="AF69" i="34"/>
  <c r="Q52" i="34"/>
  <c r="AW55" i="34"/>
  <c r="Y59" i="34"/>
  <c r="Y69" i="34" s="1"/>
  <c r="AW56" i="34"/>
  <c r="AY56" i="34" s="1"/>
  <c r="Y84" i="34"/>
  <c r="AW76" i="34"/>
  <c r="AW101" i="34"/>
  <c r="V111" i="34"/>
  <c r="AZ105" i="35"/>
  <c r="BE105" i="35" s="1"/>
  <c r="AZ59" i="35"/>
  <c r="BB59" i="35" s="1"/>
  <c r="P26" i="35"/>
  <c r="P36" i="35" s="1"/>
  <c r="P69" i="35" s="1"/>
  <c r="P123" i="35" s="1"/>
  <c r="V21" i="35"/>
  <c r="AZ29" i="35"/>
  <c r="F109" i="34"/>
  <c r="V109" i="34" s="1"/>
  <c r="V105" i="34"/>
  <c r="G25" i="21"/>
  <c r="AW15" i="34"/>
  <c r="BA106" i="34"/>
  <c r="AW21" i="34"/>
  <c r="X36" i="34"/>
  <c r="AY93" i="34"/>
  <c r="AV123" i="34"/>
  <c r="AF123" i="34"/>
  <c r="AY25" i="34"/>
  <c r="BA25" i="34" s="1"/>
  <c r="C45" i="34"/>
  <c r="C69" i="34" s="1"/>
  <c r="V41" i="34"/>
  <c r="V45" i="34" s="1"/>
  <c r="BA63" i="34"/>
  <c r="BA108" i="34"/>
  <c r="AY115" i="34"/>
  <c r="BA115" i="34" s="1"/>
  <c r="BD120" i="34"/>
  <c r="U38" i="21"/>
  <c r="C133" i="26"/>
  <c r="V21" i="34"/>
  <c r="AY40" i="34"/>
  <c r="M123" i="34"/>
  <c r="V13" i="34"/>
  <c r="V15" i="34" s="1"/>
  <c r="C15" i="34"/>
  <c r="AL123" i="34"/>
  <c r="AH123" i="34"/>
  <c r="Q34" i="34"/>
  <c r="Q36" i="34" s="1"/>
  <c r="Q69" i="34" s="1"/>
  <c r="Q123" i="34" s="1"/>
  <c r="V29" i="34"/>
  <c r="AY31" i="34"/>
  <c r="C52" i="34"/>
  <c r="V51" i="34"/>
  <c r="V52" i="34" s="1"/>
  <c r="AW58" i="34"/>
  <c r="AY58" i="34" s="1"/>
  <c r="AJ59" i="34"/>
  <c r="V76" i="34"/>
  <c r="F84" i="34"/>
  <c r="V101" i="34"/>
  <c r="AY107" i="34"/>
  <c r="V32" i="35"/>
  <c r="Q34" i="35"/>
  <c r="H109" i="41"/>
  <c r="E4" i="31"/>
  <c r="AX117" i="35"/>
  <c r="Y69" i="35"/>
  <c r="Y123" i="35" s="1"/>
  <c r="AE123" i="35"/>
  <c r="T84" i="35"/>
  <c r="V78" i="35"/>
  <c r="AZ78" i="35" s="1"/>
  <c r="BC78" i="35" s="1"/>
  <c r="V41" i="35"/>
  <c r="K45" i="35"/>
  <c r="K69" i="35" s="1"/>
  <c r="K123" i="35" s="1"/>
  <c r="AZ111" i="35"/>
  <c r="AH109" i="35"/>
  <c r="AX109" i="35" s="1"/>
  <c r="AZ93" i="35"/>
  <c r="AZ67" i="35"/>
  <c r="H32" i="16"/>
  <c r="E8" i="31"/>
  <c r="H45" i="40"/>
  <c r="G45" i="40"/>
  <c r="D8" i="31"/>
  <c r="K99" i="26"/>
  <c r="J99" i="26"/>
  <c r="BC12" i="35"/>
  <c r="AX115" i="35"/>
  <c r="C123" i="35"/>
  <c r="H36" i="35"/>
  <c r="H69" i="35" s="1"/>
  <c r="H123" i="35" s="1"/>
  <c r="AA123" i="35"/>
  <c r="V11" i="35"/>
  <c r="AL52" i="35"/>
  <c r="AX48" i="35"/>
  <c r="X45" i="35"/>
  <c r="X69" i="35" s="1"/>
  <c r="X123" i="35" s="1"/>
  <c r="AX39" i="35"/>
  <c r="X84" i="34"/>
  <c r="U27" i="21" s="1"/>
  <c r="T27" i="21" s="1"/>
  <c r="T38" i="21" s="1"/>
  <c r="K51" i="26"/>
  <c r="J51" i="26"/>
  <c r="BE120" i="35"/>
  <c r="BB120" i="35"/>
  <c r="AM69" i="35"/>
  <c r="AM123" i="35" s="1"/>
  <c r="AZ58" i="35"/>
  <c r="AX34" i="35"/>
  <c r="AX36" i="35" s="1"/>
  <c r="AZ30" i="35"/>
  <c r="AX13" i="35"/>
  <c r="H196" i="40"/>
  <c r="G196" i="40"/>
  <c r="G127" i="41"/>
  <c r="H49" i="41"/>
  <c r="K55" i="26"/>
  <c r="J55" i="26"/>
  <c r="H65" i="26"/>
  <c r="T69" i="35"/>
  <c r="AL69" i="35"/>
  <c r="AL123" i="35" s="1"/>
  <c r="V13" i="35"/>
  <c r="I15" i="35"/>
  <c r="I123" i="35" s="1"/>
  <c r="AZ76" i="35"/>
  <c r="BB76" i="35" s="1"/>
  <c r="AX59" i="35"/>
  <c r="BC59" i="35" s="1"/>
  <c r="V10" i="36"/>
  <c r="M10" i="25"/>
  <c r="N10" i="25"/>
  <c r="H128" i="41"/>
  <c r="E2" i="31"/>
  <c r="L131" i="26"/>
  <c r="AX107" i="35"/>
  <c r="V84" i="35"/>
  <c r="H52" i="35"/>
  <c r="V49" i="35"/>
  <c r="V52" i="35" s="1"/>
  <c r="Q45" i="35"/>
  <c r="V39" i="35"/>
  <c r="V45" i="35" s="1"/>
  <c r="AZ108" i="35"/>
  <c r="BE108" i="35" s="1"/>
  <c r="AX80" i="35"/>
  <c r="AX57" i="35"/>
  <c r="AZ57" i="35" s="1"/>
  <c r="AZ8" i="36"/>
  <c r="BC8" i="36" s="1"/>
  <c r="G50" i="41"/>
  <c r="D3" i="31"/>
  <c r="J58" i="26"/>
  <c r="K131" i="26"/>
  <c r="J131" i="26"/>
  <c r="L85" i="26"/>
  <c r="J85" i="26"/>
  <c r="F32" i="16"/>
  <c r="C89" i="35"/>
  <c r="AJ95" i="35"/>
  <c r="Q36" i="35"/>
  <c r="T123" i="35"/>
  <c r="AD36" i="35"/>
  <c r="AD69" i="35" s="1"/>
  <c r="AD123" i="35" s="1"/>
  <c r="AF69" i="35"/>
  <c r="AF123" i="35" s="1"/>
  <c r="AH69" i="35"/>
  <c r="V14" i="35"/>
  <c r="AZ14" i="35" s="1"/>
  <c r="AX74" i="35"/>
  <c r="AZ63" i="35"/>
  <c r="BC63" i="35" s="1"/>
  <c r="AZ56" i="35"/>
  <c r="AZ42" i="35"/>
  <c r="BC25" i="35"/>
  <c r="AZ25" i="35"/>
  <c r="BB25" i="35" s="1"/>
  <c r="C13" i="36"/>
  <c r="V13" i="36" s="1"/>
  <c r="AX13" i="36"/>
  <c r="AX14" i="36" s="1"/>
  <c r="N6" i="25"/>
  <c r="G114" i="29"/>
  <c r="K44" i="16" s="1"/>
  <c r="M44" i="16" s="1"/>
  <c r="V115" i="35"/>
  <c r="V117" i="35"/>
  <c r="AB69" i="35"/>
  <c r="AB123" i="35" s="1"/>
  <c r="U109" i="35"/>
  <c r="U123" i="35" s="1"/>
  <c r="V101" i="35"/>
  <c r="AZ101" i="35" s="1"/>
  <c r="AX99" i="35"/>
  <c r="AJ45" i="35"/>
  <c r="AJ69" i="35" s="1"/>
  <c r="AJ123" i="35" s="1"/>
  <c r="AX41" i="35"/>
  <c r="AZ41" i="35" s="1"/>
  <c r="AZ11" i="36"/>
  <c r="V12" i="36"/>
  <c r="H26" i="16"/>
  <c r="F27" i="16"/>
  <c r="N5" i="25"/>
  <c r="K7" i="25"/>
  <c r="K13" i="25" s="1"/>
  <c r="N7" i="25"/>
  <c r="G108" i="41"/>
  <c r="H81" i="26"/>
  <c r="I67" i="26"/>
  <c r="M9" i="25"/>
  <c r="I13" i="25"/>
  <c r="F35" i="16" l="1"/>
  <c r="F40" i="16" s="1"/>
  <c r="F45" i="16" s="1"/>
  <c r="F47" i="16" s="1"/>
  <c r="F51" i="16" s="1"/>
  <c r="G40" i="16"/>
  <c r="G45" i="16" s="1"/>
  <c r="G36" i="16"/>
  <c r="K38" i="2"/>
  <c r="J39" i="2"/>
  <c r="F38" i="21"/>
  <c r="G38" i="21" s="1"/>
  <c r="H49" i="2"/>
  <c r="I49" i="2" s="1"/>
  <c r="BE14" i="35"/>
  <c r="BC14" i="35"/>
  <c r="K21" i="25"/>
  <c r="L12" i="25"/>
  <c r="L11" i="25"/>
  <c r="J14" i="25"/>
  <c r="L6" i="25"/>
  <c r="N13" i="25"/>
  <c r="L10" i="25"/>
  <c r="L5" i="25"/>
  <c r="L9" i="25"/>
  <c r="L8" i="25"/>
  <c r="BE101" i="35"/>
  <c r="BC101" i="35"/>
  <c r="AZ109" i="35"/>
  <c r="BC109" i="35" s="1"/>
  <c r="K65" i="26"/>
  <c r="J65" i="26"/>
  <c r="BC13" i="35"/>
  <c r="AZ13" i="35"/>
  <c r="BE13" i="35" s="1"/>
  <c r="G86" i="40"/>
  <c r="G48" i="40"/>
  <c r="G126" i="40"/>
  <c r="BB103" i="35"/>
  <c r="C123" i="34"/>
  <c r="AW45" i="34"/>
  <c r="BB8" i="36"/>
  <c r="AY99" i="34"/>
  <c r="AY9" i="34"/>
  <c r="BA9" i="34" s="1"/>
  <c r="BC9" i="35"/>
  <c r="AZ49" i="35"/>
  <c r="M21" i="16"/>
  <c r="BE111" i="35"/>
  <c r="BB111" i="35"/>
  <c r="AZ117" i="35"/>
  <c r="BE117" i="35" s="1"/>
  <c r="BC117" i="35"/>
  <c r="BD107" i="34"/>
  <c r="BB107" i="34"/>
  <c r="BB31" i="34"/>
  <c r="BA31" i="34"/>
  <c r="BB115" i="34"/>
  <c r="BD115" i="34"/>
  <c r="BB25" i="34"/>
  <c r="Y123" i="34"/>
  <c r="BC103" i="35"/>
  <c r="AY109" i="34"/>
  <c r="BA109" i="34" s="1"/>
  <c r="BB109" i="34"/>
  <c r="AY32" i="34"/>
  <c r="BB32" i="34" s="1"/>
  <c r="BA95" i="34"/>
  <c r="J54" i="2"/>
  <c r="K39" i="2"/>
  <c r="AY15" i="34"/>
  <c r="F54" i="2"/>
  <c r="N39" i="2"/>
  <c r="BB13" i="35"/>
  <c r="AX45" i="35"/>
  <c r="AX69" i="35" s="1"/>
  <c r="AZ39" i="35"/>
  <c r="AZ45" i="35" s="1"/>
  <c r="AZ115" i="35"/>
  <c r="BE115" i="35" s="1"/>
  <c r="BC115" i="35"/>
  <c r="BC111" i="35"/>
  <c r="V34" i="34"/>
  <c r="BA105" i="34"/>
  <c r="AW59" i="34"/>
  <c r="BB59" i="34" s="1"/>
  <c r="AY55" i="34"/>
  <c r="AY59" i="34" s="1"/>
  <c r="BA59" i="34" s="1"/>
  <c r="H39" i="2"/>
  <c r="M39" i="2" s="1"/>
  <c r="I38" i="2"/>
  <c r="BC106" i="35"/>
  <c r="AZ106" i="35"/>
  <c r="BA78" i="34"/>
  <c r="BB78" i="34"/>
  <c r="BB65" i="34"/>
  <c r="AY23" i="34"/>
  <c r="BA23" i="34" s="1"/>
  <c r="BB23" i="34"/>
  <c r="G47" i="16"/>
  <c r="G51" i="16" s="1"/>
  <c r="G19" i="16"/>
  <c r="AJ69" i="34"/>
  <c r="AJ123" i="34" s="1"/>
  <c r="BB11" i="36"/>
  <c r="BE11" i="36"/>
  <c r="BC30" i="35"/>
  <c r="BB30" i="35"/>
  <c r="AY13" i="34"/>
  <c r="BD13" i="34" s="1"/>
  <c r="BB13" i="34"/>
  <c r="AX15" i="35"/>
  <c r="AZ99" i="35"/>
  <c r="BC99" i="35" s="1"/>
  <c r="Q69" i="35"/>
  <c r="Q123" i="35" s="1"/>
  <c r="H50" i="41"/>
  <c r="E3" i="31"/>
  <c r="BB101" i="35"/>
  <c r="AX84" i="35"/>
  <c r="AZ74" i="35"/>
  <c r="D2" i="31"/>
  <c r="G128" i="41"/>
  <c r="V26" i="34"/>
  <c r="BA107" i="34"/>
  <c r="BC105" i="35"/>
  <c r="M49" i="2"/>
  <c r="K49" i="2"/>
  <c r="BC65" i="35"/>
  <c r="O17" i="16"/>
  <c r="F60" i="16"/>
  <c r="I81" i="26"/>
  <c r="V89" i="35"/>
  <c r="C95" i="35"/>
  <c r="BC80" i="35"/>
  <c r="AZ80" i="35"/>
  <c r="BB80" i="35" s="1"/>
  <c r="D13" i="31"/>
  <c r="G197" i="40"/>
  <c r="AZ48" i="35"/>
  <c r="AX52" i="35"/>
  <c r="V84" i="34"/>
  <c r="BC29" i="35"/>
  <c r="BB29" i="35"/>
  <c r="AY111" i="34"/>
  <c r="BB63" i="35"/>
  <c r="BB108" i="35"/>
  <c r="P39" i="21"/>
  <c r="N39" i="21"/>
  <c r="O39" i="21" s="1"/>
  <c r="O41" i="21" s="1"/>
  <c r="O42" i="21" s="1"/>
  <c r="BB14" i="35"/>
  <c r="J81" i="26"/>
  <c r="K81" i="26"/>
  <c r="H132" i="26"/>
  <c r="J26" i="16"/>
  <c r="H27" i="16"/>
  <c r="BC11" i="36"/>
  <c r="BC108" i="35"/>
  <c r="AZ107" i="35"/>
  <c r="BC107" i="35"/>
  <c r="C14" i="36"/>
  <c r="E13" i="31"/>
  <c r="H197" i="40"/>
  <c r="BB78" i="35"/>
  <c r="BC76" i="35"/>
  <c r="X69" i="34"/>
  <c r="X123" i="34" s="1"/>
  <c r="AY101" i="34"/>
  <c r="BD101" i="34" s="1"/>
  <c r="AY14" i="34"/>
  <c r="AY29" i="34"/>
  <c r="AY34" i="34" s="1"/>
  <c r="AZ34" i="34" s="1"/>
  <c r="BB29" i="34"/>
  <c r="AW34" i="34"/>
  <c r="BB34" i="34" s="1"/>
  <c r="BD11" i="34"/>
  <c r="BA11" i="34"/>
  <c r="BB105" i="34"/>
  <c r="BB95" i="34"/>
  <c r="V109" i="35"/>
  <c r="F41" i="21"/>
  <c r="G41" i="21" s="1"/>
  <c r="BB45" i="35"/>
  <c r="M13" i="25"/>
  <c r="I14" i="25"/>
  <c r="L7" i="25"/>
  <c r="M7" i="25"/>
  <c r="BC13" i="36"/>
  <c r="AZ13" i="36"/>
  <c r="BE13" i="36" s="1"/>
  <c r="G109" i="41"/>
  <c r="D4" i="31"/>
  <c r="AH123" i="35"/>
  <c r="AZ12" i="36"/>
  <c r="BB12" i="36" s="1"/>
  <c r="V14" i="36"/>
  <c r="AZ14" i="36" s="1"/>
  <c r="BC14" i="36" s="1"/>
  <c r="V15" i="35"/>
  <c r="AZ11" i="35"/>
  <c r="F8" i="31"/>
  <c r="G8" i="31"/>
  <c r="BB32" i="35"/>
  <c r="AZ32" i="35"/>
  <c r="BC32" i="35" s="1"/>
  <c r="V34" i="35"/>
  <c r="AW26" i="34"/>
  <c r="AY21" i="34"/>
  <c r="AY26" i="34" s="1"/>
  <c r="V26" i="35"/>
  <c r="AZ21" i="35"/>
  <c r="AY76" i="34"/>
  <c r="AY84" i="34" s="1"/>
  <c r="BD84" i="34" s="1"/>
  <c r="AW84" i="34"/>
  <c r="AY45" i="34"/>
  <c r="BA45" i="34" s="1"/>
  <c r="BD103" i="34"/>
  <c r="BB103" i="34"/>
  <c r="BB11" i="34"/>
  <c r="AZ10" i="36"/>
  <c r="BB105" i="35"/>
  <c r="AY51" i="34"/>
  <c r="AY52" i="34" s="1"/>
  <c r="BA52" i="34" s="1"/>
  <c r="AW52" i="34"/>
  <c r="BD12" i="34"/>
  <c r="BA12" i="34"/>
  <c r="K48" i="2"/>
  <c r="M48" i="2"/>
  <c r="BB12" i="34"/>
  <c r="N41" i="21" l="1"/>
  <c r="N42" i="21" s="1"/>
  <c r="BA10" i="36"/>
  <c r="BE10" i="36"/>
  <c r="BC10" i="36"/>
  <c r="BB10" i="36"/>
  <c r="K25" i="16" s="1"/>
  <c r="J25" i="16" s="1"/>
  <c r="L25" i="16" s="1"/>
  <c r="BD14" i="34"/>
  <c r="BA14" i="34"/>
  <c r="J27" i="16"/>
  <c r="BA76" i="34"/>
  <c r="AZ84" i="35"/>
  <c r="BB74" i="35"/>
  <c r="AZ15" i="35"/>
  <c r="BC15" i="35" s="1"/>
  <c r="AX123" i="35"/>
  <c r="BE106" i="35"/>
  <c r="BB106" i="35"/>
  <c r="BA29" i="34"/>
  <c r="J55" i="2"/>
  <c r="K54" i="2"/>
  <c r="J60" i="2"/>
  <c r="BB45" i="34"/>
  <c r="AZ26" i="35"/>
  <c r="BC21" i="35"/>
  <c r="BA101" i="34"/>
  <c r="BD111" i="34"/>
  <c r="BB111" i="34"/>
  <c r="AZ52" i="35"/>
  <c r="BB52" i="35" s="1"/>
  <c r="BA21" i="34"/>
  <c r="F55" i="2"/>
  <c r="F60" i="2"/>
  <c r="BC84" i="35"/>
  <c r="BB21" i="35"/>
  <c r="V36" i="35"/>
  <c r="K14" i="25"/>
  <c r="K33" i="16"/>
  <c r="J33" i="16" s="1"/>
  <c r="L33" i="16" s="1"/>
  <c r="BA111" i="34"/>
  <c r="L81" i="26"/>
  <c r="I132" i="26"/>
  <c r="J132" i="26" s="1"/>
  <c r="H54" i="2"/>
  <c r="I39" i="2"/>
  <c r="BB9" i="34"/>
  <c r="BB14" i="36"/>
  <c r="V95" i="35"/>
  <c r="BB95" i="35" s="1"/>
  <c r="AZ89" i="35"/>
  <c r="AZ95" i="35" s="1"/>
  <c r="BE107" i="35"/>
  <c r="BB107" i="35"/>
  <c r="BB21" i="34"/>
  <c r="F13" i="31"/>
  <c r="G13" i="31"/>
  <c r="H8" i="31"/>
  <c r="D6" i="31"/>
  <c r="F2" i="31"/>
  <c r="G151" i="40"/>
  <c r="H126" i="40"/>
  <c r="H151" i="40" s="1"/>
  <c r="E6" i="31"/>
  <c r="V36" i="34"/>
  <c r="BA26" i="34"/>
  <c r="BB101" i="34"/>
  <c r="AZ26" i="34"/>
  <c r="AY36" i="34"/>
  <c r="AY69" i="34" s="1"/>
  <c r="BD69" i="34" s="1"/>
  <c r="BE11" i="35"/>
  <c r="BC11" i="35"/>
  <c r="F4" i="31"/>
  <c r="H4" i="31" s="1"/>
  <c r="G4" i="31"/>
  <c r="BB13" i="36"/>
  <c r="K31" i="16" s="1"/>
  <c r="J31" i="16" s="1"/>
  <c r="BB15" i="34"/>
  <c r="BA32" i="34"/>
  <c r="BD99" i="34"/>
  <c r="BA99" i="34"/>
  <c r="H48" i="40"/>
  <c r="H81" i="40" s="1"/>
  <c r="G81" i="40"/>
  <c r="BC52" i="35"/>
  <c r="BE12" i="36"/>
  <c r="BC12" i="36"/>
  <c r="BB52" i="34"/>
  <c r="BB84" i="34"/>
  <c r="AW36" i="34"/>
  <c r="BB26" i="34"/>
  <c r="BB11" i="35"/>
  <c r="L27" i="16"/>
  <c r="H35" i="16"/>
  <c r="AZ34" i="35"/>
  <c r="BA13" i="34"/>
  <c r="F3" i="31"/>
  <c r="G3" i="31" s="1"/>
  <c r="BB115" i="35"/>
  <c r="BB117" i="35"/>
  <c r="BB99" i="34"/>
  <c r="G123" i="40"/>
  <c r="H86" i="40"/>
  <c r="H123" i="40" s="1"/>
  <c r="BA15" i="34"/>
  <c r="K132" i="26"/>
  <c r="BB76" i="34"/>
  <c r="BB34" i="35"/>
  <c r="BB15" i="35"/>
  <c r="BB109" i="35"/>
  <c r="BB14" i="34"/>
  <c r="H13" i="31"/>
  <c r="L26" i="16"/>
  <c r="Q39" i="21"/>
  <c r="Q41" i="21" s="1"/>
  <c r="Q42" i="21" s="1"/>
  <c r="P41" i="21"/>
  <c r="P42" i="21" s="1"/>
  <c r="BA84" i="34"/>
  <c r="H60" i="16"/>
  <c r="BC74" i="35"/>
  <c r="BE99" i="35"/>
  <c r="BB99" i="35"/>
  <c r="BA34" i="34"/>
  <c r="BC45" i="35"/>
  <c r="F6" i="31" l="1"/>
  <c r="H2" i="31"/>
  <c r="BA34" i="35"/>
  <c r="BC34" i="35"/>
  <c r="G6" i="31"/>
  <c r="BE95" i="35"/>
  <c r="BC95" i="35"/>
  <c r="H3" i="31"/>
  <c r="K27" i="16"/>
  <c r="I60" i="16"/>
  <c r="J60" i="16"/>
  <c r="L132" i="26"/>
  <c r="I133" i="26"/>
  <c r="J133" i="26" s="1"/>
  <c r="M27" i="16"/>
  <c r="O27" i="16"/>
  <c r="G82" i="40"/>
  <c r="D9" i="31"/>
  <c r="H6" i="31"/>
  <c r="O25" i="16"/>
  <c r="M25" i="16"/>
  <c r="H124" i="40"/>
  <c r="E12" i="31"/>
  <c r="H82" i="40"/>
  <c r="E9" i="31"/>
  <c r="H152" i="40"/>
  <c r="E11" i="31"/>
  <c r="AY113" i="34"/>
  <c r="O33" i="16"/>
  <c r="M33" i="16"/>
  <c r="J62" i="2"/>
  <c r="K60" i="2"/>
  <c r="F73" i="2"/>
  <c r="G73" i="2" s="1"/>
  <c r="H45" i="16"/>
  <c r="H40" i="16"/>
  <c r="AZ36" i="35"/>
  <c r="BA26" i="35"/>
  <c r="BC26" i="35"/>
  <c r="BB36" i="34"/>
  <c r="AW69" i="34"/>
  <c r="G152" i="40"/>
  <c r="D11" i="31"/>
  <c r="AY123" i="34"/>
  <c r="J32" i="16"/>
  <c r="K32" i="16" s="1"/>
  <c r="L31" i="16"/>
  <c r="G124" i="40"/>
  <c r="D12" i="31"/>
  <c r="BA36" i="34"/>
  <c r="V69" i="34"/>
  <c r="F70" i="2"/>
  <c r="G70" i="2" s="1"/>
  <c r="F62" i="2"/>
  <c r="F63" i="2" s="1"/>
  <c r="M26" i="16"/>
  <c r="O26" i="16"/>
  <c r="G2" i="31"/>
  <c r="BB26" i="35"/>
  <c r="BE84" i="35"/>
  <c r="BB84" i="35"/>
  <c r="L54" i="2"/>
  <c r="H60" i="2"/>
  <c r="I54" i="2"/>
  <c r="V69" i="35"/>
  <c r="BB36" i="35"/>
  <c r="BB69" i="34" l="1"/>
  <c r="AW123" i="34"/>
  <c r="BB123" i="34" s="1"/>
  <c r="BA69" i="34"/>
  <c r="V123" i="34"/>
  <c r="BA123" i="34" s="1"/>
  <c r="F12" i="31"/>
  <c r="H12" i="31" s="1"/>
  <c r="H9" i="31"/>
  <c r="E14" i="31"/>
  <c r="F9" i="31"/>
  <c r="G9" i="31"/>
  <c r="D14" i="31"/>
  <c r="V123" i="35"/>
  <c r="M31" i="16"/>
  <c r="O31" i="16"/>
  <c r="L32" i="16"/>
  <c r="J63" i="2"/>
  <c r="K63" i="2" s="1"/>
  <c r="J65" i="2"/>
  <c r="K65" i="2" s="1"/>
  <c r="AZ69" i="35"/>
  <c r="BC36" i="35"/>
  <c r="I60" i="2"/>
  <c r="H62" i="2"/>
  <c r="F72" i="2"/>
  <c r="G72" i="2" s="1"/>
  <c r="F11" i="31"/>
  <c r="H11" i="31" s="1"/>
  <c r="F61" i="16"/>
  <c r="H61" i="16" s="1"/>
  <c r="G54" i="16"/>
  <c r="H47" i="16"/>
  <c r="H51" i="16" s="1"/>
  <c r="G12" i="31" l="1"/>
  <c r="BE69" i="35"/>
  <c r="BC69" i="35"/>
  <c r="AZ123" i="35"/>
  <c r="BC123" i="35" s="1"/>
  <c r="AZ113" i="35"/>
  <c r="I61" i="16"/>
  <c r="J61" i="16"/>
  <c r="H62" i="16"/>
  <c r="BB69" i="35"/>
  <c r="G11" i="31"/>
  <c r="D16" i="31"/>
  <c r="O32" i="16"/>
  <c r="M32" i="16"/>
  <c r="E16" i="31"/>
  <c r="F14" i="31"/>
  <c r="F16" i="31" s="1"/>
  <c r="G16" i="31" l="1"/>
  <c r="G14" i="31"/>
  <c r="H16" i="31"/>
  <c r="H14" i="31"/>
  <c r="BB123" i="35"/>
  <c r="T39" i="21" l="1"/>
  <c r="R39" i="21"/>
  <c r="S39" i="21" l="1"/>
  <c r="S41" i="21" s="1"/>
  <c r="S42" i="21" s="1"/>
  <c r="R41" i="21"/>
  <c r="R42" i="21" s="1"/>
  <c r="U39" i="21"/>
  <c r="U41" i="21" s="1"/>
  <c r="U42" i="21" s="1"/>
  <c r="T41" i="21"/>
  <c r="T42" i="21" s="1"/>
  <c r="K34" i="16" s="1"/>
  <c r="J34" i="16" s="1"/>
  <c r="L34" i="16" l="1"/>
  <c r="J35" i="16"/>
  <c r="K35" i="16" l="1"/>
  <c r="J40" i="16"/>
  <c r="M34" i="16"/>
  <c r="O34" i="16"/>
  <c r="L35" i="16"/>
  <c r="L45" i="16" l="1"/>
  <c r="M35" i="16"/>
  <c r="O35" i="16"/>
  <c r="L40" i="16"/>
  <c r="K40" i="16"/>
  <c r="J45" i="16"/>
  <c r="F63" i="16" l="1"/>
  <c r="K45" i="16"/>
  <c r="M40" i="16"/>
  <c r="O40" i="16"/>
  <c r="M45" i="16"/>
  <c r="F64" i="16"/>
  <c r="L47" i="16"/>
  <c r="O47" i="16" l="1"/>
  <c r="L49" i="16"/>
  <c r="O49" i="16" s="1"/>
  <c r="F67" i="16"/>
  <c r="H64" i="16"/>
  <c r="F65" i="16"/>
  <c r="H65" i="16" s="1"/>
  <c r="I65" i="16" s="1"/>
  <c r="F66" i="16"/>
  <c r="H63" i="16"/>
  <c r="J64" i="16" l="1"/>
  <c r="I64" i="16"/>
  <c r="I63" i="16"/>
  <c r="J63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Leidy Johana Marmolejo Arias</author>
    <author>Leidy Viviana Lopez</author>
  </authors>
  <commentList>
    <comment ref="AO5" authorId="0" shapeId="0" xr:uid="{486AD4BA-2151-41CA-A131-082A2DE19A06}">
      <text>
        <r>
          <rPr>
            <b/>
            <sz val="9"/>
            <color indexed="81"/>
            <rFont val="Tahoma"/>
            <family val="2"/>
          </rPr>
          <t>Leidy Johana Marmolejo Arias:</t>
        </r>
        <r>
          <rPr>
            <sz val="9"/>
            <color indexed="81"/>
            <rFont val="Tahoma"/>
            <family val="2"/>
          </rPr>
          <t xml:space="preserve">
comisiones, certificados, cargue, descargue, servicio logistico, otros</t>
        </r>
      </text>
    </comment>
    <comment ref="M9" authorId="1" shapeId="0" xr:uid="{52BF0AB2-8E36-4FA7-B0AC-2F93C7235D63}">
      <text>
        <r>
          <rPr>
            <sz val="9"/>
            <color indexed="81"/>
            <rFont val="Tahoma"/>
            <family val="2"/>
          </rPr>
          <t xml:space="preserve">
Agua
CVC - ASOGUABAS-</t>
        </r>
      </text>
    </comment>
    <comment ref="K13" authorId="1" shapeId="0" xr:uid="{753332FC-2EEB-4341-8D97-04C75B430134}">
      <text>
        <r>
          <rPr>
            <sz val="9"/>
            <color indexed="81"/>
            <rFont val="Tahoma"/>
            <family val="2"/>
          </rPr>
          <t xml:space="preserve">
JORNALES GC 
BULDOZER / TRANSPORTE CACHAZA
</t>
        </r>
      </text>
    </comment>
    <comment ref="AB55" authorId="1" shapeId="0" xr:uid="{3AC53CE1-E725-41D4-8C09-84B24BF5C5ED}">
      <text>
        <r>
          <rPr>
            <sz val="9"/>
            <color indexed="81"/>
            <rFont val="Tahoma"/>
            <family val="2"/>
          </rPr>
          <t xml:space="preserve">
Servicio de patrulla motorizada $11 mm
 +
Ajuste tarifa 2019 $48 mm</t>
        </r>
      </text>
    </comment>
    <comment ref="AB61" authorId="1" shapeId="0" xr:uid="{B077CC2F-03A7-4AE3-95DD-EEE7410191FD}">
      <text>
        <r>
          <rPr>
            <sz val="9"/>
            <color indexed="81"/>
            <rFont val="Tahoma"/>
            <family val="2"/>
          </rPr>
          <t xml:space="preserve">
Bomberos</t>
        </r>
      </text>
    </comment>
    <comment ref="T65" authorId="1" shapeId="0" xr:uid="{8ED2BACC-2C98-4524-ABA2-9B3EAD81409B}">
      <text>
        <r>
          <rPr>
            <sz val="9"/>
            <color indexed="81"/>
            <rFont val="Tahoma"/>
            <family val="2"/>
          </rPr>
          <t xml:space="preserve">
 Red Metereologica $7 mm
Telefono e internet $3MM
</t>
        </r>
      </text>
    </comment>
    <comment ref="AE76" authorId="1" shapeId="0" xr:uid="{A074AF82-337A-4402-86DE-16C889F7C100}">
      <text>
        <r>
          <rPr>
            <sz val="9"/>
            <color indexed="81"/>
            <rFont val="Tahoma"/>
            <family val="2"/>
          </rPr>
          <t xml:space="preserve">
Alumbrado Publico</t>
        </r>
      </text>
    </comment>
    <comment ref="AE80" authorId="1" shapeId="0" xr:uid="{903EBDED-FE6E-428B-9076-45D5479287C0}">
      <text>
        <r>
          <rPr>
            <sz val="9"/>
            <color indexed="81"/>
            <rFont val="Tahoma"/>
            <family val="2"/>
          </rPr>
          <t xml:space="preserve">
IVA NO DESCONTABLE</t>
        </r>
      </text>
    </comment>
    <comment ref="AE82" authorId="1" shapeId="0" xr:uid="{141ACD7A-59B3-412D-8AF5-EF77ADA24449}">
      <text>
        <r>
          <rPr>
            <sz val="9"/>
            <color indexed="81"/>
            <rFont val="Tahoma"/>
            <family val="2"/>
          </rPr>
          <t xml:space="preserve">
IVA NO DESCONTABLE</t>
        </r>
      </text>
    </comment>
    <comment ref="T99" authorId="0" shapeId="0" xr:uid="{041B1E7D-0489-4072-97A4-D073365E9CCD}">
      <text>
        <r>
          <rPr>
            <sz val="9"/>
            <color indexed="81"/>
            <rFont val="Tahoma"/>
            <family val="2"/>
          </rPr>
          <t xml:space="preserve">Vertimientos Liquidos - $ 130,248,057
EPP - $ 2, 735,920
</t>
        </r>
      </text>
    </comment>
    <comment ref="L115" authorId="0" shapeId="0" xr:uid="{80E86D18-68CF-4110-B613-B14CB71F2788}">
      <text>
        <r>
          <rPr>
            <sz val="9"/>
            <color indexed="81"/>
            <rFont val="Tahoma"/>
            <family val="2"/>
          </rPr>
          <t>Vigilancia - ANDINA DE SEGURIDAD $ 587,049,811
Aseo - $ 41,443,036</t>
        </r>
      </text>
    </comment>
    <comment ref="S115" authorId="0" shapeId="0" xr:uid="{43D9A133-3E2A-46B6-A871-45D10E2E87E7}">
      <text>
        <r>
          <rPr>
            <sz val="9"/>
            <color indexed="81"/>
            <rFont val="Tahoma"/>
            <family val="2"/>
          </rPr>
          <t>Alquiler de equipos de computos y servidores</t>
        </r>
      </text>
    </comment>
    <comment ref="T115" authorId="0" shapeId="0" xr:uid="{D4DA7B8B-40D4-4D66-BC7D-1AFE101923DB}">
      <text>
        <r>
          <rPr>
            <sz val="9"/>
            <color indexed="81"/>
            <rFont val="Tahoma"/>
            <family val="2"/>
          </rPr>
          <t xml:space="preserve">- Procesamiento de datos - COMPUNET $ 77,199,630
- INTERNET $ 66,336,695
- Administración oficina Cali $ 20,386,614
- TELEFONO $ 13,221,458
-  REGISTRO MERCANTIL $ 2,509,200
- ACUEDUCTO Y ALCANTAR $ 843,507
</t>
        </r>
      </text>
    </comment>
    <comment ref="AB115" authorId="0" shapeId="0" xr:uid="{CA64A3EF-E2A0-4952-9016-4B07138B56DA}">
      <text>
        <r>
          <rPr>
            <sz val="9"/>
            <color indexed="81"/>
            <rFont val="Tahoma"/>
            <family val="2"/>
          </rPr>
          <t xml:space="preserve">- Personal temporal de Gente del Campo y Valor Agregado
- Servicio de mantenimiento y recarga de extintores - Bomberos $  14,475,369
- Impresión de Stickers $ 6,891,000
- Acompañamiento de escolta - Andina de Seguridad $  5,798,000
- Calculo Actuarial $  5,391,000
- Mantenimiento o reparaciones del Casino $  3,809,400
</t>
        </r>
      </text>
    </comment>
    <comment ref="R117" authorId="0" shapeId="0" xr:uid="{C7A5A1EC-60CE-48D2-9AF5-DB6D08FAAC37}">
      <text>
        <r>
          <rPr>
            <sz val="9"/>
            <color indexed="81"/>
            <rFont val="Tahoma"/>
            <family val="2"/>
          </rPr>
          <t xml:space="preserve">
SERVICIOS DE LA BOLSA MERCANTIL DE COLOMBI</t>
        </r>
      </text>
    </comment>
    <comment ref="AB117" authorId="0" shapeId="0" xr:uid="{9707B66C-CF51-401B-9EB0-639B5814183D}">
      <text>
        <r>
          <rPr>
            <sz val="9"/>
            <color indexed="81"/>
            <rFont val="Tahoma"/>
            <family val="2"/>
          </rPr>
          <t>- Servicio de personal temporal - Valor Agregado $  512,249,294
- Retiro de dispositivos $  4,715,012
- Reparación de estibas $   3,600,000
- Impresión de stickers $  1,523,400</t>
        </r>
      </text>
    </comment>
    <comment ref="AO117" authorId="0" shapeId="0" xr:uid="{F3D51435-E1C4-4705-A1C9-148CC7B81252}">
      <text>
        <r>
          <rPr>
            <sz val="9"/>
            <color indexed="81"/>
            <rFont val="Tahoma"/>
            <family val="2"/>
          </rPr>
          <t>- COMISION DE ADUANA $ 279,154,897
- OTROS SERVICIOS DE LOGISTICA $ 165,338,284 - Retiros de dispositivos
- CERTIFICADOS $ 55,927,707
- ALMACENAJE  DE PRODUCTO $ 35,017,440
- GASTOS DE BRACEO $ 7,154,474
- CARGUE Y DESCARGUE $ 2,250,000
- OTROS $ 175,584,943 - Gastos de manipulación e inspección de carga y coordinación de transporte</t>
        </r>
      </text>
    </comment>
    <comment ref="AB120" authorId="0" shapeId="0" xr:uid="{E28DC6E9-B437-4779-A17F-2AD7A8AA3A09}">
      <text>
        <r>
          <rPr>
            <sz val="9"/>
            <color indexed="81"/>
            <rFont val="Tahoma"/>
            <family val="2"/>
          </rPr>
          <t>- Servicio de personal temporal - Valor Agregado $  512,249,294
- Retiro de dispositivos $  4,715,012
- Reparación de estibas $   3,600,000
- Impresión de stickers $  1,523,400</t>
        </r>
      </text>
    </comment>
    <comment ref="AO120" authorId="0" shapeId="0" xr:uid="{3D85C21A-A649-4978-A302-6F8E2AECACA6}">
      <text>
        <r>
          <rPr>
            <sz val="9"/>
            <color indexed="81"/>
            <rFont val="Tahoma"/>
            <family val="2"/>
          </rPr>
          <t>- COMISION DE ADUANA $ 279,154,897
- OTROS SERVICIOS DE LOGISTICA $ 165,338,284 - Retiros de dispositivos
- CERTIFICADOS $ 55,927,707
- ALMACENAJE  DE PRODUCTO $ 35,017,440
- GASTOS DE BRACEO $ 7,154,474
- CARGUE Y DESCARGUE $ 2,250,000
- OTROS $ 175,584,943 - Gastos de manipulación e inspección de carga y coordinación de transporte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Leidy Johana Marmolejo Arias</author>
    <author>Leidy Viviana Lopez</author>
  </authors>
  <commentList>
    <comment ref="AO5" authorId="0" shapeId="0" xr:uid="{EEC2052D-CB36-4FE9-844B-C8CDF1FAFC50}">
      <text>
        <r>
          <rPr>
            <b/>
            <sz val="9"/>
            <color indexed="81"/>
            <rFont val="Tahoma"/>
            <family val="2"/>
          </rPr>
          <t>Leidy Johana Marmolejo Arias:</t>
        </r>
        <r>
          <rPr>
            <sz val="9"/>
            <color indexed="81"/>
            <rFont val="Tahoma"/>
            <family val="2"/>
          </rPr>
          <t xml:space="preserve">
comisiones, certificados, cargue, descargue, servicio logistico, otros</t>
        </r>
      </text>
    </comment>
    <comment ref="M9" authorId="1" shapeId="0" xr:uid="{B8D99B8B-7457-4C9D-9CCD-A93529136A1F}">
      <text>
        <r>
          <rPr>
            <sz val="9"/>
            <color indexed="81"/>
            <rFont val="Tahoma"/>
            <family val="2"/>
          </rPr>
          <t xml:space="preserve">
Agua
CVC - ASOGUABAS-</t>
        </r>
      </text>
    </comment>
    <comment ref="AU9" authorId="1" shapeId="0" xr:uid="{C96B402C-8753-45AA-9474-B49A1D2C6182}">
      <text>
        <r>
          <rPr>
            <b/>
            <sz val="9"/>
            <color indexed="81"/>
            <rFont val="Tahoma"/>
            <family val="2"/>
          </rPr>
          <t>Leidy Viviana Lopez:</t>
        </r>
        <r>
          <rPr>
            <sz val="9"/>
            <color indexed="81"/>
            <rFont val="Tahoma"/>
            <family val="2"/>
          </rPr>
          <t xml:space="preserve">
Ovinos $127
Equinos $20
</t>
        </r>
      </text>
    </comment>
    <comment ref="K13" authorId="1" shapeId="0" xr:uid="{59E6CE6C-374B-4F8F-B506-2A56F06E53A7}">
      <text>
        <r>
          <rPr>
            <sz val="9"/>
            <color indexed="81"/>
            <rFont val="Tahoma"/>
            <family val="2"/>
          </rPr>
          <t xml:space="preserve">
JORNALES GC 
BULDOZER / TRANSPORTE CACHAZA
</t>
        </r>
      </text>
    </comment>
    <comment ref="AU14" authorId="1" shapeId="0" xr:uid="{D7B0D6AC-C883-46A1-9D0A-B1D58AB67FC3}">
      <text>
        <r>
          <rPr>
            <sz val="9"/>
            <color indexed="81"/>
            <rFont val="Tahoma"/>
            <family val="2"/>
          </rPr>
          <t xml:space="preserve">
Principalmente servicio de casino
</t>
        </r>
      </text>
    </comment>
    <comment ref="AU29" authorId="1" shapeId="0" xr:uid="{B400A1C5-955B-4476-9C74-8C521AB35F36}">
      <text>
        <r>
          <rPr>
            <sz val="9"/>
            <color indexed="81"/>
            <rFont val="Tahoma"/>
            <family val="2"/>
          </rPr>
          <t xml:space="preserve">
Lavado de Vías</t>
        </r>
      </text>
    </comment>
    <comment ref="AB55" authorId="1" shapeId="0" xr:uid="{29D210DB-24C5-41B4-8471-42793D829320}">
      <text>
        <r>
          <rPr>
            <sz val="9"/>
            <color indexed="81"/>
            <rFont val="Tahoma"/>
            <family val="2"/>
          </rPr>
          <t xml:space="preserve">
Servicio de patrulla motorizada $11 mm
 +
Ajuste tarifa 2019 $48 mm</t>
        </r>
      </text>
    </comment>
    <comment ref="AB61" authorId="1" shapeId="0" xr:uid="{BDC16209-71DD-41F9-97B9-87155EBA5177}">
      <text>
        <r>
          <rPr>
            <sz val="9"/>
            <color indexed="81"/>
            <rFont val="Tahoma"/>
            <family val="2"/>
          </rPr>
          <t xml:space="preserve">
Bomberos</t>
        </r>
      </text>
    </comment>
    <comment ref="AU63" authorId="1" shapeId="0" xr:uid="{970CE42E-5E1E-4CCF-821B-2432A17C7805}">
      <text>
        <r>
          <rPr>
            <sz val="9"/>
            <color indexed="81"/>
            <rFont val="Tahoma"/>
            <family val="2"/>
          </rPr>
          <t xml:space="preserve">
Plan Futuro</t>
        </r>
      </text>
    </comment>
    <comment ref="T65" authorId="1" shapeId="0" xr:uid="{0A914E30-132C-4C16-8524-F79F5B248C81}">
      <text>
        <r>
          <rPr>
            <sz val="9"/>
            <color indexed="81"/>
            <rFont val="Tahoma"/>
            <family val="2"/>
          </rPr>
          <t xml:space="preserve">
 Red Metereologica $7 mm
Telefono e internet $3MM
</t>
        </r>
      </text>
    </comment>
    <comment ref="AU65" authorId="1" shapeId="0" xr:uid="{DAEC9098-7862-4443-829C-494A50AC6B53}">
      <text>
        <r>
          <rPr>
            <sz val="9"/>
            <color indexed="81"/>
            <rFont val="Tahoma"/>
            <family val="2"/>
          </rPr>
          <t xml:space="preserve">
Plan Futuro $261 mm
Daños Cosecha $14 mm</t>
        </r>
      </text>
    </comment>
    <comment ref="AE76" authorId="1" shapeId="0" xr:uid="{06EC40B8-4E80-4EC0-BC54-8CD7600ABED8}">
      <text>
        <r>
          <rPr>
            <sz val="9"/>
            <color indexed="81"/>
            <rFont val="Tahoma"/>
            <family val="2"/>
          </rPr>
          <t xml:space="preserve">
Alumbrado Publico</t>
        </r>
      </text>
    </comment>
    <comment ref="AE80" authorId="1" shapeId="0" xr:uid="{84C4B467-A16B-4FB1-8646-9D0A226A70DF}">
      <text>
        <r>
          <rPr>
            <sz val="9"/>
            <color indexed="81"/>
            <rFont val="Tahoma"/>
            <family val="2"/>
          </rPr>
          <t xml:space="preserve">
IVA NO DESCONTABLE</t>
        </r>
      </text>
    </comment>
    <comment ref="AE82" authorId="1" shapeId="0" xr:uid="{4FC3C8B4-EC17-40D4-939A-14E7DB8B21CF}">
      <text>
        <r>
          <rPr>
            <sz val="9"/>
            <color indexed="81"/>
            <rFont val="Tahoma"/>
            <family val="2"/>
          </rPr>
          <t xml:space="preserve">
IVA NO DESCONTABLE</t>
        </r>
      </text>
    </comment>
    <comment ref="T99" authorId="0" shapeId="0" xr:uid="{217B69CC-44CD-43C4-92A2-76C7B422C171}">
      <text>
        <r>
          <rPr>
            <sz val="9"/>
            <color indexed="81"/>
            <rFont val="Tahoma"/>
            <family val="2"/>
          </rPr>
          <t xml:space="preserve">Vertimientos Liquidos - $ 130,248,057
EPP - $ 2, 735,920
</t>
        </r>
      </text>
    </comment>
    <comment ref="AU107" authorId="0" shapeId="0" xr:uid="{7F94E31B-2BDF-470D-89E8-B6DDB85BB402}">
      <text>
        <r>
          <rPr>
            <sz val="9"/>
            <color indexed="81"/>
            <rFont val="Tahoma"/>
            <family val="2"/>
          </rPr>
          <t xml:space="preserve">- Analisis y Ensayos $ 38,148,613
</t>
        </r>
      </text>
    </comment>
    <comment ref="L115" authorId="0" shapeId="0" xr:uid="{19ABEAF2-A316-4712-8148-605BDF0A2BA8}">
      <text>
        <r>
          <rPr>
            <sz val="9"/>
            <color indexed="81"/>
            <rFont val="Tahoma"/>
            <family val="2"/>
          </rPr>
          <t>Vigilancia - ANDINA DE SEGURIDAD $ 587,049,811
Aseo - $ 41,443,036</t>
        </r>
      </text>
    </comment>
    <comment ref="S115" authorId="0" shapeId="0" xr:uid="{3C359EF3-C48E-4485-BA77-1EBBC26B686E}">
      <text>
        <r>
          <rPr>
            <sz val="9"/>
            <color indexed="81"/>
            <rFont val="Tahoma"/>
            <family val="2"/>
          </rPr>
          <t>Alquiler de equipos de computos y servidores</t>
        </r>
      </text>
    </comment>
    <comment ref="T115" authorId="0" shapeId="0" xr:uid="{666F51C0-B601-4DCE-9CFC-7BF7F6F529A6}">
      <text>
        <r>
          <rPr>
            <sz val="9"/>
            <color indexed="81"/>
            <rFont val="Tahoma"/>
            <family val="2"/>
          </rPr>
          <t xml:space="preserve">- Procesamiento de datos - COMPUNET $ 77,199,630
- INTERNET $ 66,336,695
- Administración oficina Cali $ 20,386,614
- TELEFONO $ 13,221,458
-  REGISTRO MERCANTIL $ 2,509,200
- ACUEDUCTO Y ALCANTAR $ 843,507
</t>
        </r>
      </text>
    </comment>
    <comment ref="AB115" authorId="0" shapeId="0" xr:uid="{8BAA0E7D-E153-48F5-819D-0FE338A737BE}">
      <text>
        <r>
          <rPr>
            <sz val="9"/>
            <color indexed="81"/>
            <rFont val="Tahoma"/>
            <family val="2"/>
          </rPr>
          <t xml:space="preserve">- Personal temporal de Gente del Campo y Valor Agregado
- Servicio de mantenimiento y recarga de extintores - Bomberos $  14,475,369
- Impresión de Stickers $ 6,891,000
- Acompañamiento de escolta - Andina de Seguridad $  5,798,000
- Calculo Actuarial $  5,391,000
- Mantenimiento o reparaciones del Casino $  3,809,400
</t>
        </r>
      </text>
    </comment>
    <comment ref="R117" authorId="0" shapeId="0" xr:uid="{3F53576D-2797-428E-8C2F-E7E6385A716A}">
      <text>
        <r>
          <rPr>
            <sz val="9"/>
            <color indexed="81"/>
            <rFont val="Tahoma"/>
            <family val="2"/>
          </rPr>
          <t xml:space="preserve">
SERVICIOS DE LA BOLSA MERCANTIL DE COLOMBI</t>
        </r>
      </text>
    </comment>
    <comment ref="AB117" authorId="0" shapeId="0" xr:uid="{7DA5AF20-DD57-472A-A0D7-5FEF5DFEE002}">
      <text>
        <r>
          <rPr>
            <sz val="9"/>
            <color indexed="81"/>
            <rFont val="Tahoma"/>
            <family val="2"/>
          </rPr>
          <t>- Servicio de personal temporal - Valor Agregado $  512,249,294
- Retiro de dispositivos $  4,715,012
- Reparación de estibas $   3,600,000
- Impresión de stickers $  1,523,400</t>
        </r>
      </text>
    </comment>
    <comment ref="AO117" authorId="0" shapeId="0" xr:uid="{BBF66025-3933-4068-9841-997A74988957}">
      <text>
        <r>
          <rPr>
            <sz val="9"/>
            <color indexed="81"/>
            <rFont val="Tahoma"/>
            <family val="2"/>
          </rPr>
          <t>- COMISION DE ADUANA $ 279,154,897
- OTROS SERVICIOS DE LOGISTICA $ 165,338,284 - Retiros de dispositivos
- CERTIFICADOS $ 55,927,707
- ALMACENAJE  DE PRODUCTO $ 35,017,440
- GASTOS DE BRACEO $ 7,154,474
- CARGUE Y DESCARGUE $ 2,250,000
- OTROS $ 175,584,943 - Gastos de manipulación e inspección de carga y coordinación de transporte</t>
        </r>
      </text>
    </comment>
    <comment ref="AB120" authorId="0" shapeId="0" xr:uid="{8EA0CDF8-A396-495C-AEE8-4DC6D5F8FE26}">
      <text>
        <r>
          <rPr>
            <sz val="9"/>
            <color indexed="81"/>
            <rFont val="Tahoma"/>
            <family val="2"/>
          </rPr>
          <t>- Servicio de personal temporal - Valor Agregado $  512,249,294
- Retiro de dispositivos $  4,715,012
- Reparación de estibas $   3,600,000
- Impresión de stickers $  1,523,400</t>
        </r>
      </text>
    </comment>
    <comment ref="AO120" authorId="0" shapeId="0" xr:uid="{F5A4B52D-F5A7-422C-8097-A63DE8C73CE5}">
      <text>
        <r>
          <rPr>
            <sz val="9"/>
            <color indexed="81"/>
            <rFont val="Tahoma"/>
            <family val="2"/>
          </rPr>
          <t>- COMISION DE ADUANA $ 279,154,897
- OTROS SERVICIOS DE LOGISTICA $ 165,338,284 - Retiros de dispositivos
- CERTIFICADOS $ 55,927,707
- ALMACENAJE  DE PRODUCTO $ 35,017,440
- GASTOS DE BRACEO $ 7,154,474
- CARGUE Y DESCARGUE $ 2,250,000
- OTROS $ 175,584,943 - Gastos de manipulación e inspección de carga y coordinación de transporte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Leidy</author>
  </authors>
  <commentList>
    <comment ref="F36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La diferencia corresponde a Servicios Agricolas que no se incluyen porque no se incluye ingreso y bonific x despido.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Leidy Johana Marmolejo Arias</author>
    <author>Leidy Viviana Lopez</author>
  </authors>
  <commentList>
    <comment ref="AO4" authorId="0" shapeId="0" xr:uid="{C13CC119-3C4D-45F9-95F6-F1EE51FC4DAF}">
      <text>
        <r>
          <rPr>
            <b/>
            <sz val="9"/>
            <color indexed="81"/>
            <rFont val="Tahoma"/>
            <family val="2"/>
          </rPr>
          <t>Leidy Johana Marmolejo Arias:</t>
        </r>
        <r>
          <rPr>
            <sz val="9"/>
            <color indexed="81"/>
            <rFont val="Tahoma"/>
            <family val="2"/>
          </rPr>
          <t xml:space="preserve">
comisiones, certificados, cargue, descargue, servicio logistico, otros</t>
        </r>
      </text>
    </comment>
    <comment ref="M8" authorId="1" shapeId="0" xr:uid="{1B9EB559-ED1F-43FE-BDF9-45E735D7244D}">
      <text>
        <r>
          <rPr>
            <sz val="9"/>
            <color indexed="81"/>
            <rFont val="Tahoma"/>
            <family val="2"/>
          </rPr>
          <t xml:space="preserve">
Agua
CVC - ASOGUABAS-</t>
        </r>
      </text>
    </comment>
    <comment ref="K12" authorId="1" shapeId="0" xr:uid="{2C23E0A7-E037-4C15-9218-DACE2FD71606}">
      <text>
        <r>
          <rPr>
            <sz val="9"/>
            <color indexed="81"/>
            <rFont val="Tahoma"/>
            <family val="2"/>
          </rPr>
          <t xml:space="preserve">
JORNALES GC 
BULDOZER / TRANSPORTE CACHAZA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Leidy</author>
  </authors>
  <commentList>
    <comment ref="D2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Se resta bonificaciones</t>
        </r>
      </text>
    </comment>
    <comment ref="D24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PREDIAL</t>
        </r>
      </text>
    </comment>
    <comment ref="D28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 xml:space="preserve">
Servicios publicos del campo continuan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José Neiber Sanchez Vargas</author>
  </authors>
  <commentList>
    <comment ref="D58" authorId="0" shapeId="0" xr:uid="{9FAE718C-B1D3-4B2E-B7E1-AFA0AC7D9889}">
      <text>
        <r>
          <rPr>
            <b/>
            <sz val="9"/>
            <color indexed="81"/>
            <rFont val="Tahoma"/>
            <family val="2"/>
          </rPr>
          <t>Ejecucion presupuestal maquinaria</t>
        </r>
      </text>
    </comment>
    <comment ref="D59" authorId="0" shapeId="0" xr:uid="{094D7D18-F5C1-425C-B74F-0BFA12929679}">
      <text>
        <r>
          <rPr>
            <b/>
            <sz val="9"/>
            <color indexed="81"/>
            <rFont val="Tahoma"/>
            <family val="2"/>
          </rPr>
          <t>Ejecución presupuestal maquinaría</t>
        </r>
      </text>
    </comment>
    <comment ref="D73" authorId="0" shapeId="0" xr:uid="{F66E2D9F-DF2D-4AF8-8A96-506E9E6B6E63}">
      <text>
        <r>
          <rPr>
            <b/>
            <sz val="9"/>
            <color indexed="81"/>
            <rFont val="Tahoma"/>
            <family val="2"/>
          </rPr>
          <t>CeCos (142021-142024)</t>
        </r>
      </text>
    </comment>
  </commentList>
</comments>
</file>

<file path=xl/sharedStrings.xml><?xml version="1.0" encoding="utf-8"?>
<sst xmlns="http://schemas.openxmlformats.org/spreadsheetml/2006/main" count="1859" uniqueCount="611">
  <si>
    <t xml:space="preserve">VALOR ASEGURADO LUCRO CESANTE </t>
  </si>
  <si>
    <t xml:space="preserve">FIJOS </t>
  </si>
  <si>
    <t>VARIABLES</t>
  </si>
  <si>
    <t>$MM</t>
  </si>
  <si>
    <t>%</t>
  </si>
  <si>
    <t>INVENTARIO PRODUCTO TERMINADO</t>
  </si>
  <si>
    <t>INICIAL</t>
  </si>
  <si>
    <t>FINAL</t>
  </si>
  <si>
    <t>Azucar</t>
  </si>
  <si>
    <t>Miel</t>
  </si>
  <si>
    <t xml:space="preserve">INGRESOS NETOS </t>
  </si>
  <si>
    <t>Volumen Venta</t>
  </si>
  <si>
    <t>Precio</t>
  </si>
  <si>
    <t>COSTOS DE PRODUCCION</t>
  </si>
  <si>
    <t>APS y Levante</t>
  </si>
  <si>
    <t>GASTOS DE PERSONAL (Sin Bonific)</t>
  </si>
  <si>
    <t>HONORARIOS</t>
  </si>
  <si>
    <t>IMPUESTOS</t>
  </si>
  <si>
    <t>ARRENDAMIENTOS</t>
  </si>
  <si>
    <t>CONTRIBUCIONES Y AFILIACIONES</t>
  </si>
  <si>
    <t>SEGUROS</t>
  </si>
  <si>
    <t>SERVICIOS</t>
  </si>
  <si>
    <t>GASTOS LEGALES</t>
  </si>
  <si>
    <t>MANTENIMIENTO Y REPARACIONES</t>
  </si>
  <si>
    <t>GASTOS DE VIAJE</t>
  </si>
  <si>
    <t>DEPRECIACIONES</t>
  </si>
  <si>
    <t>AMORTIZACIONES</t>
  </si>
  <si>
    <t>MATERIALES</t>
  </si>
  <si>
    <t>DIVERSOS</t>
  </si>
  <si>
    <t>LIQ ORD MANTTO</t>
  </si>
  <si>
    <t>SUBREPARTO</t>
  </si>
  <si>
    <t>Admon Campo</t>
  </si>
  <si>
    <t>Costo del cultivo</t>
  </si>
  <si>
    <t xml:space="preserve">Arrendamiento </t>
  </si>
  <si>
    <t>Participacion</t>
  </si>
  <si>
    <t>Proveedores</t>
  </si>
  <si>
    <t>SUBREPARTOS</t>
  </si>
  <si>
    <t>Admon Proveedores</t>
  </si>
  <si>
    <t>Costo de caña arrend, partic, proveedores</t>
  </si>
  <si>
    <t>Costo cosecha</t>
  </si>
  <si>
    <t>Costo fabrica</t>
  </si>
  <si>
    <t>Otros Operacionales</t>
  </si>
  <si>
    <t xml:space="preserve">Otros costos </t>
  </si>
  <si>
    <t>SUBTOTAL COSTOS DE PRODUCCIÓN</t>
  </si>
  <si>
    <t>CONCIL</t>
  </si>
  <si>
    <t>GASTOS OPERACIONALES</t>
  </si>
  <si>
    <t>Gastos administrativos</t>
  </si>
  <si>
    <t>Gastos de ventas</t>
  </si>
  <si>
    <t>TOTAL COSTOS Y GASTOS</t>
  </si>
  <si>
    <t>VALOR ASEGURABLE</t>
  </si>
  <si>
    <t>COMPRATIVO VALOR ASEG 2012</t>
  </si>
  <si>
    <t>INGRESOS</t>
  </si>
  <si>
    <t xml:space="preserve">COSTOS </t>
  </si>
  <si>
    <t>Fijos</t>
  </si>
  <si>
    <t>Variables</t>
  </si>
  <si>
    <t>AÑO 2012</t>
  </si>
  <si>
    <t>Bagazo</t>
  </si>
  <si>
    <t>Energia</t>
  </si>
  <si>
    <t>cuadre</t>
  </si>
  <si>
    <t>dif con ant</t>
  </si>
  <si>
    <t xml:space="preserve"> BONIFICA RESTADAS DE GASTOS DE PERSONAL</t>
  </si>
  <si>
    <t>SUBREAPARTOS</t>
  </si>
  <si>
    <t>BONIFICA RESTADAS DE GASTOS DE PERSONAL</t>
  </si>
  <si>
    <t xml:space="preserve">SUBREPARTO </t>
  </si>
  <si>
    <t>FIJO</t>
  </si>
  <si>
    <t>VARIABLE</t>
  </si>
  <si>
    <t>SALARIO INTEGRAL</t>
  </si>
  <si>
    <t>SUELDO TRADICIONAL</t>
  </si>
  <si>
    <t>SUELDO LEY 50</t>
  </si>
  <si>
    <t>JORNALES LEY 50</t>
  </si>
  <si>
    <t>INCAPACIDADES</t>
  </si>
  <si>
    <t>CESANTIAS</t>
  </si>
  <si>
    <t>PRIMA DE SERVICIOS</t>
  </si>
  <si>
    <t>VACACIONES</t>
  </si>
  <si>
    <t>PRIMAS EXTRALEGALES</t>
  </si>
  <si>
    <t>AUXILIOS</t>
  </si>
  <si>
    <t>APORTES ICBF</t>
  </si>
  <si>
    <t>SENA</t>
  </si>
  <si>
    <t>APORTES SINDICALES</t>
  </si>
  <si>
    <t>ASESORIA JURIDICA</t>
  </si>
  <si>
    <t>ASESORIA TECNICA</t>
  </si>
  <si>
    <t>OTROS</t>
  </si>
  <si>
    <t>CONTRIBUCIONES</t>
  </si>
  <si>
    <t>ASEO Y VIGILANCIA</t>
  </si>
  <si>
    <t>TEMPORALES</t>
  </si>
  <si>
    <t>TELEFONO</t>
  </si>
  <si>
    <t>INTERNET</t>
  </si>
  <si>
    <t>TRAMITES Y LICENCIAS</t>
  </si>
  <si>
    <t>MAQUINARIA Y EQUIPO</t>
  </si>
  <si>
    <t>EQUIPO DE OFICINA</t>
  </si>
  <si>
    <t>PASAJES AEREOS</t>
  </si>
  <si>
    <t>PASAJES TERRESTRES</t>
  </si>
  <si>
    <t>PEAJES</t>
  </si>
  <si>
    <t>VARIOS</t>
  </si>
  <si>
    <t>TAXIS Y BUSES</t>
  </si>
  <si>
    <t>CASINO EMPLEADOS</t>
  </si>
  <si>
    <t>CASINO OBREROS</t>
  </si>
  <si>
    <t>RESTAURANTES</t>
  </si>
  <si>
    <t>PARQUEADEROS</t>
  </si>
  <si>
    <t>MAQUINARIA</t>
  </si>
  <si>
    <t>BONIFICACIONES</t>
  </si>
  <si>
    <t>INGENIO PICHICHI S.A.</t>
  </si>
  <si>
    <t>RESUMEN GESTION POR CONCEPTOS</t>
  </si>
  <si>
    <t>VOLUMEN DE ACTIVIDAD</t>
  </si>
  <si>
    <t>Molienda</t>
  </si>
  <si>
    <t>Producción</t>
  </si>
  <si>
    <t>REAL</t>
  </si>
  <si>
    <t>PPTO</t>
  </si>
  <si>
    <t>VAR $</t>
  </si>
  <si>
    <t>VAR %</t>
  </si>
  <si>
    <t>Millones de pesos</t>
  </si>
  <si>
    <t>Alquileres y Arrendamientos</t>
  </si>
  <si>
    <t>Amortización de Diferidos</t>
  </si>
  <si>
    <t>Asesorías y Honorarios</t>
  </si>
  <si>
    <t>Depreciación</t>
  </si>
  <si>
    <t>Diversos</t>
  </si>
  <si>
    <t>Elementos de Aseo y Cafetería</t>
  </si>
  <si>
    <t>Elementos de Protección Personal</t>
  </si>
  <si>
    <t>Empaques</t>
  </si>
  <si>
    <t>Energía</t>
  </si>
  <si>
    <t>Gastos de Representación</t>
  </si>
  <si>
    <t>Insumos</t>
  </si>
  <si>
    <t>Iva</t>
  </si>
  <si>
    <t>Mantenimiento y Reparaciones</t>
  </si>
  <si>
    <t>Maquinaria</t>
  </si>
  <si>
    <t>Materiales</t>
  </si>
  <si>
    <t>Salarios</t>
  </si>
  <si>
    <t>Seguros</t>
  </si>
  <si>
    <t>Temporales</t>
  </si>
  <si>
    <t>Transporte</t>
  </si>
  <si>
    <t>Útiles y Papelería</t>
  </si>
  <si>
    <t>Viáticos y Gastos de Viaje</t>
  </si>
  <si>
    <t>Subtotal</t>
  </si>
  <si>
    <t>Subrepartos</t>
  </si>
  <si>
    <t>MANEJO AMBIENTAL</t>
  </si>
  <si>
    <t>SUELDOS LEY 50</t>
  </si>
  <si>
    <t>APORTES AL ISS</t>
  </si>
  <si>
    <t>POZOS PROFUNDOS</t>
  </si>
  <si>
    <t>UTILES Y PAPELERIA</t>
  </si>
  <si>
    <t>CONTRATOS TEMPORALES</t>
  </si>
  <si>
    <t>APORTES A ICBF</t>
  </si>
  <si>
    <t>AUDITORIA EXTERNA</t>
  </si>
  <si>
    <t>JORNALES</t>
  </si>
  <si>
    <t>METROLOGIA</t>
  </si>
  <si>
    <t>ASEGURAM CALIDAD</t>
  </si>
  <si>
    <t>BASCULA</t>
  </si>
  <si>
    <t>SUELDOS TRADICIONAL</t>
  </si>
  <si>
    <t>MARGEN OPERACIONAL</t>
  </si>
  <si>
    <t>TOTAL</t>
  </si>
  <si>
    <t>CORTE</t>
  </si>
  <si>
    <t>Guardavias</t>
  </si>
  <si>
    <t>ALCE</t>
  </si>
  <si>
    <t>CADENEO</t>
  </si>
  <si>
    <t>TRANSPORTE</t>
  </si>
  <si>
    <t>Peajes</t>
  </si>
  <si>
    <t>HORAS EXTRAS</t>
  </si>
  <si>
    <t>RECARGOS</t>
  </si>
  <si>
    <t>LABOR</t>
  </si>
  <si>
    <t>F</t>
  </si>
  <si>
    <t>V</t>
  </si>
  <si>
    <t>VAR</t>
  </si>
  <si>
    <t>PLAN FUTURO</t>
  </si>
  <si>
    <t>IMPUESTO POR CONSUMO</t>
  </si>
  <si>
    <t xml:space="preserve">FIJO </t>
  </si>
  <si>
    <t>DETALLE DE OTROS COSTOS DE PN</t>
  </si>
  <si>
    <t xml:space="preserve">JEF DIV GEST  CAMBIO </t>
  </si>
  <si>
    <t>MEJORAMIENTO DE CALIDAD</t>
  </si>
  <si>
    <t xml:space="preserve">JEF DPTO CALID CONFO </t>
  </si>
  <si>
    <t>MATERIA EXTRAÑA</t>
  </si>
  <si>
    <t>CONCEPTO</t>
  </si>
  <si>
    <t>DESCRIPCION LABOR</t>
  </si>
  <si>
    <t>COSTOS DIRECTOS</t>
  </si>
  <si>
    <t>DOLLY GRUP0 53</t>
  </si>
  <si>
    <t>MAQUINAS CAMPO</t>
  </si>
  <si>
    <t>Mano de obra Tractores</t>
  </si>
  <si>
    <t xml:space="preserve">Combustibles </t>
  </si>
  <si>
    <t>ADMINIS COSECHA</t>
  </si>
  <si>
    <t>Lubricantes</t>
  </si>
  <si>
    <t>DEPRECIACION</t>
  </si>
  <si>
    <t>Materiales de op.</t>
  </si>
  <si>
    <t>Mantenimiento</t>
  </si>
  <si>
    <t>TOTALES</t>
  </si>
  <si>
    <t>PORCENTAJES</t>
  </si>
  <si>
    <t xml:space="preserve">Asignacion de Maquinaria </t>
  </si>
  <si>
    <t>Bonificacion ME</t>
  </si>
  <si>
    <t>Personal Administrativo</t>
  </si>
  <si>
    <t>Transporte personal ftes</t>
  </si>
  <si>
    <t>Acompavial</t>
  </si>
  <si>
    <t>Campero escolta</t>
  </si>
  <si>
    <t>Mat. Operación</t>
  </si>
  <si>
    <t>Leasing</t>
  </si>
  <si>
    <t>Ayud Despacho</t>
  </si>
  <si>
    <t>Maquinaria Tape</t>
  </si>
  <si>
    <t>Temporales Tape</t>
  </si>
  <si>
    <t>MANO DE OBRA Tractomulas</t>
  </si>
  <si>
    <t>COMBUSTIBLES Tractomulas</t>
  </si>
  <si>
    <t>LUBRICANTES Tractomulas</t>
  </si>
  <si>
    <t>MATERIALES DE OP. Tractomulas</t>
  </si>
  <si>
    <t>MANTENIMIENTO Tractomulas</t>
  </si>
  <si>
    <t>Vagones 59</t>
  </si>
  <si>
    <t>Vagones 88</t>
  </si>
  <si>
    <t>Tractores/ Tanque</t>
  </si>
  <si>
    <t>Patios</t>
  </si>
  <si>
    <t>CORTE MANUAL</t>
  </si>
  <si>
    <t xml:space="preserve">CAÑA ENMALEZADA </t>
  </si>
  <si>
    <t>CAÑA EN BAJO DESARROLLO</t>
  </si>
  <si>
    <t>QUEMA DE CAÑA</t>
  </si>
  <si>
    <t>ATENCION CORTEROS</t>
  </si>
  <si>
    <t>LABORES CONEXAS</t>
  </si>
  <si>
    <t>Corte Mecanico</t>
  </si>
  <si>
    <t>Despaje</t>
  </si>
  <si>
    <t>COSTOS INDIRECTOS</t>
  </si>
  <si>
    <t>F 2014</t>
  </si>
  <si>
    <t>F 2013</t>
  </si>
  <si>
    <t>Clase de coste</t>
  </si>
  <si>
    <t>Denom.clase de coste</t>
  </si>
  <si>
    <t>VALOR</t>
  </si>
  <si>
    <t>INTERESES SOBRE CESA</t>
  </si>
  <si>
    <t>DOTACION Y SUMINISTR</t>
  </si>
  <si>
    <t>INDEMNIZACIONES LABO</t>
  </si>
  <si>
    <t>CAPACITACION AL PERS</t>
  </si>
  <si>
    <t>APORTES A ADMDE RIES</t>
  </si>
  <si>
    <t>APORTES A ENTIDADES</t>
  </si>
  <si>
    <t>APORTES A FONDOS DE</t>
  </si>
  <si>
    <t>APORTES CAJAS DE COM</t>
  </si>
  <si>
    <t>ATENCIONES AL PERSON</t>
  </si>
  <si>
    <t>ELEMENTOS DE PROTECC</t>
  </si>
  <si>
    <t>CONSTRUCCIONES Y EDI</t>
  </si>
  <si>
    <t>EQUIPO DE COMPUTACIO</t>
  </si>
  <si>
    <t>AFILIACIONES Y SOSTE</t>
  </si>
  <si>
    <t>CORREO PORTES Y TELE</t>
  </si>
  <si>
    <t>DIST. INT SERV SEGUR</t>
  </si>
  <si>
    <t>NOTARIALES</t>
  </si>
  <si>
    <t>ARMAMENTO DE VIGILAN</t>
  </si>
  <si>
    <t>REPARACIONES LOCATIV</t>
  </si>
  <si>
    <t>ALOJAMIENTO Y MANUTE</t>
  </si>
  <si>
    <t>AXI MAQUINARIA Y EQU</t>
  </si>
  <si>
    <t>INTANGIBLES</t>
  </si>
  <si>
    <t>GASTOS DE REP Y RELA</t>
  </si>
  <si>
    <t>ELEMENTOS DE ASEO Y</t>
  </si>
  <si>
    <t>UTILES PAPELERIA Y F</t>
  </si>
  <si>
    <t>COMBUSTIBLES Y LUBRI</t>
  </si>
  <si>
    <t>INDEMNIZACION POR DA</t>
  </si>
  <si>
    <t>MATERIALES DE MANTTO</t>
  </si>
  <si>
    <t>ARTICULOS DEVOLUTIVO</t>
  </si>
  <si>
    <t>IMPLEMENTOS VARIOS</t>
  </si>
  <si>
    <t xml:space="preserve">Seguros   </t>
  </si>
  <si>
    <t>Operadores del Campo</t>
  </si>
  <si>
    <t>Aux. Transporte Admin.</t>
  </si>
  <si>
    <t>Mano de Obra Operativos</t>
  </si>
  <si>
    <t>ADMON CORTE (Mano de Obra)</t>
  </si>
  <si>
    <t>Administracion Corte mecanico (Mano de Obra)</t>
  </si>
  <si>
    <t>ADMINIS COSECHA Otros</t>
  </si>
  <si>
    <t>Mano de Obra Admin. Cosecha</t>
  </si>
  <si>
    <t>Peajes Admin. Cosecha</t>
  </si>
  <si>
    <t>Utiles y Papeleria Admin. Cosecha</t>
  </si>
  <si>
    <t>de</t>
  </si>
  <si>
    <t>(Todas)</t>
  </si>
  <si>
    <t>Ce.coste</t>
  </si>
  <si>
    <t>4 DGITOS</t>
  </si>
  <si>
    <t>Desc. 4 Digitos</t>
  </si>
  <si>
    <t>Cl.coste</t>
  </si>
  <si>
    <t>Denominación objeto</t>
  </si>
  <si>
    <t>Suma de         Val./MI</t>
  </si>
  <si>
    <t>GASTOS DE PERSONAL</t>
  </si>
  <si>
    <t>SEGURIDAD</t>
  </si>
  <si>
    <t>CONTRIBU.Y AFILIACIONES</t>
  </si>
  <si>
    <t>ADECUACION E INSTALACION</t>
  </si>
  <si>
    <t>Total general</t>
  </si>
  <si>
    <t>LIQUIDACION ORDEN MT</t>
  </si>
  <si>
    <t>APORTES A FONDO DE P</t>
  </si>
  <si>
    <t>APORTES CAJAS COMPEN</t>
  </si>
  <si>
    <t>RIESGOS PROFESIONALE</t>
  </si>
  <si>
    <t>CORREOS, PORTES Y TE</t>
  </si>
  <si>
    <t>VERTIMIENTOS LIQUIDO</t>
  </si>
  <si>
    <t>PROYECTOS ANALISIS Y</t>
  </si>
  <si>
    <t>ACUEDUCTOS, PLANTAS</t>
  </si>
  <si>
    <t>MATERIALES DE OPERAC</t>
  </si>
  <si>
    <t>MATERIALES DE MANTEN</t>
  </si>
  <si>
    <t>LIBROS, SUSCRIPCIONE</t>
  </si>
  <si>
    <t>GASTOS DE REPRES Y R</t>
  </si>
  <si>
    <t>F 2015</t>
  </si>
  <si>
    <t>F 2016</t>
  </si>
  <si>
    <t>COSTO
 FIJO ($MM)</t>
  </si>
  <si>
    <t>COSTO 
VARIABLE
 ($MM)</t>
  </si>
  <si>
    <t>SCI Tractores</t>
  </si>
  <si>
    <t>DESCOMPOSICIÓN</t>
  </si>
  <si>
    <t>Agrox</t>
  </si>
  <si>
    <t>SCI Alzadoras</t>
  </si>
  <si>
    <t>Recogida de Caña</t>
  </si>
  <si>
    <t>Camabaja -151158 (Tpte Alzadora)</t>
  </si>
  <si>
    <t>Tractomula Freightliner (Tpte Alzadora)</t>
  </si>
  <si>
    <t>SCI Tractomulas</t>
  </si>
  <si>
    <t>AJUSTE TARIFAS MANUAL</t>
  </si>
  <si>
    <t>GESTION DEL CAMBIO</t>
  </si>
  <si>
    <t>HERRAMIENTAS/MATERIA</t>
  </si>
  <si>
    <t xml:space="preserve"> SEGUROS</t>
  </si>
  <si>
    <t>OTROS  VENTAS NACIONALES</t>
  </si>
  <si>
    <t>PATIOS</t>
  </si>
  <si>
    <t>Piscano</t>
  </si>
  <si>
    <t>Intangibles (Leasing)</t>
  </si>
  <si>
    <t>Mantenimiento Vías</t>
  </si>
  <si>
    <t>^6</t>
  </si>
  <si>
    <t>OTROS COSTOS DE PRODUCCIÓN 2017</t>
  </si>
  <si>
    <t>Fijo</t>
  </si>
  <si>
    <t>Variable</t>
  </si>
  <si>
    <t>RETROEXCAVADORA ENLL</t>
  </si>
  <si>
    <t>COSTO OBRA CIVIL</t>
  </si>
  <si>
    <t>COSTO MECÁNICA ELABO</t>
  </si>
  <si>
    <t>COSTO MANTENIMIENTO</t>
  </si>
  <si>
    <t>HORAS SOLDADURA</t>
  </si>
  <si>
    <t>CALIDAD DE CONFORMIDAD</t>
  </si>
  <si>
    <t>Suma de Valor/mon.inf.</t>
  </si>
  <si>
    <t>TIPO</t>
  </si>
  <si>
    <t>PLAN FUTURO ARL</t>
  </si>
  <si>
    <t>ROLLOS FOTOGRAFICOS</t>
  </si>
  <si>
    <t>PRIMA EXTRAL ANTIGÜE</t>
  </si>
  <si>
    <t>Comparativo costos Fabrica</t>
  </si>
  <si>
    <t>DICIEMBRE  2017</t>
  </si>
  <si>
    <t>LUCRO CESANTE</t>
  </si>
  <si>
    <t>Impto Alumbrado</t>
  </si>
  <si>
    <t>Total Fabrica</t>
  </si>
  <si>
    <t>F 2017</t>
  </si>
  <si>
    <t>% FIJOS</t>
  </si>
  <si>
    <t>% VARIABLE</t>
  </si>
  <si>
    <t>NOTA: EL VALOR REPORTADO DE COSTOS COSECHA INCLUYE PICHICHÍ CORTE S.A</t>
  </si>
  <si>
    <t xml:space="preserve"> SALARIO INTEGRAL </t>
  </si>
  <si>
    <t xml:space="preserve"> SUELDO LEY 50 </t>
  </si>
  <si>
    <t xml:space="preserve"> JORNALES LEY 50 </t>
  </si>
  <si>
    <t xml:space="preserve"> HORAS EXTRAS </t>
  </si>
  <si>
    <t xml:space="preserve"> RECARGOS </t>
  </si>
  <si>
    <t xml:space="preserve"> INCAPACIDADES </t>
  </si>
  <si>
    <t xml:space="preserve"> OTROS </t>
  </si>
  <si>
    <t xml:space="preserve"> MAQUINARIA Y EQUIPO </t>
  </si>
  <si>
    <t xml:space="preserve"> RESTAURANTES </t>
  </si>
  <si>
    <t xml:space="preserve"> ARTICULOS DEVOLUTIVO </t>
  </si>
  <si>
    <t xml:space="preserve"> MAQUINARIA </t>
  </si>
  <si>
    <t xml:space="preserve"> SUBREPARTOS </t>
  </si>
  <si>
    <t xml:space="preserve"> LIQ. ORD MANTTO </t>
  </si>
  <si>
    <t>INVENTARIO INICIAL</t>
  </si>
  <si>
    <t>TOTAL COSTOS DE VENTAS</t>
  </si>
  <si>
    <t>GASTOS DE VENTAS</t>
  </si>
  <si>
    <t>CUENTA</t>
  </si>
  <si>
    <t>DETALLE</t>
  </si>
  <si>
    <t>INTERESES SOBRE CESANTIAS</t>
  </si>
  <si>
    <t xml:space="preserve">BONIFICACIONES </t>
  </si>
  <si>
    <t>APORTES A ADMDE RIESGOS PROFAR</t>
  </si>
  <si>
    <t>APORTES A ENTIDADES DE SALUD EPS</t>
  </si>
  <si>
    <t>APORTES A FONDOS DE PENSIONES Y/</t>
  </si>
  <si>
    <t>APORTES CAJAS DE COMPENSACION FA</t>
  </si>
  <si>
    <t>ELEMENTOS DE PROTECCIÓN PERSONAL</t>
  </si>
  <si>
    <t>INDUSTRIA Y COMERCIO</t>
  </si>
  <si>
    <t>IMPUESTO CONSUMO BOLSAS</t>
  </si>
  <si>
    <t>CORREO, PORTES Y TELEGRAMAS</t>
  </si>
  <si>
    <t>FLETES EXPORTACION</t>
  </si>
  <si>
    <t>TRANSPORTE DE CARGA EN PUERTO</t>
  </si>
  <si>
    <t>FLETES VENTAS NACIONALES</t>
  </si>
  <si>
    <t>PUBLICIDAD</t>
  </si>
  <si>
    <t>DISTRIBUCION INTERNA SERVICION DE SEGURIDAD</t>
  </si>
  <si>
    <t>ALQUILER DE BODEGAS</t>
  </si>
  <si>
    <t>COMISION DE ADUANA</t>
  </si>
  <si>
    <t>CERTIFICADOS</t>
  </si>
  <si>
    <t>ALMACENAJE  DE PRODUCTO</t>
  </si>
  <si>
    <t>OTROS SERVICIOS DE LOGISTICA</t>
  </si>
  <si>
    <t>OTROS SERVICIOS MAQUINARIA</t>
  </si>
  <si>
    <t>GASTOS DE BRACEO</t>
  </si>
  <si>
    <t>ALOJAMIENTO Y MANUTENCION</t>
  </si>
  <si>
    <t xml:space="preserve"> ALQUILERES (VARIOS) </t>
  </si>
  <si>
    <t>CONSTRUCCIONES Y EDIFICACIONES</t>
  </si>
  <si>
    <t>TOTAL AREA</t>
  </si>
  <si>
    <r>
      <t xml:space="preserve">DETALLADO COSTOS DE COSECHA AÑO </t>
    </r>
    <r>
      <rPr>
        <b/>
        <sz val="14"/>
        <color rgb="FFFF0000"/>
        <rFont val="Calibri"/>
        <family val="2"/>
        <scheme val="minor"/>
      </rPr>
      <t>2017</t>
    </r>
    <r>
      <rPr>
        <b/>
        <sz val="14"/>
        <color theme="0"/>
        <rFont val="Calibri"/>
        <family val="2"/>
        <scheme val="minor"/>
      </rPr>
      <t xml:space="preserve"> A DICIEMBRE 31</t>
    </r>
  </si>
  <si>
    <t>LUCRO CESANTE 2018</t>
  </si>
  <si>
    <t>F 2018</t>
  </si>
  <si>
    <t>INVENTARIO FINAL</t>
  </si>
  <si>
    <t>PRIMA DE PRODUCTIVID</t>
  </si>
  <si>
    <t>BONFICIACIONES</t>
  </si>
  <si>
    <t>PENSIONES DE JUBILIC</t>
  </si>
  <si>
    <t>GASTOS MEDICOS Y DR</t>
  </si>
  <si>
    <t>JUNTA DIRECTIVA</t>
  </si>
  <si>
    <t>REVISORIA FISCAL</t>
  </si>
  <si>
    <t>ASESORIA PRECIOS D T</t>
  </si>
  <si>
    <t>ASESORIA TRIBUTARIA</t>
  </si>
  <si>
    <t>A LA PROPIEDAD RAIZ</t>
  </si>
  <si>
    <t>IMPOCONSUMO (BOLSAS)</t>
  </si>
  <si>
    <t>MANEJO</t>
  </si>
  <si>
    <t>CUMPLIMIENTO</t>
  </si>
  <si>
    <t>CORRIENTE DEBIL</t>
  </si>
  <si>
    <t>RESPONSABILIDAD CIVI</t>
  </si>
  <si>
    <t>TRANSPORTE MERCANCIA</t>
  </si>
  <si>
    <t>ASISTENCIA TECNICA</t>
  </si>
  <si>
    <t>PROCESAMIENTO ELECTR</t>
  </si>
  <si>
    <t>ACUEDUCTO Y ALCANTAR</t>
  </si>
  <si>
    <t>ENERGIA ELECTRICA</t>
  </si>
  <si>
    <t>TRANSPORTES FLETES Y</t>
  </si>
  <si>
    <t>ESTUDIANTES DE APREN</t>
  </si>
  <si>
    <t>REGISTRO MERCANTIL</t>
  </si>
  <si>
    <t>ACUEDUCTOS PLANTAS Y</t>
  </si>
  <si>
    <t>ARREGLOS ORNAMENTALE</t>
  </si>
  <si>
    <t>FLOTA Y EQUIPO DE TR</t>
  </si>
  <si>
    <t>CARGOS DIFERIDOS</t>
  </si>
  <si>
    <t>LIBROS SUSCRIPCIONES</t>
  </si>
  <si>
    <t>GASTOS DE ALIMENTAC</t>
  </si>
  <si>
    <t>PUBLIC.RADIO Y T.V.</t>
  </si>
  <si>
    <t>DISTRIB GEST CAMBIO</t>
  </si>
  <si>
    <t>ATENCIONES A TERCERO</t>
  </si>
  <si>
    <t>LICENCIAS SOFWARE</t>
  </si>
  <si>
    <t>MATERIALES DE TRABAJ</t>
  </si>
  <si>
    <t>LIQ. ORD MANTTO</t>
  </si>
  <si>
    <t>F 2019</t>
  </si>
  <si>
    <t>LUCRO CESANTE 2019</t>
  </si>
  <si>
    <t>INOCUIDAD</t>
  </si>
  <si>
    <t>Paso a Fabrica</t>
  </si>
  <si>
    <t>Verificar</t>
  </si>
  <si>
    <t xml:space="preserve"> AUXILIO DE TRANSPORTE</t>
  </si>
  <si>
    <t>PRIMA DE PRODUCTIVIDAD</t>
  </si>
  <si>
    <t>DOTACION Y SUMUNISTRO A TRABAJADORES</t>
  </si>
  <si>
    <t xml:space="preserve"> CARGUE Y DESCARGUE D </t>
  </si>
  <si>
    <t xml:space="preserve"> COMISIONES </t>
  </si>
  <si>
    <t xml:space="preserve"> LIBROS, SUSCRIP PERI </t>
  </si>
  <si>
    <t xml:space="preserve"> GASTOS DE REPRES Y R </t>
  </si>
  <si>
    <t>GASTOS DE ALIMENTACIÓN</t>
  </si>
  <si>
    <t xml:space="preserve"> ELEMENTOS ASEO Y CAF </t>
  </si>
  <si>
    <t xml:space="preserve"> UTILES, PAPELERIA Y </t>
  </si>
  <si>
    <t xml:space="preserve"> ENVASES Y EMPAQUES </t>
  </si>
  <si>
    <t xml:space="preserve"> ESTAMPILLAS </t>
  </si>
  <si>
    <t xml:space="preserve"> CASINO DE EMPLEADOS </t>
  </si>
  <si>
    <t xml:space="preserve"> SUB. VALES OBREROS </t>
  </si>
  <si>
    <t xml:space="preserve"> MUESTRAS PARA MERCAD </t>
  </si>
  <si>
    <t xml:space="preserve"> MATERIALES </t>
  </si>
  <si>
    <t xml:space="preserve"> MATERIALES DE MTTO. </t>
  </si>
  <si>
    <t xml:space="preserve"> PLUC, PROP Y PROMOC </t>
  </si>
  <si>
    <t xml:space="preserve"> ATENCION TERCEROS </t>
  </si>
  <si>
    <t>COMPRATIVO VALOR ASEG 2019 VS 2020</t>
  </si>
  <si>
    <t>COMPRATIVO VALOR ASEG 2020 VS 2019</t>
  </si>
  <si>
    <t>Total 5105</t>
  </si>
  <si>
    <t>Total 5110</t>
  </si>
  <si>
    <t>Total 5115</t>
  </si>
  <si>
    <t>Total 5120</t>
  </si>
  <si>
    <t>Total 5125</t>
  </si>
  <si>
    <t>Total 5130</t>
  </si>
  <si>
    <t>Total 5135</t>
  </si>
  <si>
    <t>Total 5140</t>
  </si>
  <si>
    <t>Total 5145</t>
  </si>
  <si>
    <t>Total 5150</t>
  </si>
  <si>
    <t>Total 5155</t>
  </si>
  <si>
    <t>Total 5160</t>
  </si>
  <si>
    <t>Total 5165</t>
  </si>
  <si>
    <t>Total 5195</t>
  </si>
  <si>
    <t>MANTTO Y REPARACIONES</t>
  </si>
  <si>
    <t>ADEACUACIONES</t>
  </si>
  <si>
    <t>DIFERIDOS</t>
  </si>
  <si>
    <t>MC</t>
  </si>
  <si>
    <t>F 2020</t>
  </si>
  <si>
    <t>AÑO 2021</t>
  </si>
  <si>
    <t>PPTO 
MAY-DIC 2021</t>
  </si>
  <si>
    <t>REAL  
ENE- ABR 2021</t>
  </si>
  <si>
    <t>FIJOS -  VARIABLES BASE AÑO 2020</t>
  </si>
  <si>
    <t xml:space="preserve">Mano de obra </t>
  </si>
  <si>
    <t>Pensión de Jubilacion</t>
  </si>
  <si>
    <t>Aprendices</t>
  </si>
  <si>
    <t>Depreciación/Amortización</t>
  </si>
  <si>
    <t>Licencias</t>
  </si>
  <si>
    <t>Honorarios/ 
Auditoria</t>
  </si>
  <si>
    <t>Impuestos</t>
  </si>
  <si>
    <t>Contratos/
Temporales</t>
  </si>
  <si>
    <t>Aseo / Vigilancia</t>
  </si>
  <si>
    <t>Contribuciones y afiliaciones</t>
  </si>
  <si>
    <t>Vehículos/Renting</t>
  </si>
  <si>
    <t>Transporte Personal</t>
  </si>
  <si>
    <t>Servicios Logisticos</t>
  </si>
  <si>
    <t>Arrendamientos</t>
  </si>
  <si>
    <t>Otros</t>
  </si>
  <si>
    <t>TOTAL FIJOS</t>
  </si>
  <si>
    <t>Mantenimientos y Reparaciones</t>
  </si>
  <si>
    <t>Combustibles</t>
  </si>
  <si>
    <t>Honorarios/Auditoria</t>
  </si>
  <si>
    <t xml:space="preserve">Energía </t>
  </si>
  <si>
    <t>Peaje</t>
  </si>
  <si>
    <t>Materiales/Insumos</t>
  </si>
  <si>
    <t>Llantas</t>
  </si>
  <si>
    <t>Dotación/EPP</t>
  </si>
  <si>
    <t>Vehículos/ Renting</t>
  </si>
  <si>
    <t xml:space="preserve">Liquidación Caña </t>
  </si>
  <si>
    <t>Fletes de ventas</t>
  </si>
  <si>
    <t>Arrendamiento</t>
  </si>
  <si>
    <t>Atención a terceros</t>
  </si>
  <si>
    <t>Alojamiento y Manutención</t>
  </si>
  <si>
    <t>Pasajes Aereos y Terrestres</t>
  </si>
  <si>
    <t>Publicidad</t>
  </si>
  <si>
    <t>TOTAL VARIABLES</t>
  </si>
  <si>
    <t xml:space="preserve">TOTAL </t>
  </si>
  <si>
    <t>CAMPO</t>
  </si>
  <si>
    <t>Inversión Plantaciones</t>
  </si>
  <si>
    <t>Amortización</t>
  </si>
  <si>
    <t>Costo de caña</t>
  </si>
  <si>
    <t xml:space="preserve">Administración Campo </t>
  </si>
  <si>
    <t>Sin subrepartos</t>
  </si>
  <si>
    <t>Administración proveedores</t>
  </si>
  <si>
    <t>TOTAL CAMPO</t>
  </si>
  <si>
    <t>COSECHA</t>
  </si>
  <si>
    <t xml:space="preserve">Manual </t>
  </si>
  <si>
    <t>Administrativo corte</t>
  </si>
  <si>
    <t>Operativo corte</t>
  </si>
  <si>
    <t>Quema de Caña</t>
  </si>
  <si>
    <t>Brechada</t>
  </si>
  <si>
    <t>Enmalezada/Bajo Dllo</t>
  </si>
  <si>
    <t xml:space="preserve">Total Manual </t>
  </si>
  <si>
    <t>Mecanizado</t>
  </si>
  <si>
    <t xml:space="preserve">  == &gt; Propio</t>
  </si>
  <si>
    <t xml:space="preserve">  == &gt; Contrato</t>
  </si>
  <si>
    <t>Repique de Caña</t>
  </si>
  <si>
    <t>Materia Extraña</t>
  </si>
  <si>
    <t>Total Mecanizado</t>
  </si>
  <si>
    <t>Total Corte</t>
  </si>
  <si>
    <t xml:space="preserve">ALCE </t>
  </si>
  <si>
    <t>Administrativo alce</t>
  </si>
  <si>
    <t>Ayudantes de Despacho</t>
  </si>
  <si>
    <t>Técnicos Viales</t>
  </si>
  <si>
    <t>Alce Mecánico</t>
  </si>
  <si>
    <t>Tape de Acequias</t>
  </si>
  <si>
    <t>Total Alce</t>
  </si>
  <si>
    <t>Administrativo Cadeneo</t>
  </si>
  <si>
    <t>Total Cadeneo</t>
  </si>
  <si>
    <t>Administrativo Transporte</t>
  </si>
  <si>
    <t>Guardavías</t>
  </si>
  <si>
    <t>Total Transporte</t>
  </si>
  <si>
    <t>Mantenimiento de Vías</t>
  </si>
  <si>
    <t>Patios Caña</t>
  </si>
  <si>
    <t>Administración Cosecha</t>
  </si>
  <si>
    <t>Subreparto</t>
  </si>
  <si>
    <t>TOTAL COSECHA</t>
  </si>
  <si>
    <t>FABRICA</t>
  </si>
  <si>
    <t>Procesos de producción</t>
  </si>
  <si>
    <t>Areas de Apoyo</t>
  </si>
  <si>
    <t>Metodos y Mantenimiento</t>
  </si>
  <si>
    <t>Administración Fabrica</t>
  </si>
  <si>
    <t>Suberpartos</t>
  </si>
  <si>
    <t>TOTAL FABRICA</t>
  </si>
  <si>
    <t>Sin subrepartos y sin Seguridad</t>
  </si>
  <si>
    <t xml:space="preserve">Operación </t>
  </si>
  <si>
    <t>Administración Maquinaria</t>
  </si>
  <si>
    <t>TOTAL MAQUINARIA</t>
  </si>
  <si>
    <t>AREAS DE APOYO</t>
  </si>
  <si>
    <t>Manejo Ambiental</t>
  </si>
  <si>
    <t>Gestion del Cambio / Mejoramiento de calidad</t>
  </si>
  <si>
    <t>Inocuida</t>
  </si>
  <si>
    <t>Jefatura de Laboratorio</t>
  </si>
  <si>
    <t>Aseguramiento de Calidad</t>
  </si>
  <si>
    <t>Cristalografia</t>
  </si>
  <si>
    <t>Calidad De Conformidad</t>
  </si>
  <si>
    <t xml:space="preserve">Bascula </t>
  </si>
  <si>
    <t>ADMINISTRATIVOS</t>
  </si>
  <si>
    <t>Diferencia corresponde a Seguridad</t>
  </si>
  <si>
    <t>VENTAS</t>
  </si>
  <si>
    <t>FINANCIEROS</t>
  </si>
  <si>
    <t>TOTAL OPERACIONAL</t>
  </si>
  <si>
    <t>LUCRO CESANTE 2020</t>
  </si>
  <si>
    <t>RESUMEN COSTOS COSECHA A DICIEMBRE 2020</t>
  </si>
  <si>
    <t>CRISTALOGRAFIA</t>
  </si>
  <si>
    <t>Suma de  Valor/mon.inf.</t>
  </si>
  <si>
    <t>Objeto</t>
  </si>
  <si>
    <t>Total</t>
  </si>
  <si>
    <t>JEF DPTO CALID CONFO</t>
  </si>
  <si>
    <t>TRANSPORTES, FLETES</t>
  </si>
  <si>
    <t>GASTOS DE ALIMENTACI</t>
  </si>
  <si>
    <t>ATENCION A TERCEROS</t>
  </si>
  <si>
    <t>Total JEF DPTO CALID CONFO</t>
  </si>
  <si>
    <t>Total 153001</t>
  </si>
  <si>
    <t>JEFAT CALIDAD CONFOR</t>
  </si>
  <si>
    <t>COSTO MECANICA  MAQ</t>
  </si>
  <si>
    <t>Total MATERIA EXTRAÑA</t>
  </si>
  <si>
    <t>Total 153002</t>
  </si>
  <si>
    <t>Total 153003</t>
  </si>
  <si>
    <t>Total ASEGURAM CALIDAD</t>
  </si>
  <si>
    <t>Total 153004</t>
  </si>
  <si>
    <t>MANUTENCION CABALLAR</t>
  </si>
  <si>
    <t>Total CRISTALOGRAFIA</t>
  </si>
  <si>
    <t>Total 153005</t>
  </si>
  <si>
    <t>AZUCAR</t>
  </si>
  <si>
    <t>Total BASCULA</t>
  </si>
  <si>
    <t>Total 154001</t>
  </si>
  <si>
    <t>MEJORAMIENTO CALIDAD</t>
  </si>
  <si>
    <t>MPOCONSUMO (BOLSAS)</t>
  </si>
  <si>
    <t>Total MEJORAMIENTO CALIDAD</t>
  </si>
  <si>
    <t>Total 152002</t>
  </si>
  <si>
    <t>ASEGURAMIENTO CALIDA</t>
  </si>
  <si>
    <t>Total ASEGURAMIENTO CALIDA</t>
  </si>
  <si>
    <t>Total 152005</t>
  </si>
  <si>
    <t>PASAJES TERREST/SOPO</t>
  </si>
  <si>
    <t>TRANSPORTE, FLETES Y</t>
  </si>
  <si>
    <t>Total MANEJO AMBIENTAL</t>
  </si>
  <si>
    <t>Total 152006</t>
  </si>
  <si>
    <t>JEF DIV GEST  CAMBIO</t>
  </si>
  <si>
    <t>Total JEF DIV GEST  CAMBIO</t>
  </si>
  <si>
    <t>Total 155001</t>
  </si>
  <si>
    <t>GASTO ADMINISTRATIVO 2020</t>
  </si>
  <si>
    <t>Gpo Cta</t>
  </si>
  <si>
    <t>AUXILIO DE TRANSPORT</t>
  </si>
  <si>
    <t>AUX DE CONECTIVIDAD</t>
  </si>
  <si>
    <t>ESTAMPILLAS</t>
  </si>
  <si>
    <t>PUBL,  PROPAG Y PROM</t>
  </si>
  <si>
    <t xml:space="preserve"> JORNALES</t>
  </si>
  <si>
    <t>CAPACITACION AL PERSONAL</t>
  </si>
  <si>
    <t>TRANSPORTES</t>
  </si>
  <si>
    <t xml:space="preserve"> EQUIPO DE OFICINA </t>
  </si>
  <si>
    <t xml:space="preserve"> EQUIPO DE COMPUTACIO </t>
  </si>
  <si>
    <t xml:space="preserve"> PROVISION  CLIENTES </t>
  </si>
  <si>
    <t>PROVISIONES</t>
  </si>
  <si>
    <t xml:space="preserve">Azúcar </t>
  </si>
  <si>
    <t>Bagazo y Energía</t>
  </si>
  <si>
    <t>COSTOS DE PRODUCCIÓN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</si>
</sst>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&quot;$&quot;\ * #,##0_);_(&quot;$&quot;\ * \(#,##0\);_(&quot;$&quot;\ * &quot;-&quot;_);_(@_)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_(* #,##0_);_(* \(#,##0\);_(* &quot;-&quot;??_);_(@_)"/>
    <numFmt numFmtId="168" formatCode="_(&quot;$&quot;\ * #,##0_);_(&quot;$&quot;\ * \(#,##0\);_(&quot;$&quot;\ * &quot;-&quot;??_);_(@_)"/>
    <numFmt numFmtId="169" formatCode="0.000%"/>
    <numFmt numFmtId="170" formatCode="0.0%"/>
    <numFmt numFmtId="171" formatCode="_(* #,##0.000_);_(* \(#,##0.000\);_(* &quot;-&quot;??_);_(@_)"/>
    <numFmt numFmtId="172" formatCode="_(* #,##0.0_);_(* \(#,##0.0\);_(* &quot;-&quot;??_);_(@_)"/>
    <numFmt numFmtId="173" formatCode="_-* #,##0.00\ _€_-;\-* #,##0.00\ _€_-;_-* &quot;-&quot;??\ _€_-;_-@_-"/>
    <numFmt numFmtId="174" formatCode="#,##0.000000"/>
    <numFmt numFmtId="175" formatCode="0.000000"/>
    <numFmt numFmtId="176" formatCode="#,##0.000"/>
    <numFmt numFmtId="177" formatCode="_(* #,##0.000000_);_(* \(#,##0.000000\);_(* &quot;-&quot;??_);_(@_)"/>
    <numFmt numFmtId="178" formatCode="_-* #,##0_-;\-* #,##0_-;_-* &quot;-&quot;??_-;_-@_-"/>
    <numFmt numFmtId="179" formatCode="_-&quot;$&quot;\ * #,##0_-;\-&quot;$&quot;\ * #,##0_-;_-&quot;$&quot;\ * &quot;-&quot;??_-;_-@_-"/>
    <numFmt numFmtId="180" formatCode="_-* #,##0.000_-;\-* #,##0.000_-;_-* &quot;-&quot;??_-;_-@_-"/>
  </numFmts>
  <fonts count="10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u/>
      <sz val="14"/>
      <color theme="1"/>
      <name val="Arial"/>
      <family val="2"/>
    </font>
    <font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rgb="FFFF0000"/>
      <name val="Arial"/>
      <family val="2"/>
    </font>
    <font>
      <b/>
      <u/>
      <sz val="12"/>
      <color theme="1"/>
      <name val="Arial"/>
      <family val="2"/>
    </font>
    <font>
      <b/>
      <u val="singleAccounting"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name val="Arial"/>
      <family val="2"/>
    </font>
    <font>
      <b/>
      <sz val="14"/>
      <name val="Calibri"/>
      <family val="2"/>
    </font>
    <font>
      <sz val="14"/>
      <name val="Calibri"/>
      <family val="2"/>
    </font>
    <font>
      <sz val="11"/>
      <color indexed="8"/>
      <name val="Calibri"/>
      <family val="2"/>
    </font>
    <font>
      <sz val="14"/>
      <color indexed="8"/>
      <name val="Calibri"/>
      <family val="2"/>
    </font>
    <font>
      <b/>
      <sz val="18"/>
      <name val="Calibri"/>
      <family val="2"/>
    </font>
    <font>
      <b/>
      <sz val="14"/>
      <color indexed="9"/>
      <name val="Calibri"/>
      <family val="2"/>
    </font>
    <font>
      <b/>
      <sz val="18"/>
      <color theme="0"/>
      <name val="Calibri"/>
      <family val="2"/>
    </font>
    <font>
      <b/>
      <sz val="14"/>
      <color theme="0"/>
      <name val="Calibri"/>
      <family val="2"/>
    </font>
    <font>
      <b/>
      <sz val="14"/>
      <color indexed="8"/>
      <name val="Calibri"/>
      <family val="2"/>
    </font>
    <font>
      <b/>
      <i/>
      <sz val="14"/>
      <color theme="0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2"/>
      <name val="Times"/>
      <family val="1"/>
    </font>
    <font>
      <sz val="10"/>
      <name val="Times"/>
      <family val="1"/>
    </font>
    <font>
      <sz val="12"/>
      <name val="Helv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2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sz val="11"/>
      <color theme="1"/>
      <name val="Arial"/>
      <family val="2"/>
    </font>
    <font>
      <b/>
      <u/>
      <sz val="14"/>
      <color rgb="FF0070C0"/>
      <name val="Arial"/>
      <family val="2"/>
    </font>
    <font>
      <b/>
      <sz val="12"/>
      <color rgb="FFFFFFFF"/>
      <name val="Arial"/>
      <family val="2"/>
    </font>
    <font>
      <sz val="12"/>
      <color rgb="FFFFFFFF"/>
      <name val="Arial"/>
      <family val="2"/>
    </font>
    <font>
      <sz val="11"/>
      <color rgb="FFFFFFFF"/>
      <name val="Arial"/>
      <family val="2"/>
    </font>
    <font>
      <b/>
      <sz val="11"/>
      <name val="Arial"/>
      <family val="2"/>
    </font>
    <font>
      <sz val="11"/>
      <name val="Cambria"/>
      <family val="1"/>
    </font>
    <font>
      <sz val="11"/>
      <name val="Cambria"/>
      <family val="1"/>
      <scheme val="major"/>
    </font>
    <font>
      <sz val="12"/>
      <name val="Calibri"/>
      <family val="2"/>
    </font>
    <font>
      <b/>
      <sz val="9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6"/>
      <color theme="0"/>
      <name val="Arial"/>
      <family val="2"/>
    </font>
    <font>
      <b/>
      <sz val="14"/>
      <color rgb="FFFF0000"/>
      <name val="Calibri"/>
      <family val="2"/>
      <scheme val="minor"/>
    </font>
    <font>
      <sz val="14"/>
      <color rgb="FFFF0000"/>
      <name val="Calibri"/>
      <family val="2"/>
    </font>
    <font>
      <b/>
      <sz val="28"/>
      <color theme="1"/>
      <name val="Arial"/>
      <family val="2"/>
    </font>
    <font>
      <b/>
      <sz val="16"/>
      <color theme="1"/>
      <name val="Arial"/>
      <family val="2"/>
    </font>
    <font>
      <sz val="8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b/>
      <sz val="11"/>
      <color theme="0"/>
      <name val="Trebuchet MS"/>
      <family val="2"/>
    </font>
    <font>
      <b/>
      <sz val="12"/>
      <color rgb="FFFF0000"/>
      <name val="Trebuchet MS"/>
      <family val="2"/>
    </font>
    <font>
      <sz val="11"/>
      <color rgb="FFFF0000"/>
      <name val="Trebuchet MS"/>
      <family val="2"/>
    </font>
    <font>
      <b/>
      <u/>
      <sz val="11"/>
      <color theme="1"/>
      <name val="Trebuchet MS"/>
      <family val="2"/>
    </font>
    <font>
      <b/>
      <sz val="11"/>
      <color rgb="FFFF0000"/>
      <name val="Trebuchet MS"/>
      <family val="2"/>
    </font>
    <font>
      <sz val="16"/>
      <color theme="1"/>
      <name val="Arial"/>
      <family val="2"/>
    </font>
    <font>
      <sz val="16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6"/>
      <color rgb="FF0070C0"/>
      <name val="Arial"/>
      <family val="2"/>
    </font>
    <font>
      <b/>
      <sz val="16"/>
      <color rgb="FFFFFFFF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i/>
      <sz val="16"/>
      <color theme="1"/>
      <name val="Arial"/>
      <family val="2"/>
    </font>
    <font>
      <sz val="16"/>
      <color rgb="FFFFFFFF"/>
      <name val="Arial"/>
      <family val="2"/>
    </font>
    <font>
      <b/>
      <sz val="16"/>
      <color rgb="FFFF0000"/>
      <name val="Arial"/>
      <family val="2"/>
    </font>
    <font>
      <b/>
      <i/>
      <sz val="16"/>
      <name val="Arial"/>
      <family val="2"/>
    </font>
    <font>
      <b/>
      <u/>
      <sz val="16"/>
      <color rgb="FF0070C0"/>
      <name val="Arial"/>
      <family val="2"/>
    </font>
    <font>
      <b/>
      <sz val="16"/>
      <color theme="0"/>
      <name val="Calibri"/>
      <family val="2"/>
      <scheme val="minor"/>
    </font>
  </fonts>
  <fills count="7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74B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Dashed">
        <color rgb="FF00B050"/>
      </left>
      <right style="mediumDashed">
        <color rgb="FF00B050"/>
      </right>
      <top style="mediumDashed">
        <color rgb="FF00B050"/>
      </top>
      <bottom style="mediumDashed">
        <color rgb="FF00B050"/>
      </bottom>
      <diagonal/>
    </border>
    <border>
      <left/>
      <right style="medium">
        <color indexed="62"/>
      </right>
      <top/>
      <bottom/>
      <diagonal/>
    </border>
    <border>
      <left style="medium">
        <color indexed="62"/>
      </left>
      <right/>
      <top style="medium">
        <color indexed="62"/>
      </top>
      <bottom style="medium">
        <color indexed="62"/>
      </bottom>
      <diagonal/>
    </border>
    <border>
      <left/>
      <right/>
      <top style="medium">
        <color indexed="62"/>
      </top>
      <bottom style="medium">
        <color indexed="62"/>
      </bottom>
      <diagonal/>
    </border>
    <border>
      <left/>
      <right style="medium">
        <color indexed="62"/>
      </right>
      <top/>
      <bottom style="medium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theme="6" tint="-0.249977111117893"/>
      </left>
      <right/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/>
      <bottom style="thin">
        <color theme="6" tint="-0.249977111117893"/>
      </bottom>
      <diagonal/>
    </border>
    <border>
      <left/>
      <right/>
      <top style="thin">
        <color theme="6" tint="-0.249977111117893"/>
      </top>
      <bottom style="thin">
        <color theme="6" tint="-0.249977111117893"/>
      </bottom>
      <diagonal/>
    </border>
    <border>
      <left/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86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1" fillId="0" borderId="0"/>
    <xf numFmtId="0" fontId="34" fillId="0" borderId="0"/>
    <xf numFmtId="166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1" fillId="4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1" fillId="43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4" fillId="46" borderId="0" applyNumberFormat="0" applyBorder="0" applyAlignment="0" applyProtection="0"/>
    <xf numFmtId="0" fontId="34" fillId="46" borderId="0" applyNumberFormat="0" applyBorder="0" applyAlignment="0" applyProtection="0"/>
    <xf numFmtId="0" fontId="34" fillId="46" borderId="0" applyNumberFormat="0" applyBorder="0" applyAlignment="0" applyProtection="0"/>
    <xf numFmtId="0" fontId="34" fillId="4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4" fillId="47" borderId="0" applyNumberFormat="0" applyBorder="0" applyAlignment="0" applyProtection="0"/>
    <xf numFmtId="0" fontId="34" fillId="47" borderId="0" applyNumberFormat="0" applyBorder="0" applyAlignment="0" applyProtection="0"/>
    <xf numFmtId="0" fontId="34" fillId="47" borderId="0" applyNumberFormat="0" applyBorder="0" applyAlignment="0" applyProtection="0"/>
    <xf numFmtId="0" fontId="34" fillId="47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4" fillId="47" borderId="0" applyNumberFormat="0" applyBorder="0" applyAlignment="0" applyProtection="0"/>
    <xf numFmtId="0" fontId="34" fillId="47" borderId="0" applyNumberFormat="0" applyBorder="0" applyAlignment="0" applyProtection="0"/>
    <xf numFmtId="0" fontId="34" fillId="47" borderId="0" applyNumberFormat="0" applyBorder="0" applyAlignment="0" applyProtection="0"/>
    <xf numFmtId="0" fontId="34" fillId="4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4" fillId="50" borderId="0" applyNumberFormat="0" applyBorder="0" applyAlignment="0" applyProtection="0"/>
    <xf numFmtId="0" fontId="34" fillId="50" borderId="0" applyNumberFormat="0" applyBorder="0" applyAlignment="0" applyProtection="0"/>
    <xf numFmtId="0" fontId="34" fillId="50" borderId="0" applyNumberFormat="0" applyBorder="0" applyAlignment="0" applyProtection="0"/>
    <xf numFmtId="0" fontId="34" fillId="50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42" fillId="51" borderId="0" applyNumberFormat="0" applyBorder="0" applyAlignment="0" applyProtection="0"/>
    <xf numFmtId="0" fontId="42" fillId="51" borderId="0" applyNumberFormat="0" applyBorder="0" applyAlignment="0" applyProtection="0"/>
    <xf numFmtId="0" fontId="42" fillId="51" borderId="0" applyNumberFormat="0" applyBorder="0" applyAlignment="0" applyProtection="0"/>
    <xf numFmtId="0" fontId="42" fillId="5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42" fillId="48" borderId="0" applyNumberFormat="0" applyBorder="0" applyAlignment="0" applyProtection="0"/>
    <xf numFmtId="0" fontId="42" fillId="48" borderId="0" applyNumberFormat="0" applyBorder="0" applyAlignment="0" applyProtection="0"/>
    <xf numFmtId="0" fontId="42" fillId="48" borderId="0" applyNumberFormat="0" applyBorder="0" applyAlignment="0" applyProtection="0"/>
    <xf numFmtId="0" fontId="42" fillId="48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42" fillId="49" borderId="0" applyNumberFormat="0" applyBorder="0" applyAlignment="0" applyProtection="0"/>
    <xf numFmtId="0" fontId="42" fillId="49" borderId="0" applyNumberFormat="0" applyBorder="0" applyAlignment="0" applyProtection="0"/>
    <xf numFmtId="0" fontId="42" fillId="49" borderId="0" applyNumberFormat="0" applyBorder="0" applyAlignment="0" applyProtection="0"/>
    <xf numFmtId="0" fontId="42" fillId="49" borderId="0" applyNumberFormat="0" applyBorder="0" applyAlignment="0" applyProtection="0"/>
    <xf numFmtId="0" fontId="17" fillId="4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42" fillId="52" borderId="0" applyNumberFormat="0" applyBorder="0" applyAlignment="0" applyProtection="0"/>
    <xf numFmtId="0" fontId="42" fillId="52" borderId="0" applyNumberFormat="0" applyBorder="0" applyAlignment="0" applyProtection="0"/>
    <xf numFmtId="0" fontId="42" fillId="52" borderId="0" applyNumberFormat="0" applyBorder="0" applyAlignment="0" applyProtection="0"/>
    <xf numFmtId="0" fontId="42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42" fillId="53" borderId="0" applyNumberFormat="0" applyBorder="0" applyAlignment="0" applyProtection="0"/>
    <xf numFmtId="0" fontId="42" fillId="53" borderId="0" applyNumberFormat="0" applyBorder="0" applyAlignment="0" applyProtection="0"/>
    <xf numFmtId="0" fontId="42" fillId="53" borderId="0" applyNumberFormat="0" applyBorder="0" applyAlignment="0" applyProtection="0"/>
    <xf numFmtId="0" fontId="42" fillId="53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42" fillId="54" borderId="0" applyNumberFormat="0" applyBorder="0" applyAlignment="0" applyProtection="0"/>
    <xf numFmtId="0" fontId="42" fillId="54" borderId="0" applyNumberFormat="0" applyBorder="0" applyAlignment="0" applyProtection="0"/>
    <xf numFmtId="0" fontId="42" fillId="54" borderId="0" applyNumberFormat="0" applyBorder="0" applyAlignment="0" applyProtection="0"/>
    <xf numFmtId="0" fontId="42" fillId="54" borderId="0" applyNumberFormat="0" applyBorder="0" applyAlignment="0" applyProtection="0"/>
    <xf numFmtId="0" fontId="17" fillId="54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44" fillId="55" borderId="20" applyNumberFormat="0" applyAlignment="0" applyProtection="0"/>
    <xf numFmtId="0" fontId="44" fillId="55" borderId="20" applyNumberFormat="0" applyAlignment="0" applyProtection="0"/>
    <xf numFmtId="0" fontId="44" fillId="55" borderId="20" applyNumberFormat="0" applyAlignment="0" applyProtection="0"/>
    <xf numFmtId="0" fontId="44" fillId="55" borderId="20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45" fillId="56" borderId="21" applyNumberFormat="0" applyAlignment="0" applyProtection="0"/>
    <xf numFmtId="0" fontId="45" fillId="56" borderId="21" applyNumberFormat="0" applyAlignment="0" applyProtection="0"/>
    <xf numFmtId="0" fontId="45" fillId="56" borderId="21" applyNumberFormat="0" applyAlignment="0" applyProtection="0"/>
    <xf numFmtId="0" fontId="45" fillId="56" borderId="21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42" fillId="57" borderId="0" applyNumberFormat="0" applyBorder="0" applyAlignment="0" applyProtection="0"/>
    <xf numFmtId="0" fontId="42" fillId="57" borderId="0" applyNumberFormat="0" applyBorder="0" applyAlignment="0" applyProtection="0"/>
    <xf numFmtId="0" fontId="42" fillId="57" borderId="0" applyNumberFormat="0" applyBorder="0" applyAlignment="0" applyProtection="0"/>
    <xf numFmtId="0" fontId="42" fillId="57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42" fillId="58" borderId="0" applyNumberFormat="0" applyBorder="0" applyAlignment="0" applyProtection="0"/>
    <xf numFmtId="0" fontId="42" fillId="58" borderId="0" applyNumberFormat="0" applyBorder="0" applyAlignment="0" applyProtection="0"/>
    <xf numFmtId="0" fontId="42" fillId="58" borderId="0" applyNumberFormat="0" applyBorder="0" applyAlignment="0" applyProtection="0"/>
    <xf numFmtId="0" fontId="42" fillId="5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42" fillId="52" borderId="0" applyNumberFormat="0" applyBorder="0" applyAlignment="0" applyProtection="0"/>
    <xf numFmtId="0" fontId="42" fillId="52" borderId="0" applyNumberFormat="0" applyBorder="0" applyAlignment="0" applyProtection="0"/>
    <xf numFmtId="0" fontId="42" fillId="52" borderId="0" applyNumberFormat="0" applyBorder="0" applyAlignment="0" applyProtection="0"/>
    <xf numFmtId="0" fontId="42" fillId="52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42" fillId="53" borderId="0" applyNumberFormat="0" applyBorder="0" applyAlignment="0" applyProtection="0"/>
    <xf numFmtId="0" fontId="42" fillId="53" borderId="0" applyNumberFormat="0" applyBorder="0" applyAlignment="0" applyProtection="0"/>
    <xf numFmtId="0" fontId="42" fillId="53" borderId="0" applyNumberFormat="0" applyBorder="0" applyAlignment="0" applyProtection="0"/>
    <xf numFmtId="0" fontId="42" fillId="53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42" fillId="60" borderId="0" applyNumberFormat="0" applyBorder="0" applyAlignment="0" applyProtection="0"/>
    <xf numFmtId="0" fontId="42" fillId="60" borderId="0" applyNumberFormat="0" applyBorder="0" applyAlignment="0" applyProtection="0"/>
    <xf numFmtId="0" fontId="42" fillId="60" borderId="0" applyNumberFormat="0" applyBorder="0" applyAlignment="0" applyProtection="0"/>
    <xf numFmtId="0" fontId="42" fillId="60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48" fillId="46" borderId="20" applyNumberFormat="0" applyAlignment="0" applyProtection="0"/>
    <xf numFmtId="0" fontId="48" fillId="46" borderId="20" applyNumberFormat="0" applyAlignment="0" applyProtection="0"/>
    <xf numFmtId="0" fontId="48" fillId="46" borderId="20" applyNumberFormat="0" applyAlignment="0" applyProtection="0"/>
    <xf numFmtId="0" fontId="48" fillId="46" borderId="20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49" fillId="0" borderId="0"/>
    <xf numFmtId="0" fontId="50" fillId="0" borderId="0"/>
    <xf numFmtId="0" fontId="51" fillId="0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52" fillId="42" borderId="0" applyNumberFormat="0" applyBorder="0" applyAlignment="0" applyProtection="0"/>
    <xf numFmtId="0" fontId="52" fillId="42" borderId="0" applyNumberFormat="0" applyBorder="0" applyAlignment="0" applyProtection="0"/>
    <xf numFmtId="0" fontId="52" fillId="42" borderId="0" applyNumberFormat="0" applyBorder="0" applyAlignment="0" applyProtection="0"/>
    <xf numFmtId="0" fontId="52" fillId="4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166" fontId="31" fillId="0" borderId="0" applyFont="0" applyFill="0" applyBorder="0" applyAlignment="0" applyProtection="0"/>
    <xf numFmtId="166" fontId="34" fillId="0" borderId="0" applyFont="0" applyFill="0" applyBorder="0" applyAlignment="0" applyProtection="0"/>
    <xf numFmtId="173" fontId="31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166" fontId="34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53" fillId="61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4" fillId="62" borderId="23" applyNumberFormat="0" applyFont="0" applyAlignment="0" applyProtection="0"/>
    <xf numFmtId="0" fontId="34" fillId="62" borderId="23" applyNumberFormat="0" applyFont="0" applyAlignment="0" applyProtection="0"/>
    <xf numFmtId="0" fontId="1" fillId="8" borderId="8" applyNumberFormat="0" applyFont="0" applyAlignment="0" applyProtection="0"/>
    <xf numFmtId="0" fontId="34" fillId="62" borderId="23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54" fillId="55" borderId="24" applyNumberFormat="0" applyAlignment="0" applyProtection="0"/>
    <xf numFmtId="0" fontId="54" fillId="55" borderId="24" applyNumberFormat="0" applyAlignment="0" applyProtection="0"/>
    <xf numFmtId="0" fontId="54" fillId="55" borderId="24" applyNumberFormat="0" applyAlignment="0" applyProtection="0"/>
    <xf numFmtId="0" fontId="54" fillId="55" borderId="2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47" fillId="0" borderId="27" applyNumberFormat="0" applyFill="0" applyAlignment="0" applyProtection="0"/>
    <xf numFmtId="0" fontId="47" fillId="0" borderId="27" applyNumberFormat="0" applyFill="0" applyAlignment="0" applyProtection="0"/>
    <xf numFmtId="0" fontId="47" fillId="0" borderId="27" applyNumberFormat="0" applyFill="0" applyAlignment="0" applyProtection="0"/>
    <xf numFmtId="0" fontId="47" fillId="0" borderId="27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2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60" fillId="0" borderId="28" applyNumberFormat="0" applyFill="0" applyAlignment="0" applyProtection="0"/>
    <xf numFmtId="0" fontId="60" fillId="0" borderId="28" applyNumberFormat="0" applyFill="0" applyAlignment="0" applyProtection="0"/>
    <xf numFmtId="0" fontId="60" fillId="0" borderId="28" applyNumberFormat="0" applyFill="0" applyAlignment="0" applyProtection="0"/>
    <xf numFmtId="0" fontId="60" fillId="0" borderId="28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09">
    <xf numFmtId="0" fontId="0" fillId="0" borderId="0" xfId="0"/>
    <xf numFmtId="0" fontId="18" fillId="0" borderId="0" xfId="0" applyFont="1"/>
    <xf numFmtId="0" fontId="19" fillId="0" borderId="0" xfId="0" applyFont="1"/>
    <xf numFmtId="170" fontId="20" fillId="0" borderId="0" xfId="3" applyNumberFormat="1" applyFont="1"/>
    <xf numFmtId="9" fontId="18" fillId="34" borderId="13" xfId="3" applyFont="1" applyFill="1" applyBorder="1" applyAlignment="1">
      <alignment vertical="center"/>
    </xf>
    <xf numFmtId="167" fontId="0" fillId="0" borderId="0" xfId="0" applyNumberFormat="1"/>
    <xf numFmtId="9" fontId="0" fillId="0" borderId="0" xfId="3" applyFont="1"/>
    <xf numFmtId="0" fontId="16" fillId="33" borderId="0" xfId="0" applyFont="1" applyFill="1"/>
    <xf numFmtId="167" fontId="16" fillId="33" borderId="0" xfId="0" applyNumberFormat="1" applyFont="1" applyFill="1"/>
    <xf numFmtId="9" fontId="16" fillId="33" borderId="0" xfId="3" applyFont="1" applyFill="1"/>
    <xf numFmtId="0" fontId="23" fillId="0" borderId="0" xfId="0" applyFont="1"/>
    <xf numFmtId="0" fontId="24" fillId="0" borderId="0" xfId="0" applyFont="1"/>
    <xf numFmtId="9" fontId="24" fillId="0" borderId="0" xfId="3" applyFont="1"/>
    <xf numFmtId="0" fontId="26" fillId="33" borderId="10" xfId="0" applyFont="1" applyFill="1" applyBorder="1" applyAlignment="1">
      <alignment horizontal="center"/>
    </xf>
    <xf numFmtId="9" fontId="26" fillId="33" borderId="10" xfId="3" applyFont="1" applyFill="1" applyBorder="1" applyAlignment="1">
      <alignment horizontal="center"/>
    </xf>
    <xf numFmtId="0" fontId="26" fillId="0" borderId="0" xfId="0" applyFont="1" applyAlignment="1">
      <alignment horizontal="left" wrapText="1"/>
    </xf>
    <xf numFmtId="3" fontId="24" fillId="0" borderId="0" xfId="0" applyNumberFormat="1" applyFont="1"/>
    <xf numFmtId="0" fontId="26" fillId="0" borderId="0" xfId="0" applyFont="1"/>
    <xf numFmtId="3" fontId="26" fillId="33" borderId="13" xfId="0" applyNumberFormat="1" applyFont="1" applyFill="1" applyBorder="1"/>
    <xf numFmtId="167" fontId="24" fillId="0" borderId="0" xfId="1" applyNumberFormat="1" applyFont="1"/>
    <xf numFmtId="4" fontId="24" fillId="0" borderId="0" xfId="0" applyNumberFormat="1" applyFont="1"/>
    <xf numFmtId="0" fontId="24" fillId="34" borderId="0" xfId="0" applyFont="1" applyFill="1"/>
    <xf numFmtId="167" fontId="24" fillId="34" borderId="0" xfId="1" applyNumberFormat="1" applyFont="1" applyFill="1"/>
    <xf numFmtId="168" fontId="24" fillId="0" borderId="0" xfId="2" applyNumberFormat="1" applyFont="1"/>
    <xf numFmtId="168" fontId="24" fillId="0" borderId="0" xfId="0" applyNumberFormat="1" applyFont="1"/>
    <xf numFmtId="0" fontId="27" fillId="35" borderId="0" xfId="0" applyFont="1" applyFill="1"/>
    <xf numFmtId="168" fontId="27" fillId="35" borderId="0" xfId="2" applyNumberFormat="1" applyFont="1" applyFill="1"/>
    <xf numFmtId="9" fontId="27" fillId="35" borderId="0" xfId="3" applyFont="1" applyFill="1"/>
    <xf numFmtId="0" fontId="27" fillId="36" borderId="0" xfId="0" applyFont="1" applyFill="1"/>
    <xf numFmtId="168" fontId="27" fillId="36" borderId="0" xfId="2" applyNumberFormat="1" applyFont="1" applyFill="1"/>
    <xf numFmtId="9" fontId="27" fillId="36" borderId="0" xfId="3" applyFont="1" applyFill="1"/>
    <xf numFmtId="37" fontId="24" fillId="0" borderId="0" xfId="0" applyNumberFormat="1" applyFont="1"/>
    <xf numFmtId="0" fontId="24" fillId="35" borderId="0" xfId="0" applyFont="1" applyFill="1"/>
    <xf numFmtId="37" fontId="24" fillId="35" borderId="0" xfId="0" applyNumberFormat="1" applyFont="1" applyFill="1"/>
    <xf numFmtId="168" fontId="24" fillId="35" borderId="0" xfId="2" applyNumberFormat="1" applyFont="1" applyFill="1"/>
    <xf numFmtId="9" fontId="24" fillId="35" borderId="0" xfId="3" applyFont="1" applyFill="1"/>
    <xf numFmtId="0" fontId="28" fillId="0" borderId="0" xfId="0" applyFont="1"/>
    <xf numFmtId="37" fontId="28" fillId="0" borderId="13" xfId="0" applyNumberFormat="1" applyFont="1" applyBorder="1"/>
    <xf numFmtId="9" fontId="26" fillId="0" borderId="13" xfId="3" applyFont="1" applyBorder="1"/>
    <xf numFmtId="37" fontId="0" fillId="0" borderId="0" xfId="0" applyNumberFormat="1"/>
    <xf numFmtId="169" fontId="24" fillId="0" borderId="0" xfId="3" applyNumberFormat="1" applyFont="1"/>
    <xf numFmtId="167" fontId="0" fillId="0" borderId="0" xfId="1" applyNumberFormat="1" applyFont="1"/>
    <xf numFmtId="9" fontId="0" fillId="0" borderId="0" xfId="0" applyNumberFormat="1"/>
    <xf numFmtId="167" fontId="16" fillId="0" borderId="10" xfId="0" applyNumberFormat="1" applyFont="1" applyFill="1" applyBorder="1"/>
    <xf numFmtId="9" fontId="21" fillId="0" borderId="0" xfId="3" applyFont="1"/>
    <xf numFmtId="167" fontId="21" fillId="0" borderId="0" xfId="0" applyNumberFormat="1" applyFont="1"/>
    <xf numFmtId="166" fontId="29" fillId="33" borderId="10" xfId="0" applyNumberFormat="1" applyFont="1" applyFill="1" applyBorder="1"/>
    <xf numFmtId="166" fontId="16" fillId="33" borderId="10" xfId="3" applyNumberFormat="1" applyFont="1" applyFill="1" applyBorder="1"/>
    <xf numFmtId="9" fontId="16" fillId="0" borderId="0" xfId="3" applyFont="1"/>
    <xf numFmtId="170" fontId="0" fillId="0" borderId="0" xfId="0" applyNumberFormat="1"/>
    <xf numFmtId="171" fontId="0" fillId="0" borderId="0" xfId="1" applyNumberFormat="1" applyFont="1"/>
    <xf numFmtId="0" fontId="18" fillId="34" borderId="13" xfId="0" applyFont="1" applyFill="1" applyBorder="1" applyAlignment="1">
      <alignment vertical="center"/>
    </xf>
    <xf numFmtId="10" fontId="16" fillId="34" borderId="14" xfId="3" applyNumberFormat="1" applyFont="1" applyFill="1" applyBorder="1" applyAlignment="1">
      <alignment horizontal="center" vertical="center"/>
    </xf>
    <xf numFmtId="0" fontId="32" fillId="0" borderId="0" xfId="4" applyFont="1" applyFill="1" applyBorder="1"/>
    <xf numFmtId="0" fontId="33" fillId="0" borderId="0" xfId="4" applyFont="1" applyFill="1" applyBorder="1"/>
    <xf numFmtId="4" fontId="33" fillId="0" borderId="0" xfId="4" applyNumberFormat="1" applyFont="1" applyFill="1" applyBorder="1"/>
    <xf numFmtId="170" fontId="39" fillId="38" borderId="0" xfId="7" applyNumberFormat="1" applyFont="1" applyFill="1" applyBorder="1"/>
    <xf numFmtId="170" fontId="39" fillId="38" borderId="18" xfId="7" applyNumberFormat="1" applyFont="1" applyFill="1" applyBorder="1"/>
    <xf numFmtId="0" fontId="32" fillId="0" borderId="0" xfId="4" applyFont="1" applyFill="1" applyBorder="1" applyAlignment="1">
      <alignment horizontal="center"/>
    </xf>
    <xf numFmtId="3" fontId="33" fillId="0" borderId="0" xfId="4" applyNumberFormat="1" applyFont="1" applyFill="1" applyBorder="1"/>
    <xf numFmtId="9" fontId="33" fillId="0" borderId="0" xfId="7" applyFont="1" applyFill="1" applyBorder="1"/>
    <xf numFmtId="0" fontId="33" fillId="40" borderId="0" xfId="4" applyFont="1" applyFill="1" applyBorder="1"/>
    <xf numFmtId="0" fontId="37" fillId="37" borderId="0" xfId="4" applyFont="1" applyFill="1" applyBorder="1" applyAlignment="1">
      <alignment horizontal="left" vertical="center" wrapText="1"/>
    </xf>
    <xf numFmtId="9" fontId="37" fillId="37" borderId="0" xfId="7" applyFont="1" applyFill="1" applyBorder="1" applyAlignment="1">
      <alignment horizontal="right" vertical="center" wrapText="1"/>
    </xf>
    <xf numFmtId="166" fontId="33" fillId="0" borderId="0" xfId="4" applyNumberFormat="1" applyFont="1" applyFill="1" applyBorder="1"/>
    <xf numFmtId="3" fontId="0" fillId="0" borderId="0" xfId="0" applyNumberFormat="1"/>
    <xf numFmtId="0" fontId="0" fillId="0" borderId="0" xfId="0" applyFill="1"/>
    <xf numFmtId="167" fontId="33" fillId="0" borderId="0" xfId="322" applyNumberFormat="1" applyFont="1" applyFill="1" applyBorder="1"/>
    <xf numFmtId="167" fontId="36" fillId="0" borderId="0" xfId="322" applyNumberFormat="1" applyFont="1" applyFill="1" applyBorder="1"/>
    <xf numFmtId="167" fontId="0" fillId="0" borderId="0" xfId="322" applyNumberFormat="1" applyFont="1"/>
    <xf numFmtId="167" fontId="39" fillId="37" borderId="16" xfId="322" applyNumberFormat="1" applyFont="1" applyFill="1" applyBorder="1"/>
    <xf numFmtId="167" fontId="39" fillId="38" borderId="17" xfId="322" applyNumberFormat="1" applyFont="1" applyFill="1" applyBorder="1"/>
    <xf numFmtId="0" fontId="32" fillId="0" borderId="29" xfId="4" applyFont="1" applyFill="1" applyBorder="1" applyAlignment="1">
      <alignment vertical="center"/>
    </xf>
    <xf numFmtId="172" fontId="33" fillId="0" borderId="0" xfId="322" applyNumberFormat="1" applyFont="1" applyFill="1" applyBorder="1"/>
    <xf numFmtId="166" fontId="33" fillId="0" borderId="0" xfId="322" applyFont="1" applyFill="1" applyBorder="1"/>
    <xf numFmtId="167" fontId="37" fillId="37" borderId="0" xfId="322" applyNumberFormat="1" applyFont="1" applyFill="1" applyBorder="1" applyAlignment="1">
      <alignment horizontal="left" vertical="center" wrapText="1"/>
    </xf>
    <xf numFmtId="0" fontId="35" fillId="0" borderId="0" xfId="0" applyFont="1" applyBorder="1"/>
    <xf numFmtId="0" fontId="39" fillId="38" borderId="16" xfId="0" applyFont="1" applyFill="1" applyBorder="1" applyAlignment="1">
      <alignment horizontal="center"/>
    </xf>
    <xf numFmtId="0" fontId="40" fillId="0" borderId="0" xfId="0" applyFont="1" applyBorder="1"/>
    <xf numFmtId="3" fontId="39" fillId="37" borderId="17" xfId="0" applyNumberFormat="1" applyFont="1" applyFill="1" applyBorder="1"/>
    <xf numFmtId="3" fontId="40" fillId="0" borderId="0" xfId="0" applyNumberFormat="1" applyFont="1" applyFill="1" applyBorder="1"/>
    <xf numFmtId="3" fontId="39" fillId="37" borderId="16" xfId="0" applyNumberFormat="1" applyFont="1" applyFill="1" applyBorder="1"/>
    <xf numFmtId="3" fontId="39" fillId="38" borderId="17" xfId="0" applyNumberFormat="1" applyFont="1" applyFill="1" applyBorder="1"/>
    <xf numFmtId="0" fontId="40" fillId="0" borderId="0" xfId="0" applyFont="1" applyFill="1" applyBorder="1"/>
    <xf numFmtId="167" fontId="35" fillId="0" borderId="0" xfId="0" applyNumberFormat="1" applyFont="1" applyBorder="1"/>
    <xf numFmtId="3" fontId="35" fillId="0" borderId="0" xfId="0" applyNumberFormat="1" applyFont="1" applyBorder="1"/>
    <xf numFmtId="0" fontId="35" fillId="0" borderId="0" xfId="0" applyFont="1" applyFill="1" applyBorder="1"/>
    <xf numFmtId="0" fontId="65" fillId="0" borderId="32" xfId="0" applyFont="1" applyBorder="1"/>
    <xf numFmtId="0" fontId="0" fillId="0" borderId="32" xfId="0" applyBorder="1"/>
    <xf numFmtId="0" fontId="0" fillId="0" borderId="33" xfId="0" applyBorder="1"/>
    <xf numFmtId="0" fontId="13" fillId="37" borderId="34" xfId="0" applyFont="1" applyFill="1" applyBorder="1"/>
    <xf numFmtId="167" fontId="31" fillId="0" borderId="0" xfId="1" applyNumberFormat="1" applyFont="1" applyFill="1"/>
    <xf numFmtId="1" fontId="0" fillId="0" borderId="0" xfId="0" applyNumberFormat="1"/>
    <xf numFmtId="0" fontId="67" fillId="0" borderId="0" xfId="0" applyFont="1"/>
    <xf numFmtId="0" fontId="30" fillId="0" borderId="0" xfId="0" applyFont="1"/>
    <xf numFmtId="9" fontId="67" fillId="0" borderId="0" xfId="3" applyFont="1"/>
    <xf numFmtId="0" fontId="24" fillId="0" borderId="0" xfId="0" applyFont="1" applyAlignment="1">
      <alignment vertical="center"/>
    </xf>
    <xf numFmtId="0" fontId="70" fillId="0" borderId="0" xfId="0" applyFont="1" applyAlignment="1">
      <alignment vertical="center"/>
    </xf>
    <xf numFmtId="9" fontId="24" fillId="0" borderId="0" xfId="3" applyFont="1" applyAlignment="1">
      <alignment vertical="center"/>
    </xf>
    <xf numFmtId="0" fontId="67" fillId="0" borderId="0" xfId="0" applyFont="1" applyAlignment="1">
      <alignment vertical="center"/>
    </xf>
    <xf numFmtId="49" fontId="69" fillId="63" borderId="36" xfId="0" applyNumberFormat="1" applyFont="1" applyFill="1" applyBorder="1" applyAlignment="1">
      <alignment horizontal="center" vertical="center" wrapText="1"/>
    </xf>
    <xf numFmtId="10" fontId="64" fillId="65" borderId="10" xfId="3" applyNumberFormat="1" applyFont="1" applyFill="1" applyBorder="1" applyAlignment="1">
      <alignment horizontal="center" vertical="center"/>
    </xf>
    <xf numFmtId="0" fontId="0" fillId="0" borderId="38" xfId="0" applyBorder="1"/>
    <xf numFmtId="0" fontId="13" fillId="37" borderId="34" xfId="0" applyFont="1" applyFill="1" applyBorder="1" applyAlignment="1">
      <alignment horizontal="center" vertical="center"/>
    </xf>
    <xf numFmtId="0" fontId="13" fillId="37" borderId="34" xfId="0" applyFont="1" applyFill="1" applyBorder="1" applyAlignment="1">
      <alignment horizontal="center" vertical="center" wrapText="1"/>
    </xf>
    <xf numFmtId="0" fontId="13" fillId="37" borderId="41" xfId="0" applyFont="1" applyFill="1" applyBorder="1" applyAlignment="1">
      <alignment horizontal="center" vertical="center" wrapText="1"/>
    </xf>
    <xf numFmtId="167" fontId="0" fillId="0" borderId="38" xfId="1" applyNumberFormat="1" applyFont="1" applyBorder="1" applyAlignment="1">
      <alignment horizontal="center" vertical="center"/>
    </xf>
    <xf numFmtId="167" fontId="0" fillId="0" borderId="32" xfId="1" applyNumberFormat="1" applyFont="1" applyBorder="1" applyAlignment="1">
      <alignment horizontal="center" vertical="center"/>
    </xf>
    <xf numFmtId="167" fontId="13" fillId="37" borderId="34" xfId="1" applyNumberFormat="1" applyFont="1" applyFill="1" applyBorder="1" applyAlignment="1">
      <alignment horizontal="center" vertical="center"/>
    </xf>
    <xf numFmtId="167" fontId="0" fillId="0" borderId="0" xfId="1" applyNumberFormat="1" applyFont="1" applyFill="1"/>
    <xf numFmtId="167" fontId="31" fillId="0" borderId="0" xfId="1" applyNumberFormat="1" applyFont="1" applyFill="1" applyBorder="1"/>
    <xf numFmtId="167" fontId="73" fillId="0" borderId="0" xfId="1" applyNumberFormat="1" applyFont="1"/>
    <xf numFmtId="167" fontId="0" fillId="0" borderId="32" xfId="1" applyNumberFormat="1" applyFont="1" applyFill="1" applyBorder="1" applyAlignment="1">
      <alignment horizontal="center" vertical="center"/>
    </xf>
    <xf numFmtId="0" fontId="33" fillId="0" borderId="30" xfId="374" applyFont="1" applyFill="1" applyBorder="1" applyAlignment="1">
      <alignment horizontal="center"/>
    </xf>
    <xf numFmtId="0" fontId="33" fillId="0" borderId="19" xfId="374" applyFont="1" applyFill="1" applyBorder="1" applyAlignment="1">
      <alignment horizontal="center"/>
    </xf>
    <xf numFmtId="0" fontId="39" fillId="38" borderId="0" xfId="4" applyFont="1" applyFill="1" applyBorder="1" applyAlignment="1">
      <alignment horizontal="left"/>
    </xf>
    <xf numFmtId="167" fontId="39" fillId="38" borderId="0" xfId="322" applyNumberFormat="1" applyFont="1" applyFill="1" applyBorder="1" applyAlignment="1"/>
    <xf numFmtId="3" fontId="39" fillId="38" borderId="0" xfId="4" applyNumberFormat="1" applyFont="1" applyFill="1" applyBorder="1" applyAlignment="1"/>
    <xf numFmtId="9" fontId="39" fillId="38" borderId="0" xfId="7" applyFont="1" applyFill="1" applyBorder="1"/>
    <xf numFmtId="3" fontId="33" fillId="0" borderId="0" xfId="322" applyNumberFormat="1" applyFont="1" applyFill="1" applyBorder="1"/>
    <xf numFmtId="3" fontId="37" fillId="37" borderId="0" xfId="322" applyNumberFormat="1" applyFont="1" applyFill="1" applyBorder="1" applyAlignment="1">
      <alignment horizontal="right" vertical="center" wrapText="1"/>
    </xf>
    <xf numFmtId="167" fontId="75" fillId="0" borderId="0" xfId="0" applyNumberFormat="1" applyFont="1" applyFill="1" applyAlignment="1">
      <alignment horizontal="center"/>
    </xf>
    <xf numFmtId="0" fontId="0" fillId="0" borderId="0" xfId="0" applyAlignment="1">
      <alignment horizontal="left"/>
    </xf>
    <xf numFmtId="0" fontId="62" fillId="64" borderId="10" xfId="0" applyFont="1" applyFill="1" applyBorder="1" applyAlignment="1">
      <alignment horizontal="center" vertical="center"/>
    </xf>
    <xf numFmtId="164" fontId="0" fillId="0" borderId="0" xfId="0" applyNumberFormat="1"/>
    <xf numFmtId="164" fontId="0" fillId="35" borderId="0" xfId="0" applyNumberFormat="1" applyFill="1"/>
    <xf numFmtId="164" fontId="16" fillId="0" borderId="0" xfId="0" applyNumberFormat="1" applyFont="1"/>
    <xf numFmtId="0" fontId="0" fillId="0" borderId="0" xfId="0" pivotButton="1"/>
    <xf numFmtId="0" fontId="14" fillId="0" borderId="0" xfId="0" applyFont="1"/>
    <xf numFmtId="10" fontId="13" fillId="37" borderId="34" xfId="3" applyNumberFormat="1" applyFont="1" applyFill="1" applyBorder="1" applyAlignment="1">
      <alignment horizontal="right" vertical="center"/>
    </xf>
    <xf numFmtId="9" fontId="13" fillId="37" borderId="34" xfId="3" applyFont="1" applyFill="1" applyBorder="1" applyAlignment="1">
      <alignment horizontal="right" vertical="center"/>
    </xf>
    <xf numFmtId="9" fontId="13" fillId="37" borderId="0" xfId="3" applyFont="1" applyFill="1" applyBorder="1" applyAlignment="1">
      <alignment horizontal="right" vertical="center"/>
    </xf>
    <xf numFmtId="0" fontId="76" fillId="0" borderId="0" xfId="0" applyFont="1" applyAlignment="1">
      <alignment wrapText="1"/>
    </xf>
    <xf numFmtId="167" fontId="14" fillId="0" borderId="32" xfId="1" applyNumberFormat="1" applyFont="1" applyFill="1" applyBorder="1" applyAlignment="1">
      <alignment horizontal="center" vertical="center"/>
    </xf>
    <xf numFmtId="167" fontId="65" fillId="0" borderId="32" xfId="1" applyNumberFormat="1" applyFont="1" applyFill="1" applyBorder="1" applyAlignment="1">
      <alignment horizontal="center" vertical="center"/>
    </xf>
    <xf numFmtId="0" fontId="1" fillId="0" borderId="10" xfId="359" applyBorder="1"/>
    <xf numFmtId="9" fontId="0" fillId="0" borderId="0" xfId="3" applyFont="1" applyFill="1"/>
    <xf numFmtId="166" fontId="0" fillId="0" borderId="0" xfId="0" applyNumberFormat="1"/>
    <xf numFmtId="170" fontId="0" fillId="0" borderId="0" xfId="3" applyNumberFormat="1" applyFont="1" applyFill="1"/>
    <xf numFmtId="177" fontId="0" fillId="0" borderId="0" xfId="1" applyNumberFormat="1" applyFont="1" applyFill="1"/>
    <xf numFmtId="0" fontId="16" fillId="0" borderId="0" xfId="0" applyFont="1"/>
    <xf numFmtId="167" fontId="0" fillId="0" borderId="0" xfId="0" applyNumberFormat="1" applyFill="1"/>
    <xf numFmtId="0" fontId="16" fillId="66" borderId="0" xfId="0" applyFont="1" applyFill="1"/>
    <xf numFmtId="167" fontId="16" fillId="66" borderId="0" xfId="0" applyNumberFormat="1" applyFont="1" applyFill="1"/>
    <xf numFmtId="0" fontId="16" fillId="66" borderId="45" xfId="0" applyFont="1" applyFill="1" applyBorder="1"/>
    <xf numFmtId="167" fontId="16" fillId="66" borderId="45" xfId="0" applyNumberFormat="1" applyFont="1" applyFill="1" applyBorder="1"/>
    <xf numFmtId="0" fontId="16" fillId="0" borderId="45" xfId="0" applyFont="1" applyBorder="1"/>
    <xf numFmtId="0" fontId="16" fillId="66" borderId="46" xfId="0" applyFont="1" applyFill="1" applyBorder="1"/>
    <xf numFmtId="167" fontId="16" fillId="66" borderId="46" xfId="0" applyNumberFormat="1" applyFont="1" applyFill="1" applyBorder="1"/>
    <xf numFmtId="0" fontId="63" fillId="0" borderId="11" xfId="359" applyFont="1" applyBorder="1" applyAlignment="1">
      <alignment vertical="center"/>
    </xf>
    <xf numFmtId="0" fontId="63" fillId="0" borderId="12" xfId="359" applyFont="1" applyBorder="1" applyAlignment="1">
      <alignment vertical="center"/>
    </xf>
    <xf numFmtId="0" fontId="1" fillId="67" borderId="10" xfId="359" applyFill="1" applyBorder="1"/>
    <xf numFmtId="0" fontId="16" fillId="67" borderId="0" xfId="0" applyFont="1" applyFill="1"/>
    <xf numFmtId="167" fontId="41" fillId="63" borderId="51" xfId="322" applyNumberFormat="1" applyFont="1" applyFill="1" applyBorder="1" applyAlignment="1">
      <alignment horizontal="center" vertical="center"/>
    </xf>
    <xf numFmtId="3" fontId="41" fillId="63" borderId="52" xfId="4" applyNumberFormat="1" applyFont="1" applyFill="1" applyBorder="1" applyAlignment="1">
      <alignment horizontal="center" vertical="center"/>
    </xf>
    <xf numFmtId="49" fontId="41" fillId="63" borderId="53" xfId="4" applyNumberFormat="1" applyFont="1" applyFill="1" applyBorder="1" applyAlignment="1">
      <alignment horizontal="center" vertical="center" wrapText="1"/>
    </xf>
    <xf numFmtId="0" fontId="41" fillId="63" borderId="29" xfId="4" applyFont="1" applyFill="1" applyBorder="1" applyAlignment="1">
      <alignment horizontal="center" vertical="center" wrapText="1"/>
    </xf>
    <xf numFmtId="0" fontId="41" fillId="63" borderId="51" xfId="4" applyFont="1" applyFill="1" applyBorder="1" applyAlignment="1">
      <alignment horizontal="center" vertical="center"/>
    </xf>
    <xf numFmtId="167" fontId="41" fillId="63" borderId="52" xfId="322" applyNumberFormat="1" applyFont="1" applyFill="1" applyBorder="1" applyAlignment="1">
      <alignment horizontal="center" vertical="center"/>
    </xf>
    <xf numFmtId="41" fontId="33" fillId="0" borderId="0" xfId="483" applyNumberFormat="1" applyFont="1" applyFill="1" applyBorder="1"/>
    <xf numFmtId="43" fontId="33" fillId="0" borderId="0" xfId="4" applyNumberFormat="1" applyFont="1" applyFill="1" applyBorder="1"/>
    <xf numFmtId="41" fontId="37" fillId="37" borderId="0" xfId="483" applyNumberFormat="1" applyFont="1" applyFill="1" applyBorder="1" applyAlignment="1">
      <alignment horizontal="left" vertical="center" wrapText="1"/>
    </xf>
    <xf numFmtId="9" fontId="0" fillId="0" borderId="0" xfId="3" applyFont="1" applyAlignment="1">
      <alignment horizontal="center"/>
    </xf>
    <xf numFmtId="9" fontId="14" fillId="0" borderId="0" xfId="3" applyFont="1" applyAlignment="1">
      <alignment horizontal="center"/>
    </xf>
    <xf numFmtId="0" fontId="67" fillId="0" borderId="0" xfId="359" applyFont="1"/>
    <xf numFmtId="0" fontId="26" fillId="34" borderId="31" xfId="359" applyFont="1" applyFill="1" applyBorder="1" applyAlignment="1">
      <alignment horizontal="center" vertical="center"/>
    </xf>
    <xf numFmtId="0" fontId="26" fillId="34" borderId="10" xfId="359" applyFont="1" applyFill="1" applyBorder="1" applyAlignment="1">
      <alignment horizontal="left" vertical="center"/>
    </xf>
    <xf numFmtId="0" fontId="26" fillId="34" borderId="10" xfId="359" applyFont="1" applyFill="1" applyBorder="1" applyAlignment="1">
      <alignment horizontal="center" vertical="center"/>
    </xf>
    <xf numFmtId="0" fontId="79" fillId="63" borderId="29" xfId="0" applyFont="1" applyFill="1" applyBorder="1" applyAlignment="1">
      <alignment horizontal="center" vertical="center" wrapText="1"/>
    </xf>
    <xf numFmtId="0" fontId="79" fillId="63" borderId="29" xfId="0" applyFont="1" applyFill="1" applyBorder="1" applyAlignment="1">
      <alignment horizontal="center" vertical="center"/>
    </xf>
    <xf numFmtId="168" fontId="67" fillId="0" borderId="0" xfId="2" applyNumberFormat="1" applyFont="1"/>
    <xf numFmtId="0" fontId="30" fillId="0" borderId="0" xfId="0" applyFont="1" applyAlignment="1">
      <alignment horizontal="right"/>
    </xf>
    <xf numFmtId="0" fontId="30" fillId="0" borderId="0" xfId="0" applyFont="1" applyAlignment="1">
      <alignment horizontal="left"/>
    </xf>
    <xf numFmtId="168" fontId="30" fillId="0" borderId="0" xfId="2" applyNumberFormat="1" applyFont="1"/>
    <xf numFmtId="0" fontId="30" fillId="0" borderId="0" xfId="0" applyFont="1" applyAlignment="1">
      <alignment horizontal="right" vertical="center"/>
    </xf>
    <xf numFmtId="9" fontId="80" fillId="68" borderId="43" xfId="3" applyFont="1" applyFill="1" applyBorder="1"/>
    <xf numFmtId="9" fontId="80" fillId="68" borderId="44" xfId="3" applyFont="1" applyFill="1" applyBorder="1"/>
    <xf numFmtId="0" fontId="78" fillId="65" borderId="43" xfId="360" applyFont="1" applyFill="1" applyBorder="1" applyAlignment="1">
      <alignment horizontal="center" vertical="center"/>
    </xf>
    <xf numFmtId="0" fontId="78" fillId="65" borderId="44" xfId="360" applyFont="1" applyFill="1" applyBorder="1" applyAlignment="1">
      <alignment horizontal="center" vertical="center"/>
    </xf>
    <xf numFmtId="178" fontId="33" fillId="0" borderId="0" xfId="4" applyNumberFormat="1" applyFont="1" applyFill="1" applyBorder="1"/>
    <xf numFmtId="167" fontId="0" fillId="35" borderId="32" xfId="1" applyNumberFormat="1" applyFont="1" applyFill="1" applyBorder="1" applyAlignment="1">
      <alignment horizontal="center" vertical="center"/>
    </xf>
    <xf numFmtId="167" fontId="0" fillId="35" borderId="33" xfId="1" applyNumberFormat="1" applyFont="1" applyFill="1" applyBorder="1" applyAlignment="1">
      <alignment horizontal="center" vertical="center"/>
    </xf>
    <xf numFmtId="3" fontId="39" fillId="38" borderId="0" xfId="0" applyNumberFormat="1" applyFont="1" applyFill="1" applyBorder="1"/>
    <xf numFmtId="49" fontId="41" fillId="63" borderId="0" xfId="4" applyNumberFormat="1" applyFont="1" applyFill="1" applyBorder="1" applyAlignment="1">
      <alignment horizontal="center" vertical="center" wrapText="1"/>
    </xf>
    <xf numFmtId="0" fontId="33" fillId="0" borderId="54" xfId="374" applyFont="1" applyFill="1" applyBorder="1" applyAlignment="1">
      <alignment horizontal="center"/>
    </xf>
    <xf numFmtId="0" fontId="33" fillId="0" borderId="55" xfId="374" applyFont="1" applyFill="1" applyBorder="1" applyAlignment="1">
      <alignment horizontal="center"/>
    </xf>
    <xf numFmtId="9" fontId="33" fillId="0" borderId="0" xfId="3" applyFont="1" applyFill="1" applyBorder="1"/>
    <xf numFmtId="167" fontId="82" fillId="0" borderId="0" xfId="322" applyNumberFormat="1" applyFont="1" applyFill="1" applyBorder="1"/>
    <xf numFmtId="0" fontId="0" fillId="67" borderId="10" xfId="359" applyFont="1" applyFill="1" applyBorder="1"/>
    <xf numFmtId="0" fontId="23" fillId="0" borderId="0" xfId="0" applyFont="1" applyAlignment="1">
      <alignment vertical="center"/>
    </xf>
    <xf numFmtId="0" fontId="0" fillId="0" borderId="0" xfId="0" applyAlignment="1">
      <alignment vertical="center"/>
    </xf>
    <xf numFmtId="0" fontId="68" fillId="0" borderId="0" xfId="0" applyFont="1" applyAlignment="1">
      <alignment vertical="center"/>
    </xf>
    <xf numFmtId="41" fontId="24" fillId="0" borderId="0" xfId="483" applyFont="1" applyAlignment="1">
      <alignment vertical="center"/>
    </xf>
    <xf numFmtId="0" fontId="71" fillId="0" borderId="0" xfId="0" applyFont="1" applyAlignment="1">
      <alignment vertical="center"/>
    </xf>
    <xf numFmtId="0" fontId="66" fillId="64" borderId="0" xfId="0" applyFont="1" applyFill="1" applyAlignment="1">
      <alignment horizontal="right" indent="2"/>
    </xf>
    <xf numFmtId="0" fontId="72" fillId="0" borderId="0" xfId="0" applyFont="1"/>
    <xf numFmtId="167" fontId="26" fillId="34" borderId="10" xfId="1" applyNumberFormat="1" applyFont="1" applyFill="1" applyBorder="1" applyAlignment="1">
      <alignment horizontal="center" vertical="center"/>
    </xf>
    <xf numFmtId="0" fontId="0" fillId="35" borderId="0" xfId="0" applyFill="1"/>
    <xf numFmtId="0" fontId="86" fillId="0" borderId="0" xfId="0" applyFont="1"/>
    <xf numFmtId="178" fontId="86" fillId="0" borderId="0" xfId="334" applyNumberFormat="1" applyFont="1"/>
    <xf numFmtId="0" fontId="87" fillId="0" borderId="0" xfId="0" applyFont="1"/>
    <xf numFmtId="178" fontId="87" fillId="0" borderId="0" xfId="334" applyNumberFormat="1" applyFont="1"/>
    <xf numFmtId="0" fontId="87" fillId="0" borderId="0" xfId="0" applyFont="1" applyAlignment="1">
      <alignment horizontal="center"/>
    </xf>
    <xf numFmtId="178" fontId="87" fillId="71" borderId="10" xfId="334" applyNumberFormat="1" applyFont="1" applyFill="1" applyBorder="1" applyAlignment="1">
      <alignment horizontal="center" vertical="center" wrapText="1"/>
    </xf>
    <xf numFmtId="178" fontId="87" fillId="35" borderId="10" xfId="334" applyNumberFormat="1" applyFont="1" applyFill="1" applyBorder="1" applyAlignment="1">
      <alignment horizontal="center" vertical="center" wrapText="1"/>
    </xf>
    <xf numFmtId="178" fontId="87" fillId="71" borderId="10" xfId="334" applyNumberFormat="1" applyFont="1" applyFill="1" applyBorder="1" applyAlignment="1">
      <alignment horizontal="center" vertical="center"/>
    </xf>
    <xf numFmtId="0" fontId="87" fillId="71" borderId="10" xfId="0" applyFont="1" applyFill="1" applyBorder="1" applyAlignment="1">
      <alignment horizontal="center" vertical="center"/>
    </xf>
    <xf numFmtId="0" fontId="88" fillId="39" borderId="10" xfId="0" applyFont="1" applyFill="1" applyBorder="1" applyAlignment="1">
      <alignment horizontal="center" vertical="center"/>
    </xf>
    <xf numFmtId="178" fontId="0" fillId="0" borderId="0" xfId="334" applyNumberFormat="1" applyFont="1"/>
    <xf numFmtId="0" fontId="89" fillId="71" borderId="0" xfId="0" applyFont="1" applyFill="1" applyAlignment="1">
      <alignment horizontal="center"/>
    </xf>
    <xf numFmtId="178" fontId="86" fillId="0" borderId="10" xfId="334" applyNumberFormat="1" applyFont="1" applyBorder="1"/>
    <xf numFmtId="178" fontId="90" fillId="0" borderId="10" xfId="334" applyNumberFormat="1" applyFont="1" applyBorder="1"/>
    <xf numFmtId="178" fontId="86" fillId="35" borderId="10" xfId="334" applyNumberFormat="1" applyFont="1" applyFill="1" applyBorder="1"/>
    <xf numFmtId="0" fontId="86" fillId="0" borderId="10" xfId="0" applyFont="1" applyBorder="1"/>
    <xf numFmtId="178" fontId="86" fillId="0" borderId="10" xfId="0" applyNumberFormat="1" applyFont="1" applyBorder="1"/>
    <xf numFmtId="9" fontId="86" fillId="0" borderId="0" xfId="3" applyFont="1"/>
    <xf numFmtId="1" fontId="86" fillId="0" borderId="10" xfId="0" applyNumberFormat="1" applyFont="1" applyBorder="1"/>
    <xf numFmtId="41" fontId="86" fillId="0" borderId="0" xfId="0" applyNumberFormat="1" applyFont="1"/>
    <xf numFmtId="178" fontId="90" fillId="0" borderId="0" xfId="334" applyNumberFormat="1" applyFont="1"/>
    <xf numFmtId="0" fontId="90" fillId="0" borderId="0" xfId="0" applyFont="1"/>
    <xf numFmtId="179" fontId="87" fillId="0" borderId="10" xfId="485" applyNumberFormat="1" applyFont="1" applyBorder="1"/>
    <xf numFmtId="178" fontId="87" fillId="0" borderId="10" xfId="0" applyNumberFormat="1" applyFont="1" applyBorder="1"/>
    <xf numFmtId="0" fontId="91" fillId="0" borderId="0" xfId="0" applyFont="1"/>
    <xf numFmtId="43" fontId="86" fillId="0" borderId="0" xfId="0" applyNumberFormat="1" applyFont="1"/>
    <xf numFmtId="179" fontId="87" fillId="0" borderId="0" xfId="0" applyNumberFormat="1" applyFont="1"/>
    <xf numFmtId="179" fontId="87" fillId="0" borderId="0" xfId="485" applyNumberFormat="1" applyFont="1" applyBorder="1"/>
    <xf numFmtId="43" fontId="87" fillId="0" borderId="0" xfId="0" applyNumberFormat="1" applyFont="1"/>
    <xf numFmtId="178" fontId="86" fillId="0" borderId="0" xfId="334" applyNumberFormat="1" applyFont="1" applyBorder="1"/>
    <xf numFmtId="178" fontId="90" fillId="0" borderId="0" xfId="334" applyNumberFormat="1" applyFont="1" applyBorder="1"/>
    <xf numFmtId="178" fontId="86" fillId="0" borderId="0" xfId="0" applyNumberFormat="1" applyFont="1"/>
    <xf numFmtId="178" fontId="87" fillId="0" borderId="10" xfId="334" applyNumberFormat="1" applyFont="1" applyBorder="1"/>
    <xf numFmtId="0" fontId="92" fillId="0" borderId="0" xfId="0" applyFont="1"/>
    <xf numFmtId="0" fontId="0" fillId="0" borderId="0" xfId="0" applyAlignment="1">
      <alignment vertical="center" wrapText="1"/>
    </xf>
    <xf numFmtId="178" fontId="87" fillId="0" borderId="12" xfId="334" applyNumberFormat="1" applyFont="1" applyBorder="1" applyAlignment="1">
      <alignment vertical="center"/>
    </xf>
    <xf numFmtId="178" fontId="87" fillId="0" borderId="10" xfId="334" applyNumberFormat="1" applyFont="1" applyBorder="1" applyAlignment="1">
      <alignment vertical="center"/>
    </xf>
    <xf numFmtId="178" fontId="87" fillId="0" borderId="0" xfId="334" applyNumberFormat="1" applyFont="1" applyAlignment="1">
      <alignment vertical="center"/>
    </xf>
    <xf numFmtId="0" fontId="87" fillId="0" borderId="0" xfId="0" applyFont="1" applyAlignment="1">
      <alignment vertical="center"/>
    </xf>
    <xf numFmtId="43" fontId="87" fillId="0" borderId="0" xfId="0" applyNumberFormat="1" applyFont="1" applyAlignment="1">
      <alignment vertical="center"/>
    </xf>
    <xf numFmtId="9" fontId="86" fillId="0" borderId="0" xfId="3" applyFont="1" applyAlignment="1">
      <alignment vertical="center"/>
    </xf>
    <xf numFmtId="178" fontId="0" fillId="0" borderId="0" xfId="0" applyNumberFormat="1" applyAlignment="1">
      <alignment vertical="center"/>
    </xf>
    <xf numFmtId="9" fontId="0" fillId="0" borderId="0" xfId="3" applyFont="1" applyAlignment="1">
      <alignment vertical="center"/>
    </xf>
    <xf numFmtId="180" fontId="87" fillId="0" borderId="10" xfId="334" applyNumberFormat="1" applyFont="1" applyBorder="1" applyAlignment="1">
      <alignment vertical="center"/>
    </xf>
    <xf numFmtId="178" fontId="0" fillId="0" borderId="0" xfId="334" applyNumberFormat="1" applyFont="1" applyAlignment="1">
      <alignment vertical="center"/>
    </xf>
    <xf numFmtId="178" fontId="87" fillId="0" borderId="0" xfId="0" applyNumberFormat="1" applyFont="1" applyAlignment="1">
      <alignment vertical="center"/>
    </xf>
    <xf numFmtId="3" fontId="16" fillId="0" borderId="0" xfId="0" applyNumberFormat="1" applyFont="1"/>
    <xf numFmtId="178" fontId="0" fillId="0" borderId="0" xfId="0" applyNumberFormat="1"/>
    <xf numFmtId="0" fontId="93" fillId="0" borderId="0" xfId="0" applyFont="1" applyAlignment="1">
      <alignment vertical="center"/>
    </xf>
    <xf numFmtId="9" fontId="93" fillId="0" borderId="0" xfId="3" applyFont="1" applyAlignment="1">
      <alignment vertical="center"/>
    </xf>
    <xf numFmtId="0" fontId="94" fillId="0" borderId="0" xfId="0" applyFont="1" applyAlignment="1">
      <alignment vertical="center"/>
    </xf>
    <xf numFmtId="0" fontId="84" fillId="0" borderId="0" xfId="0" applyFont="1" applyAlignment="1">
      <alignment horizontal="left" vertical="center" wrapText="1"/>
    </xf>
    <xf numFmtId="0" fontId="95" fillId="0" borderId="0" xfId="0" applyFont="1" applyAlignment="1">
      <alignment vertical="center"/>
    </xf>
    <xf numFmtId="167" fontId="93" fillId="0" borderId="0" xfId="1" applyNumberFormat="1" applyFont="1" applyAlignment="1">
      <alignment vertical="center"/>
    </xf>
    <xf numFmtId="3" fontId="93" fillId="0" borderId="0" xfId="0" applyNumberFormat="1" applyFont="1" applyAlignment="1">
      <alignment vertical="center"/>
    </xf>
    <xf numFmtId="0" fontId="96" fillId="0" borderId="0" xfId="0" applyFont="1" applyAlignment="1">
      <alignment vertical="center"/>
    </xf>
    <xf numFmtId="0" fontId="84" fillId="0" borderId="0" xfId="0" applyFont="1" applyAlignment="1">
      <alignment vertical="center"/>
    </xf>
    <xf numFmtId="167" fontId="97" fillId="63" borderId="10" xfId="0" applyNumberFormat="1" applyFont="1" applyFill="1" applyBorder="1" applyAlignment="1">
      <alignment vertical="center"/>
    </xf>
    <xf numFmtId="9" fontId="93" fillId="0" borderId="10" xfId="3" applyFont="1" applyBorder="1" applyAlignment="1">
      <alignment vertical="center"/>
    </xf>
    <xf numFmtId="166" fontId="94" fillId="0" borderId="0" xfId="0" applyNumberFormat="1" applyFont="1" applyAlignment="1">
      <alignment vertical="center"/>
    </xf>
    <xf numFmtId="167" fontId="93" fillId="0" borderId="0" xfId="0" applyNumberFormat="1" applyFont="1" applyAlignment="1">
      <alignment vertical="center"/>
    </xf>
    <xf numFmtId="4" fontId="93" fillId="0" borderId="0" xfId="0" applyNumberFormat="1" applyFont="1" applyAlignment="1">
      <alignment vertical="center"/>
    </xf>
    <xf numFmtId="0" fontId="93" fillId="0" borderId="0" xfId="0" applyFont="1" applyFill="1" applyAlignment="1">
      <alignment vertical="center"/>
    </xf>
    <xf numFmtId="0" fontId="84" fillId="0" borderId="0" xfId="0" applyFont="1" applyFill="1" applyAlignment="1">
      <alignment vertical="center"/>
    </xf>
    <xf numFmtId="167" fontId="84" fillId="0" borderId="0" xfId="1" applyNumberFormat="1" applyFont="1" applyFill="1" applyAlignment="1">
      <alignment vertical="center"/>
    </xf>
    <xf numFmtId="9" fontId="93" fillId="0" borderId="0" xfId="3" applyFont="1" applyFill="1" applyAlignment="1">
      <alignment vertical="center"/>
    </xf>
    <xf numFmtId="168" fontId="93" fillId="0" borderId="0" xfId="2" applyNumberFormat="1" applyFont="1" applyFill="1" applyAlignment="1">
      <alignment vertical="center"/>
    </xf>
    <xf numFmtId="168" fontId="93" fillId="0" borderId="0" xfId="0" applyNumberFormat="1" applyFont="1" applyAlignment="1">
      <alignment vertical="center"/>
    </xf>
    <xf numFmtId="9" fontId="98" fillId="0" borderId="0" xfId="3" applyFont="1" applyFill="1" applyAlignment="1">
      <alignment vertical="center"/>
    </xf>
    <xf numFmtId="167" fontId="93" fillId="0" borderId="0" xfId="0" applyNumberFormat="1" applyFont="1" applyFill="1" applyAlignment="1">
      <alignment vertical="center"/>
    </xf>
    <xf numFmtId="0" fontId="95" fillId="0" borderId="0" xfId="0" applyFont="1" applyFill="1" applyAlignment="1">
      <alignment vertical="center"/>
    </xf>
    <xf numFmtId="168" fontId="93" fillId="0" borderId="0" xfId="2" applyNumberFormat="1" applyFont="1" applyAlignment="1">
      <alignment vertical="center"/>
    </xf>
    <xf numFmtId="9" fontId="93" fillId="0" borderId="0" xfId="0" applyNumberFormat="1" applyFont="1" applyAlignment="1">
      <alignment vertical="center"/>
    </xf>
    <xf numFmtId="41" fontId="93" fillId="0" borderId="0" xfId="483" applyFont="1" applyFill="1" applyAlignment="1">
      <alignment vertical="center"/>
    </xf>
    <xf numFmtId="167" fontId="93" fillId="0" borderId="0" xfId="2" applyNumberFormat="1" applyFont="1" applyAlignment="1">
      <alignment vertical="center"/>
    </xf>
    <xf numFmtId="0" fontId="98" fillId="0" borderId="0" xfId="0" applyFont="1" applyAlignment="1">
      <alignment vertical="center"/>
    </xf>
    <xf numFmtId="168" fontId="99" fillId="0" borderId="13" xfId="2" applyNumberFormat="1" applyFont="1" applyBorder="1" applyAlignment="1">
      <alignment vertical="center"/>
    </xf>
    <xf numFmtId="9" fontId="99" fillId="0" borderId="13" xfId="3" applyFont="1" applyBorder="1" applyAlignment="1">
      <alignment vertical="center"/>
    </xf>
    <xf numFmtId="167" fontId="98" fillId="0" borderId="0" xfId="0" applyNumberFormat="1" applyFont="1" applyAlignment="1">
      <alignment vertical="center"/>
    </xf>
    <xf numFmtId="169" fontId="93" fillId="0" borderId="0" xfId="3" applyNumberFormat="1" applyFont="1" applyAlignment="1">
      <alignment vertical="center"/>
    </xf>
    <xf numFmtId="37" fontId="93" fillId="0" borderId="0" xfId="0" applyNumberFormat="1" applyFont="1" applyAlignment="1">
      <alignment vertical="center"/>
    </xf>
    <xf numFmtId="167" fontId="93" fillId="0" borderId="0" xfId="2" applyNumberFormat="1" applyFont="1" applyFill="1" applyAlignment="1">
      <alignment vertical="center"/>
    </xf>
    <xf numFmtId="0" fontId="96" fillId="0" borderId="0" xfId="0" applyFont="1" applyAlignment="1">
      <alignment horizontal="center" vertical="center"/>
    </xf>
    <xf numFmtId="42" fontId="97" fillId="63" borderId="10" xfId="484" applyFont="1" applyFill="1" applyBorder="1" applyAlignment="1">
      <alignment vertical="center"/>
    </xf>
    <xf numFmtId="9" fontId="84" fillId="0" borderId="0" xfId="3" applyFont="1" applyAlignment="1">
      <alignment vertical="center"/>
    </xf>
    <xf numFmtId="167" fontId="100" fillId="0" borderId="0" xfId="0" applyNumberFormat="1" applyFont="1" applyAlignment="1">
      <alignment vertical="center"/>
    </xf>
    <xf numFmtId="0" fontId="101" fillId="0" borderId="0" xfId="0" applyFont="1" applyAlignment="1">
      <alignment vertical="center"/>
    </xf>
    <xf numFmtId="164" fontId="97" fillId="63" borderId="10" xfId="484" applyNumberFormat="1" applyFont="1" applyFill="1" applyBorder="1" applyAlignment="1">
      <alignment vertical="center"/>
    </xf>
    <xf numFmtId="166" fontId="93" fillId="0" borderId="0" xfId="1" applyFont="1" applyAlignment="1">
      <alignment vertical="center"/>
    </xf>
    <xf numFmtId="179" fontId="97" fillId="63" borderId="10" xfId="484" applyNumberFormat="1" applyFont="1" applyFill="1" applyBorder="1" applyAlignment="1">
      <alignment vertical="center"/>
    </xf>
    <xf numFmtId="167" fontId="95" fillId="0" borderId="0" xfId="1" applyNumberFormat="1" applyFont="1" applyAlignment="1">
      <alignment vertical="center"/>
    </xf>
    <xf numFmtId="9" fontId="84" fillId="0" borderId="0" xfId="3" applyFont="1" applyFill="1" applyAlignment="1">
      <alignment vertical="center"/>
    </xf>
    <xf numFmtId="170" fontId="102" fillId="0" borderId="0" xfId="3" applyNumberFormat="1" applyFont="1" applyAlignment="1">
      <alignment vertical="center"/>
    </xf>
    <xf numFmtId="170" fontId="99" fillId="0" borderId="0" xfId="3" applyNumberFormat="1" applyFont="1" applyAlignment="1">
      <alignment vertical="center"/>
    </xf>
    <xf numFmtId="170" fontId="93" fillId="0" borderId="0" xfId="0" applyNumberFormat="1" applyFont="1" applyAlignment="1">
      <alignment vertical="center"/>
    </xf>
    <xf numFmtId="10" fontId="97" fillId="63" borderId="19" xfId="3" applyNumberFormat="1" applyFont="1" applyFill="1" applyBorder="1" applyAlignment="1">
      <alignment vertical="center"/>
    </xf>
    <xf numFmtId="166" fontId="94" fillId="0" borderId="0" xfId="1" applyFont="1" applyAlignment="1">
      <alignment vertical="center"/>
    </xf>
    <xf numFmtId="10" fontId="95" fillId="0" borderId="0" xfId="0" applyNumberFormat="1" applyFont="1" applyAlignment="1">
      <alignment vertical="center"/>
    </xf>
    <xf numFmtId="10" fontId="93" fillId="0" borderId="0" xfId="0" applyNumberFormat="1" applyFont="1" applyAlignment="1">
      <alignment vertical="center"/>
    </xf>
    <xf numFmtId="0" fontId="103" fillId="0" borderId="0" xfId="0" applyFont="1" applyAlignment="1">
      <alignment horizontal="left" vertical="center"/>
    </xf>
    <xf numFmtId="0" fontId="93" fillId="0" borderId="0" xfId="0" applyFont="1" applyAlignment="1">
      <alignment horizontal="right" vertical="center"/>
    </xf>
    <xf numFmtId="0" fontId="104" fillId="0" borderId="0" xfId="0" applyFont="1" applyAlignment="1">
      <alignment vertical="center"/>
    </xf>
    <xf numFmtId="0" fontId="93" fillId="0" borderId="0" xfId="0" applyNumberFormat="1" applyFont="1" applyAlignment="1">
      <alignment vertical="center"/>
    </xf>
    <xf numFmtId="0" fontId="84" fillId="33" borderId="0" xfId="0" applyFont="1" applyFill="1" applyAlignment="1">
      <alignment vertical="center"/>
    </xf>
    <xf numFmtId="167" fontId="84" fillId="33" borderId="0" xfId="0" applyNumberFormat="1" applyFont="1" applyFill="1" applyAlignment="1">
      <alignment vertical="center"/>
    </xf>
    <xf numFmtId="9" fontId="84" fillId="33" borderId="0" xfId="3" applyFont="1" applyFill="1" applyAlignment="1">
      <alignment vertical="center"/>
    </xf>
    <xf numFmtId="0" fontId="84" fillId="0" borderId="11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167" fontId="93" fillId="0" borderId="0" xfId="3" applyNumberFormat="1" applyFont="1" applyAlignment="1">
      <alignment vertical="center"/>
    </xf>
    <xf numFmtId="10" fontId="84" fillId="0" borderId="0" xfId="3" applyNumberFormat="1" applyFont="1" applyAlignment="1">
      <alignment vertical="center"/>
    </xf>
    <xf numFmtId="9" fontId="93" fillId="0" borderId="0" xfId="3" applyNumberFormat="1" applyFont="1" applyAlignment="1">
      <alignment vertical="center"/>
    </xf>
    <xf numFmtId="0" fontId="66" fillId="0" borderId="32" xfId="0" applyFont="1" applyBorder="1"/>
    <xf numFmtId="0" fontId="67" fillId="0" borderId="32" xfId="0" applyFont="1" applyBorder="1"/>
    <xf numFmtId="0" fontId="13" fillId="37" borderId="0" xfId="0" applyFont="1" applyFill="1"/>
    <xf numFmtId="174" fontId="0" fillId="0" borderId="0" xfId="0" applyNumberFormat="1"/>
    <xf numFmtId="3" fontId="31" fillId="0" borderId="0" xfId="360" applyNumberFormat="1"/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7" fontId="74" fillId="0" borderId="0" xfId="0" applyNumberFormat="1" applyFont="1"/>
    <xf numFmtId="175" fontId="0" fillId="0" borderId="0" xfId="0" applyNumberFormat="1"/>
    <xf numFmtId="176" fontId="0" fillId="0" borderId="0" xfId="0" applyNumberFormat="1"/>
    <xf numFmtId="0" fontId="0" fillId="0" borderId="10" xfId="359" applyFont="1" applyBorder="1"/>
    <xf numFmtId="0" fontId="16" fillId="0" borderId="0" xfId="0" applyFont="1" applyAlignment="1">
      <alignment horizontal="center" vertical="center"/>
    </xf>
    <xf numFmtId="178" fontId="0" fillId="0" borderId="0" xfId="334" applyNumberFormat="1" applyFont="1" applyFill="1"/>
    <xf numFmtId="0" fontId="20" fillId="0" borderId="0" xfId="0" applyFont="1"/>
    <xf numFmtId="178" fontId="14" fillId="0" borderId="0" xfId="0" applyNumberFormat="1" applyFont="1"/>
    <xf numFmtId="178" fontId="16" fillId="0" borderId="0" xfId="0" applyNumberFormat="1" applyFont="1"/>
    <xf numFmtId="0" fontId="16" fillId="0" borderId="60" xfId="0" applyFont="1" applyBorder="1"/>
    <xf numFmtId="178" fontId="16" fillId="0" borderId="60" xfId="0" applyNumberFormat="1" applyFont="1" applyBorder="1"/>
    <xf numFmtId="178" fontId="16" fillId="0" borderId="0" xfId="334" applyNumberFormat="1" applyFont="1" applyAlignment="1">
      <alignment horizontal="center" vertical="center"/>
    </xf>
    <xf numFmtId="167" fontId="16" fillId="0" borderId="0" xfId="0" applyNumberFormat="1" applyFont="1"/>
    <xf numFmtId="0" fontId="26" fillId="34" borderId="10" xfId="359" applyFont="1" applyFill="1" applyBorder="1" applyAlignment="1">
      <alignment vertical="center"/>
    </xf>
    <xf numFmtId="168" fontId="0" fillId="0" borderId="0" xfId="2" applyNumberFormat="1" applyFont="1"/>
    <xf numFmtId="168" fontId="0" fillId="0" borderId="0" xfId="0" applyNumberFormat="1"/>
    <xf numFmtId="168" fontId="14" fillId="35" borderId="0" xfId="2" applyNumberFormat="1" applyFont="1" applyFill="1"/>
    <xf numFmtId="168" fontId="1" fillId="0" borderId="0" xfId="2" applyNumberFormat="1" applyFont="1"/>
    <xf numFmtId="0" fontId="67" fillId="35" borderId="0" xfId="359" applyFont="1" applyFill="1"/>
    <xf numFmtId="168" fontId="0" fillId="35" borderId="0" xfId="2" applyNumberFormat="1" applyFont="1" applyFill="1"/>
    <xf numFmtId="0" fontId="14" fillId="35" borderId="0" xfId="0" applyFont="1" applyFill="1"/>
    <xf numFmtId="168" fontId="16" fillId="66" borderId="46" xfId="2" applyNumberFormat="1" applyFont="1" applyFill="1" applyBorder="1"/>
    <xf numFmtId="168" fontId="16" fillId="66" borderId="0" xfId="2" applyNumberFormat="1" applyFont="1" applyFill="1" applyBorder="1"/>
    <xf numFmtId="9" fontId="105" fillId="68" borderId="44" xfId="3" applyFont="1" applyFill="1" applyBorder="1"/>
    <xf numFmtId="9" fontId="105" fillId="68" borderId="61" xfId="3" applyFont="1" applyFill="1" applyBorder="1"/>
    <xf numFmtId="9" fontId="105" fillId="68" borderId="62" xfId="3" applyFont="1" applyFill="1" applyBorder="1"/>
    <xf numFmtId="0" fontId="64" fillId="65" borderId="43" xfId="359" applyFont="1" applyFill="1" applyBorder="1" applyAlignment="1">
      <alignment horizontal="center" vertical="center"/>
    </xf>
    <xf numFmtId="0" fontId="64" fillId="65" borderId="44" xfId="359" applyFont="1" applyFill="1" applyBorder="1" applyAlignment="1">
      <alignment horizontal="center" vertical="center"/>
    </xf>
    <xf numFmtId="0" fontId="79" fillId="63" borderId="59" xfId="0" applyFont="1" applyFill="1" applyBorder="1" applyAlignment="1">
      <alignment horizontal="center" vertical="center" wrapText="1"/>
    </xf>
    <xf numFmtId="168" fontId="67" fillId="72" borderId="0" xfId="2" applyNumberFormat="1" applyFont="1" applyFill="1"/>
    <xf numFmtId="168" fontId="30" fillId="0" borderId="0" xfId="2" applyNumberFormat="1" applyFont="1" applyFill="1"/>
    <xf numFmtId="168" fontId="67" fillId="0" borderId="0" xfId="2" applyNumberFormat="1" applyFont="1" applyFill="1"/>
    <xf numFmtId="0" fontId="67" fillId="0" borderId="48" xfId="0" applyFont="1" applyBorder="1" applyAlignment="1">
      <alignment vertical="center"/>
    </xf>
    <xf numFmtId="3" fontId="93" fillId="0" borderId="0" xfId="0" applyNumberFormat="1" applyFont="1" applyFill="1" applyAlignment="1">
      <alignment vertical="center"/>
    </xf>
    <xf numFmtId="178" fontId="87" fillId="71" borderId="11" xfId="334" applyNumberFormat="1" applyFont="1" applyFill="1" applyBorder="1" applyAlignment="1">
      <alignment horizontal="center"/>
    </xf>
    <xf numFmtId="178" fontId="87" fillId="71" borderId="13" xfId="334" applyNumberFormat="1" applyFont="1" applyFill="1" applyBorder="1" applyAlignment="1">
      <alignment horizontal="center"/>
    </xf>
    <xf numFmtId="178" fontId="87" fillId="71" borderId="12" xfId="334" applyNumberFormat="1" applyFont="1" applyFill="1" applyBorder="1" applyAlignment="1">
      <alignment horizontal="center"/>
    </xf>
    <xf numFmtId="0" fontId="87" fillId="71" borderId="10" xfId="0" applyFont="1" applyFill="1" applyBorder="1" applyAlignment="1">
      <alignment horizontal="center"/>
    </xf>
    <xf numFmtId="0" fontId="88" fillId="39" borderId="11" xfId="0" applyFont="1" applyFill="1" applyBorder="1" applyAlignment="1">
      <alignment horizontal="center"/>
    </xf>
    <xf numFmtId="0" fontId="88" fillId="39" borderId="12" xfId="0" applyFont="1" applyFill="1" applyBorder="1" applyAlignment="1">
      <alignment horizontal="center"/>
    </xf>
    <xf numFmtId="166" fontId="69" fillId="63" borderId="11" xfId="1" applyFont="1" applyFill="1" applyBorder="1" applyAlignment="1">
      <alignment horizontal="center" vertical="center" wrapText="1"/>
    </xf>
    <xf numFmtId="166" fontId="69" fillId="63" borderId="12" xfId="1" applyFont="1" applyFill="1" applyBorder="1" applyAlignment="1">
      <alignment horizontal="center" vertical="center" wrapText="1"/>
    </xf>
    <xf numFmtId="0" fontId="69" fillId="63" borderId="10" xfId="0" applyFont="1" applyFill="1" applyBorder="1" applyAlignment="1">
      <alignment horizontal="center" vertical="center" wrapText="1"/>
    </xf>
    <xf numFmtId="0" fontId="84" fillId="0" borderId="0" xfId="0" applyFont="1" applyAlignment="1">
      <alignment horizontal="left" vertical="center" wrapText="1"/>
    </xf>
    <xf numFmtId="0" fontId="99" fillId="0" borderId="13" xfId="0" applyFont="1" applyBorder="1" applyAlignment="1">
      <alignment horizontal="center" vertical="center" wrapText="1"/>
    </xf>
    <xf numFmtId="166" fontId="97" fillId="63" borderId="11" xfId="0" applyNumberFormat="1" applyFont="1" applyFill="1" applyBorder="1" applyAlignment="1">
      <alignment horizontal="center" vertical="center"/>
    </xf>
    <xf numFmtId="166" fontId="97" fillId="63" borderId="13" xfId="0" applyNumberFormat="1" applyFont="1" applyFill="1" applyBorder="1" applyAlignment="1">
      <alignment horizontal="center" vertical="center"/>
    </xf>
    <xf numFmtId="166" fontId="97" fillId="63" borderId="12" xfId="0" applyNumberFormat="1" applyFont="1" applyFill="1" applyBorder="1" applyAlignment="1">
      <alignment horizontal="center" vertical="center"/>
    </xf>
    <xf numFmtId="0" fontId="69" fillId="63" borderId="35" xfId="0" applyFont="1" applyFill="1" applyBorder="1" applyAlignment="1">
      <alignment horizontal="center" vertical="center" wrapText="1"/>
    </xf>
    <xf numFmtId="0" fontId="69" fillId="63" borderId="31" xfId="0" applyFont="1" applyFill="1" applyBorder="1" applyAlignment="1">
      <alignment horizontal="center" vertical="center" wrapText="1"/>
    </xf>
    <xf numFmtId="0" fontId="83" fillId="34" borderId="11" xfId="359" applyFont="1" applyFill="1" applyBorder="1" applyAlignment="1">
      <alignment horizontal="center"/>
    </xf>
    <xf numFmtId="0" fontId="83" fillId="34" borderId="13" xfId="359" applyFont="1" applyFill="1" applyBorder="1" applyAlignment="1">
      <alignment horizontal="center"/>
    </xf>
    <xf numFmtId="0" fontId="83" fillId="34" borderId="12" xfId="359" applyFont="1" applyFill="1" applyBorder="1" applyAlignment="1">
      <alignment horizontal="center"/>
    </xf>
    <xf numFmtId="167" fontId="30" fillId="34" borderId="31" xfId="0" applyNumberFormat="1" applyFont="1" applyFill="1" applyBorder="1" applyAlignment="1">
      <alignment horizontal="center"/>
    </xf>
    <xf numFmtId="0" fontId="25" fillId="33" borderId="10" xfId="0" applyFont="1" applyFill="1" applyBorder="1" applyAlignment="1">
      <alignment horizontal="center" vertical="center" wrapText="1"/>
    </xf>
    <xf numFmtId="166" fontId="25" fillId="33" borderId="11" xfId="1" applyFont="1" applyFill="1" applyBorder="1" applyAlignment="1">
      <alignment horizontal="center" vertical="center" wrapText="1"/>
    </xf>
    <xf numFmtId="166" fontId="25" fillId="33" borderId="12" xfId="1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 wrapText="1"/>
    </xf>
    <xf numFmtId="167" fontId="79" fillId="70" borderId="42" xfId="1" applyNumberFormat="1" applyFont="1" applyFill="1" applyBorder="1" applyAlignment="1">
      <alignment horizontal="center" vertical="center" wrapText="1"/>
    </xf>
    <xf numFmtId="167" fontId="79" fillId="70" borderId="59" xfId="1" applyNumberFormat="1" applyFont="1" applyFill="1" applyBorder="1" applyAlignment="1">
      <alignment horizontal="center" vertical="center" wrapText="1"/>
    </xf>
    <xf numFmtId="167" fontId="79" fillId="70" borderId="47" xfId="1" applyNumberFormat="1" applyFont="1" applyFill="1" applyBorder="1" applyAlignment="1">
      <alignment horizontal="center" vertical="center" wrapText="1"/>
    </xf>
    <xf numFmtId="167" fontId="79" fillId="70" borderId="49" xfId="1" applyNumberFormat="1" applyFont="1" applyFill="1" applyBorder="1" applyAlignment="1">
      <alignment horizontal="center" vertical="center" wrapText="1"/>
    </xf>
    <xf numFmtId="167" fontId="79" fillId="70" borderId="57" xfId="1" applyNumberFormat="1" applyFont="1" applyFill="1" applyBorder="1" applyAlignment="1">
      <alignment horizontal="center" vertical="center" wrapText="1"/>
    </xf>
    <xf numFmtId="167" fontId="79" fillId="70" borderId="58" xfId="1" applyNumberFormat="1" applyFont="1" applyFill="1" applyBorder="1" applyAlignment="1">
      <alignment horizontal="center" vertical="center" wrapText="1"/>
    </xf>
    <xf numFmtId="0" fontId="78" fillId="69" borderId="51" xfId="0" applyFont="1" applyFill="1" applyBorder="1" applyAlignment="1">
      <alignment horizontal="center" vertical="center" wrapText="1"/>
    </xf>
    <xf numFmtId="0" fontId="78" fillId="69" borderId="53" xfId="0" applyFont="1" applyFill="1" applyBorder="1" applyAlignment="1">
      <alignment horizontal="center" vertical="center" wrapText="1"/>
    </xf>
    <xf numFmtId="0" fontId="67" fillId="0" borderId="56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0" fillId="0" borderId="32" xfId="0" applyBorder="1" applyAlignment="1">
      <alignment horizontal="center" vertical="center" wrapText="1"/>
    </xf>
    <xf numFmtId="0" fontId="64" fillId="37" borderId="32" xfId="0" applyFont="1" applyFill="1" applyBorder="1" applyAlignment="1">
      <alignment horizontal="center"/>
    </xf>
    <xf numFmtId="0" fontId="64" fillId="37" borderId="37" xfId="0" applyFont="1" applyFill="1" applyBorder="1" applyAlignment="1">
      <alignment horizontal="center" vertical="center"/>
    </xf>
    <xf numFmtId="0" fontId="64" fillId="37" borderId="39" xfId="0" applyFont="1" applyFill="1" applyBorder="1" applyAlignment="1">
      <alignment horizontal="center" vertical="center"/>
    </xf>
    <xf numFmtId="0" fontId="64" fillId="37" borderId="40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/>
    </xf>
    <xf numFmtId="0" fontId="35" fillId="0" borderId="12" xfId="0" applyFont="1" applyBorder="1" applyAlignment="1">
      <alignment horizontal="center" vertical="center"/>
    </xf>
    <xf numFmtId="0" fontId="35" fillId="0" borderId="11" xfId="0" applyFont="1" applyBorder="1" applyAlignment="1">
      <alignment horizontal="center"/>
    </xf>
    <xf numFmtId="0" fontId="35" fillId="0" borderId="12" xfId="0" applyFont="1" applyBorder="1" applyAlignment="1">
      <alignment horizontal="center"/>
    </xf>
    <xf numFmtId="0" fontId="35" fillId="0" borderId="50" xfId="0" applyFont="1" applyBorder="1" applyAlignment="1">
      <alignment horizontal="center"/>
    </xf>
    <xf numFmtId="0" fontId="39" fillId="39" borderId="0" xfId="4" applyFont="1" applyFill="1" applyBorder="1" applyAlignment="1">
      <alignment horizontal="center" vertical="center" textRotation="90"/>
    </xf>
    <xf numFmtId="17" fontId="39" fillId="37" borderId="0" xfId="4" applyNumberFormat="1" applyFont="1" applyFill="1" applyBorder="1" applyAlignment="1">
      <alignment horizontal="center" vertical="center" wrapText="1"/>
    </xf>
    <xf numFmtId="0" fontId="39" fillId="37" borderId="0" xfId="4" applyFont="1" applyFill="1" applyBorder="1" applyAlignment="1">
      <alignment horizontal="center" vertical="center" wrapText="1"/>
    </xf>
    <xf numFmtId="0" fontId="38" fillId="37" borderId="0" xfId="4" applyFont="1" applyFill="1" applyBorder="1" applyAlignment="1">
      <alignment horizontal="center"/>
    </xf>
    <xf numFmtId="0" fontId="39" fillId="37" borderId="15" xfId="0" applyFont="1" applyFill="1" applyBorder="1" applyAlignment="1">
      <alignment horizontal="center" vertical="top" wrapText="1"/>
    </xf>
    <xf numFmtId="49" fontId="41" fillId="63" borderId="29" xfId="4" applyNumberFormat="1" applyFont="1" applyFill="1" applyBorder="1" applyAlignment="1">
      <alignment horizontal="center" vertical="center" wrapText="1"/>
    </xf>
    <xf numFmtId="49" fontId="41" fillId="63" borderId="42" xfId="4" applyNumberFormat="1" applyFont="1" applyFill="1" applyBorder="1" applyAlignment="1">
      <alignment horizontal="center" vertical="center" wrapText="1"/>
    </xf>
    <xf numFmtId="49" fontId="41" fillId="63" borderId="47" xfId="4" applyNumberFormat="1" applyFont="1" applyFill="1" applyBorder="1" applyAlignment="1">
      <alignment horizontal="center" vertical="center" wrapText="1"/>
    </xf>
    <xf numFmtId="49" fontId="41" fillId="63" borderId="48" xfId="4" applyNumberFormat="1" applyFont="1" applyFill="1" applyBorder="1" applyAlignment="1">
      <alignment horizontal="center" vertical="center" wrapText="1"/>
    </xf>
    <xf numFmtId="0" fontId="61" fillId="0" borderId="10" xfId="359" applyFont="1" applyBorder="1" applyAlignment="1">
      <alignment horizontal="center"/>
    </xf>
  </cellXfs>
  <cellStyles count="486">
    <cellStyle name="20% - Énfasis1 10" xfId="8" xr:uid="{00000000-0005-0000-0000-000000000000}"/>
    <cellStyle name="20% - Énfasis1 2" xfId="9" xr:uid="{00000000-0005-0000-0000-000001000000}"/>
    <cellStyle name="20% - Énfasis1 2 2" xfId="10" xr:uid="{00000000-0005-0000-0000-000002000000}"/>
    <cellStyle name="20% - Énfasis1 3" xfId="11" xr:uid="{00000000-0005-0000-0000-000003000000}"/>
    <cellStyle name="20% - Énfasis1 4" xfId="12" xr:uid="{00000000-0005-0000-0000-000004000000}"/>
    <cellStyle name="20% - Énfasis1 5" xfId="13" xr:uid="{00000000-0005-0000-0000-000005000000}"/>
    <cellStyle name="20% - Énfasis1 6" xfId="14" xr:uid="{00000000-0005-0000-0000-000006000000}"/>
    <cellStyle name="20% - Énfasis1 7" xfId="15" xr:uid="{00000000-0005-0000-0000-000007000000}"/>
    <cellStyle name="20% - Énfasis1 8" xfId="16" xr:uid="{00000000-0005-0000-0000-000008000000}"/>
    <cellStyle name="20% - Énfasis1 9" xfId="17" xr:uid="{00000000-0005-0000-0000-000009000000}"/>
    <cellStyle name="20% - Énfasis2 10" xfId="18" xr:uid="{00000000-0005-0000-0000-00000A000000}"/>
    <cellStyle name="20% - Énfasis2 2" xfId="19" xr:uid="{00000000-0005-0000-0000-00000B000000}"/>
    <cellStyle name="20% - Énfasis2 2 2" xfId="20" xr:uid="{00000000-0005-0000-0000-00000C000000}"/>
    <cellStyle name="20% - Énfasis2 3" xfId="21" xr:uid="{00000000-0005-0000-0000-00000D000000}"/>
    <cellStyle name="20% - Énfasis2 4" xfId="22" xr:uid="{00000000-0005-0000-0000-00000E000000}"/>
    <cellStyle name="20% - Énfasis2 5" xfId="23" xr:uid="{00000000-0005-0000-0000-00000F000000}"/>
    <cellStyle name="20% - Énfasis2 6" xfId="24" xr:uid="{00000000-0005-0000-0000-000010000000}"/>
    <cellStyle name="20% - Énfasis2 7" xfId="25" xr:uid="{00000000-0005-0000-0000-000011000000}"/>
    <cellStyle name="20% - Énfasis2 8" xfId="26" xr:uid="{00000000-0005-0000-0000-000012000000}"/>
    <cellStyle name="20% - Énfasis2 9" xfId="27" xr:uid="{00000000-0005-0000-0000-000013000000}"/>
    <cellStyle name="20% - Énfasis3 10" xfId="28" xr:uid="{00000000-0005-0000-0000-000014000000}"/>
    <cellStyle name="20% - Énfasis3 2" xfId="29" xr:uid="{00000000-0005-0000-0000-000015000000}"/>
    <cellStyle name="20% - Énfasis3 2 2" xfId="30" xr:uid="{00000000-0005-0000-0000-000016000000}"/>
    <cellStyle name="20% - Énfasis3 3" xfId="31" xr:uid="{00000000-0005-0000-0000-000017000000}"/>
    <cellStyle name="20% - Énfasis3 4" xfId="32" xr:uid="{00000000-0005-0000-0000-000018000000}"/>
    <cellStyle name="20% - Énfasis3 5" xfId="33" xr:uid="{00000000-0005-0000-0000-000019000000}"/>
    <cellStyle name="20% - Énfasis3 6" xfId="34" xr:uid="{00000000-0005-0000-0000-00001A000000}"/>
    <cellStyle name="20% - Énfasis3 7" xfId="35" xr:uid="{00000000-0005-0000-0000-00001B000000}"/>
    <cellStyle name="20% - Énfasis3 8" xfId="36" xr:uid="{00000000-0005-0000-0000-00001C000000}"/>
    <cellStyle name="20% - Énfasis3 9" xfId="37" xr:uid="{00000000-0005-0000-0000-00001D000000}"/>
    <cellStyle name="20% - Énfasis4 10" xfId="38" xr:uid="{00000000-0005-0000-0000-00001E000000}"/>
    <cellStyle name="20% - Énfasis4 2" xfId="39" xr:uid="{00000000-0005-0000-0000-00001F000000}"/>
    <cellStyle name="20% - Énfasis4 2 2" xfId="40" xr:uid="{00000000-0005-0000-0000-000020000000}"/>
    <cellStyle name="20% - Énfasis4 3" xfId="41" xr:uid="{00000000-0005-0000-0000-000021000000}"/>
    <cellStyle name="20% - Énfasis4 4" xfId="42" xr:uid="{00000000-0005-0000-0000-000022000000}"/>
    <cellStyle name="20% - Énfasis4 5" xfId="43" xr:uid="{00000000-0005-0000-0000-000023000000}"/>
    <cellStyle name="20% - Énfasis4 6" xfId="44" xr:uid="{00000000-0005-0000-0000-000024000000}"/>
    <cellStyle name="20% - Énfasis4 7" xfId="45" xr:uid="{00000000-0005-0000-0000-000025000000}"/>
    <cellStyle name="20% - Énfasis4 8" xfId="46" xr:uid="{00000000-0005-0000-0000-000026000000}"/>
    <cellStyle name="20% - Énfasis4 9" xfId="47" xr:uid="{00000000-0005-0000-0000-000027000000}"/>
    <cellStyle name="20% - Énfasis5 10" xfId="48" xr:uid="{00000000-0005-0000-0000-000028000000}"/>
    <cellStyle name="20% - Énfasis5 2" xfId="49" xr:uid="{00000000-0005-0000-0000-000029000000}"/>
    <cellStyle name="20% - Énfasis5 2 2" xfId="50" xr:uid="{00000000-0005-0000-0000-00002A000000}"/>
    <cellStyle name="20% - Énfasis5 3" xfId="51" xr:uid="{00000000-0005-0000-0000-00002B000000}"/>
    <cellStyle name="20% - Énfasis5 4" xfId="52" xr:uid="{00000000-0005-0000-0000-00002C000000}"/>
    <cellStyle name="20% - Énfasis5 5" xfId="53" xr:uid="{00000000-0005-0000-0000-00002D000000}"/>
    <cellStyle name="20% - Énfasis5 6" xfId="54" xr:uid="{00000000-0005-0000-0000-00002E000000}"/>
    <cellStyle name="20% - Énfasis5 7" xfId="55" xr:uid="{00000000-0005-0000-0000-00002F000000}"/>
    <cellStyle name="20% - Énfasis5 8" xfId="56" xr:uid="{00000000-0005-0000-0000-000030000000}"/>
    <cellStyle name="20% - Énfasis5 9" xfId="57" xr:uid="{00000000-0005-0000-0000-000031000000}"/>
    <cellStyle name="20% - Énfasis6 10" xfId="58" xr:uid="{00000000-0005-0000-0000-000032000000}"/>
    <cellStyle name="20% - Énfasis6 2" xfId="59" xr:uid="{00000000-0005-0000-0000-000033000000}"/>
    <cellStyle name="20% - Énfasis6 2 2" xfId="60" xr:uid="{00000000-0005-0000-0000-000034000000}"/>
    <cellStyle name="20% - Énfasis6 3" xfId="61" xr:uid="{00000000-0005-0000-0000-000035000000}"/>
    <cellStyle name="20% - Énfasis6 4" xfId="62" xr:uid="{00000000-0005-0000-0000-000036000000}"/>
    <cellStyle name="20% - Énfasis6 5" xfId="63" xr:uid="{00000000-0005-0000-0000-000037000000}"/>
    <cellStyle name="20% - Énfasis6 6" xfId="64" xr:uid="{00000000-0005-0000-0000-000038000000}"/>
    <cellStyle name="20% - Énfasis6 7" xfId="65" xr:uid="{00000000-0005-0000-0000-000039000000}"/>
    <cellStyle name="20% - Énfasis6 8" xfId="66" xr:uid="{00000000-0005-0000-0000-00003A000000}"/>
    <cellStyle name="20% - Énfasis6 9" xfId="67" xr:uid="{00000000-0005-0000-0000-00003B000000}"/>
    <cellStyle name="40% - Énfasis1 10" xfId="68" xr:uid="{00000000-0005-0000-0000-00003C000000}"/>
    <cellStyle name="40% - Énfasis1 2" xfId="69" xr:uid="{00000000-0005-0000-0000-00003D000000}"/>
    <cellStyle name="40% - Énfasis1 2 2" xfId="70" xr:uid="{00000000-0005-0000-0000-00003E000000}"/>
    <cellStyle name="40% - Énfasis1 3" xfId="71" xr:uid="{00000000-0005-0000-0000-00003F000000}"/>
    <cellStyle name="40% - Énfasis1 4" xfId="72" xr:uid="{00000000-0005-0000-0000-000040000000}"/>
    <cellStyle name="40% - Énfasis1 5" xfId="73" xr:uid="{00000000-0005-0000-0000-000041000000}"/>
    <cellStyle name="40% - Énfasis1 6" xfId="74" xr:uid="{00000000-0005-0000-0000-000042000000}"/>
    <cellStyle name="40% - Énfasis1 7" xfId="75" xr:uid="{00000000-0005-0000-0000-000043000000}"/>
    <cellStyle name="40% - Énfasis1 8" xfId="76" xr:uid="{00000000-0005-0000-0000-000044000000}"/>
    <cellStyle name="40% - Énfasis1 9" xfId="77" xr:uid="{00000000-0005-0000-0000-000045000000}"/>
    <cellStyle name="40% - Énfasis2 10" xfId="78" xr:uid="{00000000-0005-0000-0000-000046000000}"/>
    <cellStyle name="40% - Énfasis2 2" xfId="79" xr:uid="{00000000-0005-0000-0000-000047000000}"/>
    <cellStyle name="40% - Énfasis2 2 2" xfId="80" xr:uid="{00000000-0005-0000-0000-000048000000}"/>
    <cellStyle name="40% - Énfasis2 3" xfId="81" xr:uid="{00000000-0005-0000-0000-000049000000}"/>
    <cellStyle name="40% - Énfasis2 4" xfId="82" xr:uid="{00000000-0005-0000-0000-00004A000000}"/>
    <cellStyle name="40% - Énfasis2 5" xfId="83" xr:uid="{00000000-0005-0000-0000-00004B000000}"/>
    <cellStyle name="40% - Énfasis2 6" xfId="84" xr:uid="{00000000-0005-0000-0000-00004C000000}"/>
    <cellStyle name="40% - Énfasis2 7" xfId="85" xr:uid="{00000000-0005-0000-0000-00004D000000}"/>
    <cellStyle name="40% - Énfasis2 8" xfId="86" xr:uid="{00000000-0005-0000-0000-00004E000000}"/>
    <cellStyle name="40% - Énfasis2 9" xfId="87" xr:uid="{00000000-0005-0000-0000-00004F000000}"/>
    <cellStyle name="40% - Énfasis3 10" xfId="88" xr:uid="{00000000-0005-0000-0000-000050000000}"/>
    <cellStyle name="40% - Énfasis3 2" xfId="89" xr:uid="{00000000-0005-0000-0000-000051000000}"/>
    <cellStyle name="40% - Énfasis3 2 2" xfId="90" xr:uid="{00000000-0005-0000-0000-000052000000}"/>
    <cellStyle name="40% - Énfasis3 3" xfId="91" xr:uid="{00000000-0005-0000-0000-000053000000}"/>
    <cellStyle name="40% - Énfasis3 4" xfId="92" xr:uid="{00000000-0005-0000-0000-000054000000}"/>
    <cellStyle name="40% - Énfasis3 5" xfId="93" xr:uid="{00000000-0005-0000-0000-000055000000}"/>
    <cellStyle name="40% - Énfasis3 6" xfId="94" xr:uid="{00000000-0005-0000-0000-000056000000}"/>
    <cellStyle name="40% - Énfasis3 7" xfId="95" xr:uid="{00000000-0005-0000-0000-000057000000}"/>
    <cellStyle name="40% - Énfasis3 8" xfId="96" xr:uid="{00000000-0005-0000-0000-000058000000}"/>
    <cellStyle name="40% - Énfasis3 9" xfId="97" xr:uid="{00000000-0005-0000-0000-000059000000}"/>
    <cellStyle name="40% - Énfasis4 10" xfId="98" xr:uid="{00000000-0005-0000-0000-00005A000000}"/>
    <cellStyle name="40% - Énfasis4 2" xfId="99" xr:uid="{00000000-0005-0000-0000-00005B000000}"/>
    <cellStyle name="40% - Énfasis4 2 2" xfId="100" xr:uid="{00000000-0005-0000-0000-00005C000000}"/>
    <cellStyle name="40% - Énfasis4 3" xfId="101" xr:uid="{00000000-0005-0000-0000-00005D000000}"/>
    <cellStyle name="40% - Énfasis4 4" xfId="102" xr:uid="{00000000-0005-0000-0000-00005E000000}"/>
    <cellStyle name="40% - Énfasis4 5" xfId="103" xr:uid="{00000000-0005-0000-0000-00005F000000}"/>
    <cellStyle name="40% - Énfasis4 6" xfId="104" xr:uid="{00000000-0005-0000-0000-000060000000}"/>
    <cellStyle name="40% - Énfasis4 7" xfId="105" xr:uid="{00000000-0005-0000-0000-000061000000}"/>
    <cellStyle name="40% - Énfasis4 8" xfId="106" xr:uid="{00000000-0005-0000-0000-000062000000}"/>
    <cellStyle name="40% - Énfasis4 9" xfId="107" xr:uid="{00000000-0005-0000-0000-000063000000}"/>
    <cellStyle name="40% - Énfasis5 10" xfId="108" xr:uid="{00000000-0005-0000-0000-000064000000}"/>
    <cellStyle name="40% - Énfasis5 2" xfId="109" xr:uid="{00000000-0005-0000-0000-000065000000}"/>
    <cellStyle name="40% - Énfasis5 2 2" xfId="110" xr:uid="{00000000-0005-0000-0000-000066000000}"/>
    <cellStyle name="40% - Énfasis5 3" xfId="111" xr:uid="{00000000-0005-0000-0000-000067000000}"/>
    <cellStyle name="40% - Énfasis5 4" xfId="112" xr:uid="{00000000-0005-0000-0000-000068000000}"/>
    <cellStyle name="40% - Énfasis5 5" xfId="113" xr:uid="{00000000-0005-0000-0000-000069000000}"/>
    <cellStyle name="40% - Énfasis5 6" xfId="114" xr:uid="{00000000-0005-0000-0000-00006A000000}"/>
    <cellStyle name="40% - Énfasis5 7" xfId="115" xr:uid="{00000000-0005-0000-0000-00006B000000}"/>
    <cellStyle name="40% - Énfasis5 8" xfId="116" xr:uid="{00000000-0005-0000-0000-00006C000000}"/>
    <cellStyle name="40% - Énfasis5 9" xfId="117" xr:uid="{00000000-0005-0000-0000-00006D000000}"/>
    <cellStyle name="40% - Énfasis6 10" xfId="118" xr:uid="{00000000-0005-0000-0000-00006E000000}"/>
    <cellStyle name="40% - Énfasis6 2" xfId="119" xr:uid="{00000000-0005-0000-0000-00006F000000}"/>
    <cellStyle name="40% - Énfasis6 2 2" xfId="120" xr:uid="{00000000-0005-0000-0000-000070000000}"/>
    <cellStyle name="40% - Énfasis6 3" xfId="121" xr:uid="{00000000-0005-0000-0000-000071000000}"/>
    <cellStyle name="40% - Énfasis6 4" xfId="122" xr:uid="{00000000-0005-0000-0000-000072000000}"/>
    <cellStyle name="40% - Énfasis6 5" xfId="123" xr:uid="{00000000-0005-0000-0000-000073000000}"/>
    <cellStyle name="40% - Énfasis6 6" xfId="124" xr:uid="{00000000-0005-0000-0000-000074000000}"/>
    <cellStyle name="40% - Énfasis6 7" xfId="125" xr:uid="{00000000-0005-0000-0000-000075000000}"/>
    <cellStyle name="40% - Énfasis6 8" xfId="126" xr:uid="{00000000-0005-0000-0000-000076000000}"/>
    <cellStyle name="40% - Énfasis6 9" xfId="127" xr:uid="{00000000-0005-0000-0000-000077000000}"/>
    <cellStyle name="60% - Énfasis1 10" xfId="128" xr:uid="{00000000-0005-0000-0000-000078000000}"/>
    <cellStyle name="60% - Énfasis1 2" xfId="129" xr:uid="{00000000-0005-0000-0000-000079000000}"/>
    <cellStyle name="60% - Énfasis1 2 2" xfId="130" xr:uid="{00000000-0005-0000-0000-00007A000000}"/>
    <cellStyle name="60% - Énfasis1 3" xfId="131" xr:uid="{00000000-0005-0000-0000-00007B000000}"/>
    <cellStyle name="60% - Énfasis1 4" xfId="132" xr:uid="{00000000-0005-0000-0000-00007C000000}"/>
    <cellStyle name="60% - Énfasis1 5" xfId="133" xr:uid="{00000000-0005-0000-0000-00007D000000}"/>
    <cellStyle name="60% - Énfasis1 6" xfId="134" xr:uid="{00000000-0005-0000-0000-00007E000000}"/>
    <cellStyle name="60% - Énfasis1 7" xfId="135" xr:uid="{00000000-0005-0000-0000-00007F000000}"/>
    <cellStyle name="60% - Énfasis1 8" xfId="136" xr:uid="{00000000-0005-0000-0000-000080000000}"/>
    <cellStyle name="60% - Énfasis1 9" xfId="137" xr:uid="{00000000-0005-0000-0000-000081000000}"/>
    <cellStyle name="60% - Énfasis2 10" xfId="138" xr:uid="{00000000-0005-0000-0000-000082000000}"/>
    <cellStyle name="60% - Énfasis2 2" xfId="139" xr:uid="{00000000-0005-0000-0000-000083000000}"/>
    <cellStyle name="60% - Énfasis2 2 2" xfId="140" xr:uid="{00000000-0005-0000-0000-000084000000}"/>
    <cellStyle name="60% - Énfasis2 3" xfId="141" xr:uid="{00000000-0005-0000-0000-000085000000}"/>
    <cellStyle name="60% - Énfasis2 4" xfId="142" xr:uid="{00000000-0005-0000-0000-000086000000}"/>
    <cellStyle name="60% - Énfasis2 5" xfId="143" xr:uid="{00000000-0005-0000-0000-000087000000}"/>
    <cellStyle name="60% - Énfasis2 6" xfId="144" xr:uid="{00000000-0005-0000-0000-000088000000}"/>
    <cellStyle name="60% - Énfasis2 7" xfId="145" xr:uid="{00000000-0005-0000-0000-000089000000}"/>
    <cellStyle name="60% - Énfasis2 8" xfId="146" xr:uid="{00000000-0005-0000-0000-00008A000000}"/>
    <cellStyle name="60% - Énfasis2 9" xfId="147" xr:uid="{00000000-0005-0000-0000-00008B000000}"/>
    <cellStyle name="60% - Énfasis3 10" xfId="148" xr:uid="{00000000-0005-0000-0000-00008C000000}"/>
    <cellStyle name="60% - Énfasis3 2" xfId="149" xr:uid="{00000000-0005-0000-0000-00008D000000}"/>
    <cellStyle name="60% - Énfasis3 2 2" xfId="150" xr:uid="{00000000-0005-0000-0000-00008E000000}"/>
    <cellStyle name="60% - Énfasis3 3" xfId="151" xr:uid="{00000000-0005-0000-0000-00008F000000}"/>
    <cellStyle name="60% - Énfasis3 4" xfId="152" xr:uid="{00000000-0005-0000-0000-000090000000}"/>
    <cellStyle name="60% - Énfasis3 5" xfId="153" xr:uid="{00000000-0005-0000-0000-000091000000}"/>
    <cellStyle name="60% - Énfasis3 6" xfId="154" xr:uid="{00000000-0005-0000-0000-000092000000}"/>
    <cellStyle name="60% - Énfasis3 7" xfId="155" xr:uid="{00000000-0005-0000-0000-000093000000}"/>
    <cellStyle name="60% - Énfasis3 8" xfId="156" xr:uid="{00000000-0005-0000-0000-000094000000}"/>
    <cellStyle name="60% - Énfasis3 9" xfId="157" xr:uid="{00000000-0005-0000-0000-000095000000}"/>
    <cellStyle name="60% - Énfasis4 10" xfId="158" xr:uid="{00000000-0005-0000-0000-000096000000}"/>
    <cellStyle name="60% - Énfasis4 2" xfId="159" xr:uid="{00000000-0005-0000-0000-000097000000}"/>
    <cellStyle name="60% - Énfasis4 2 2" xfId="160" xr:uid="{00000000-0005-0000-0000-000098000000}"/>
    <cellStyle name="60% - Énfasis4 3" xfId="161" xr:uid="{00000000-0005-0000-0000-000099000000}"/>
    <cellStyle name="60% - Énfasis4 4" xfId="162" xr:uid="{00000000-0005-0000-0000-00009A000000}"/>
    <cellStyle name="60% - Énfasis4 5" xfId="163" xr:uid="{00000000-0005-0000-0000-00009B000000}"/>
    <cellStyle name="60% - Énfasis4 6" xfId="164" xr:uid="{00000000-0005-0000-0000-00009C000000}"/>
    <cellStyle name="60% - Énfasis4 7" xfId="165" xr:uid="{00000000-0005-0000-0000-00009D000000}"/>
    <cellStyle name="60% - Énfasis4 8" xfId="166" xr:uid="{00000000-0005-0000-0000-00009E000000}"/>
    <cellStyle name="60% - Énfasis4 9" xfId="167" xr:uid="{00000000-0005-0000-0000-00009F000000}"/>
    <cellStyle name="60% - Énfasis5 10" xfId="168" xr:uid="{00000000-0005-0000-0000-0000A0000000}"/>
    <cellStyle name="60% - Énfasis5 2" xfId="169" xr:uid="{00000000-0005-0000-0000-0000A1000000}"/>
    <cellStyle name="60% - Énfasis5 2 2" xfId="170" xr:uid="{00000000-0005-0000-0000-0000A2000000}"/>
    <cellStyle name="60% - Énfasis5 3" xfId="171" xr:uid="{00000000-0005-0000-0000-0000A3000000}"/>
    <cellStyle name="60% - Énfasis5 4" xfId="172" xr:uid="{00000000-0005-0000-0000-0000A4000000}"/>
    <cellStyle name="60% - Énfasis5 5" xfId="173" xr:uid="{00000000-0005-0000-0000-0000A5000000}"/>
    <cellStyle name="60% - Énfasis5 6" xfId="174" xr:uid="{00000000-0005-0000-0000-0000A6000000}"/>
    <cellStyle name="60% - Énfasis5 7" xfId="175" xr:uid="{00000000-0005-0000-0000-0000A7000000}"/>
    <cellStyle name="60% - Énfasis5 8" xfId="176" xr:uid="{00000000-0005-0000-0000-0000A8000000}"/>
    <cellStyle name="60% - Énfasis5 9" xfId="177" xr:uid="{00000000-0005-0000-0000-0000A9000000}"/>
    <cellStyle name="60% - Énfasis6 10" xfId="178" xr:uid="{00000000-0005-0000-0000-0000AA000000}"/>
    <cellStyle name="60% - Énfasis6 2" xfId="179" xr:uid="{00000000-0005-0000-0000-0000AB000000}"/>
    <cellStyle name="60% - Énfasis6 2 2" xfId="180" xr:uid="{00000000-0005-0000-0000-0000AC000000}"/>
    <cellStyle name="60% - Énfasis6 3" xfId="181" xr:uid="{00000000-0005-0000-0000-0000AD000000}"/>
    <cellStyle name="60% - Énfasis6 4" xfId="182" xr:uid="{00000000-0005-0000-0000-0000AE000000}"/>
    <cellStyle name="60% - Énfasis6 5" xfId="183" xr:uid="{00000000-0005-0000-0000-0000AF000000}"/>
    <cellStyle name="60% - Énfasis6 6" xfId="184" xr:uid="{00000000-0005-0000-0000-0000B0000000}"/>
    <cellStyle name="60% - Énfasis6 7" xfId="185" xr:uid="{00000000-0005-0000-0000-0000B1000000}"/>
    <cellStyle name="60% - Énfasis6 8" xfId="186" xr:uid="{00000000-0005-0000-0000-0000B2000000}"/>
    <cellStyle name="60% - Énfasis6 9" xfId="187" xr:uid="{00000000-0005-0000-0000-0000B3000000}"/>
    <cellStyle name="Buena 10" xfId="188" xr:uid="{00000000-0005-0000-0000-0000B4000000}"/>
    <cellStyle name="Buena 2" xfId="189" xr:uid="{00000000-0005-0000-0000-0000B5000000}"/>
    <cellStyle name="Buena 2 2" xfId="190" xr:uid="{00000000-0005-0000-0000-0000B6000000}"/>
    <cellStyle name="Buena 3" xfId="191" xr:uid="{00000000-0005-0000-0000-0000B7000000}"/>
    <cellStyle name="Buena 4" xfId="192" xr:uid="{00000000-0005-0000-0000-0000B8000000}"/>
    <cellStyle name="Buena 5" xfId="193" xr:uid="{00000000-0005-0000-0000-0000B9000000}"/>
    <cellStyle name="Buena 6" xfId="194" xr:uid="{00000000-0005-0000-0000-0000BA000000}"/>
    <cellStyle name="Buena 7" xfId="195" xr:uid="{00000000-0005-0000-0000-0000BB000000}"/>
    <cellStyle name="Buena 8" xfId="196" xr:uid="{00000000-0005-0000-0000-0000BC000000}"/>
    <cellStyle name="Buena 9" xfId="197" xr:uid="{00000000-0005-0000-0000-0000BD000000}"/>
    <cellStyle name="Cálculo 10" xfId="198" xr:uid="{00000000-0005-0000-0000-0000BE000000}"/>
    <cellStyle name="Cálculo 2" xfId="199" xr:uid="{00000000-0005-0000-0000-0000BF000000}"/>
    <cellStyle name="Cálculo 2 2" xfId="200" xr:uid="{00000000-0005-0000-0000-0000C0000000}"/>
    <cellStyle name="Cálculo 3" xfId="201" xr:uid="{00000000-0005-0000-0000-0000C1000000}"/>
    <cellStyle name="Cálculo 4" xfId="202" xr:uid="{00000000-0005-0000-0000-0000C2000000}"/>
    <cellStyle name="Cálculo 5" xfId="203" xr:uid="{00000000-0005-0000-0000-0000C3000000}"/>
    <cellStyle name="Cálculo 6" xfId="204" xr:uid="{00000000-0005-0000-0000-0000C4000000}"/>
    <cellStyle name="Cálculo 7" xfId="205" xr:uid="{00000000-0005-0000-0000-0000C5000000}"/>
    <cellStyle name="Cálculo 8" xfId="206" xr:uid="{00000000-0005-0000-0000-0000C6000000}"/>
    <cellStyle name="Cálculo 9" xfId="207" xr:uid="{00000000-0005-0000-0000-0000C7000000}"/>
    <cellStyle name="Celda de comprobación 10" xfId="208" xr:uid="{00000000-0005-0000-0000-0000C8000000}"/>
    <cellStyle name="Celda de comprobación 2" xfId="209" xr:uid="{00000000-0005-0000-0000-0000C9000000}"/>
    <cellStyle name="Celda de comprobación 2 2" xfId="210" xr:uid="{00000000-0005-0000-0000-0000CA000000}"/>
    <cellStyle name="Celda de comprobación 3" xfId="211" xr:uid="{00000000-0005-0000-0000-0000CB000000}"/>
    <cellStyle name="Celda de comprobación 4" xfId="212" xr:uid="{00000000-0005-0000-0000-0000CC000000}"/>
    <cellStyle name="Celda de comprobación 5" xfId="213" xr:uid="{00000000-0005-0000-0000-0000CD000000}"/>
    <cellStyle name="Celda de comprobación 6" xfId="214" xr:uid="{00000000-0005-0000-0000-0000CE000000}"/>
    <cellStyle name="Celda de comprobación 7" xfId="215" xr:uid="{00000000-0005-0000-0000-0000CF000000}"/>
    <cellStyle name="Celda de comprobación 8" xfId="216" xr:uid="{00000000-0005-0000-0000-0000D0000000}"/>
    <cellStyle name="Celda de comprobación 9" xfId="217" xr:uid="{00000000-0005-0000-0000-0000D1000000}"/>
    <cellStyle name="Celda vinculada 10" xfId="218" xr:uid="{00000000-0005-0000-0000-0000D2000000}"/>
    <cellStyle name="Celda vinculada 2" xfId="219" xr:uid="{00000000-0005-0000-0000-0000D3000000}"/>
    <cellStyle name="Celda vinculada 2 2" xfId="220" xr:uid="{00000000-0005-0000-0000-0000D4000000}"/>
    <cellStyle name="Celda vinculada 3" xfId="221" xr:uid="{00000000-0005-0000-0000-0000D5000000}"/>
    <cellStyle name="Celda vinculada 4" xfId="222" xr:uid="{00000000-0005-0000-0000-0000D6000000}"/>
    <cellStyle name="Celda vinculada 5" xfId="223" xr:uid="{00000000-0005-0000-0000-0000D7000000}"/>
    <cellStyle name="Celda vinculada 6" xfId="224" xr:uid="{00000000-0005-0000-0000-0000D8000000}"/>
    <cellStyle name="Celda vinculada 7" xfId="225" xr:uid="{00000000-0005-0000-0000-0000D9000000}"/>
    <cellStyle name="Celda vinculada 8" xfId="226" xr:uid="{00000000-0005-0000-0000-0000DA000000}"/>
    <cellStyle name="Celda vinculada 9" xfId="227" xr:uid="{00000000-0005-0000-0000-0000DB000000}"/>
    <cellStyle name="Encabezado 4 10" xfId="228" xr:uid="{00000000-0005-0000-0000-0000DC000000}"/>
    <cellStyle name="Encabezado 4 2" xfId="229" xr:uid="{00000000-0005-0000-0000-0000DD000000}"/>
    <cellStyle name="Encabezado 4 2 2" xfId="230" xr:uid="{00000000-0005-0000-0000-0000DE000000}"/>
    <cellStyle name="Encabezado 4 3" xfId="231" xr:uid="{00000000-0005-0000-0000-0000DF000000}"/>
    <cellStyle name="Encabezado 4 4" xfId="232" xr:uid="{00000000-0005-0000-0000-0000E0000000}"/>
    <cellStyle name="Encabezado 4 5" xfId="233" xr:uid="{00000000-0005-0000-0000-0000E1000000}"/>
    <cellStyle name="Encabezado 4 6" xfId="234" xr:uid="{00000000-0005-0000-0000-0000E2000000}"/>
    <cellStyle name="Encabezado 4 7" xfId="235" xr:uid="{00000000-0005-0000-0000-0000E3000000}"/>
    <cellStyle name="Encabezado 4 8" xfId="236" xr:uid="{00000000-0005-0000-0000-0000E4000000}"/>
    <cellStyle name="Encabezado 4 9" xfId="237" xr:uid="{00000000-0005-0000-0000-0000E5000000}"/>
    <cellStyle name="Énfasis1 10" xfId="238" xr:uid="{00000000-0005-0000-0000-0000E6000000}"/>
    <cellStyle name="Énfasis1 2" xfId="239" xr:uid="{00000000-0005-0000-0000-0000E7000000}"/>
    <cellStyle name="Énfasis1 2 2" xfId="240" xr:uid="{00000000-0005-0000-0000-0000E8000000}"/>
    <cellStyle name="Énfasis1 3" xfId="241" xr:uid="{00000000-0005-0000-0000-0000E9000000}"/>
    <cellStyle name="Énfasis1 4" xfId="242" xr:uid="{00000000-0005-0000-0000-0000EA000000}"/>
    <cellStyle name="Énfasis1 5" xfId="243" xr:uid="{00000000-0005-0000-0000-0000EB000000}"/>
    <cellStyle name="Énfasis1 6" xfId="244" xr:uid="{00000000-0005-0000-0000-0000EC000000}"/>
    <cellStyle name="Énfasis1 7" xfId="245" xr:uid="{00000000-0005-0000-0000-0000ED000000}"/>
    <cellStyle name="Énfasis1 8" xfId="246" xr:uid="{00000000-0005-0000-0000-0000EE000000}"/>
    <cellStyle name="Énfasis1 9" xfId="247" xr:uid="{00000000-0005-0000-0000-0000EF000000}"/>
    <cellStyle name="Énfasis2 10" xfId="248" xr:uid="{00000000-0005-0000-0000-0000F0000000}"/>
    <cellStyle name="Énfasis2 2" xfId="249" xr:uid="{00000000-0005-0000-0000-0000F1000000}"/>
    <cellStyle name="Énfasis2 2 2" xfId="250" xr:uid="{00000000-0005-0000-0000-0000F2000000}"/>
    <cellStyle name="Énfasis2 3" xfId="251" xr:uid="{00000000-0005-0000-0000-0000F3000000}"/>
    <cellStyle name="Énfasis2 4" xfId="252" xr:uid="{00000000-0005-0000-0000-0000F4000000}"/>
    <cellStyle name="Énfasis2 5" xfId="253" xr:uid="{00000000-0005-0000-0000-0000F5000000}"/>
    <cellStyle name="Énfasis2 6" xfId="254" xr:uid="{00000000-0005-0000-0000-0000F6000000}"/>
    <cellStyle name="Énfasis2 7" xfId="255" xr:uid="{00000000-0005-0000-0000-0000F7000000}"/>
    <cellStyle name="Énfasis2 8" xfId="256" xr:uid="{00000000-0005-0000-0000-0000F8000000}"/>
    <cellStyle name="Énfasis2 9" xfId="257" xr:uid="{00000000-0005-0000-0000-0000F9000000}"/>
    <cellStyle name="Énfasis3 10" xfId="258" xr:uid="{00000000-0005-0000-0000-0000FA000000}"/>
    <cellStyle name="Énfasis3 2" xfId="259" xr:uid="{00000000-0005-0000-0000-0000FB000000}"/>
    <cellStyle name="Énfasis3 2 2" xfId="260" xr:uid="{00000000-0005-0000-0000-0000FC000000}"/>
    <cellStyle name="Énfasis3 3" xfId="261" xr:uid="{00000000-0005-0000-0000-0000FD000000}"/>
    <cellStyle name="Énfasis3 4" xfId="262" xr:uid="{00000000-0005-0000-0000-0000FE000000}"/>
    <cellStyle name="Énfasis3 5" xfId="263" xr:uid="{00000000-0005-0000-0000-0000FF000000}"/>
    <cellStyle name="Énfasis3 6" xfId="264" xr:uid="{00000000-0005-0000-0000-000000010000}"/>
    <cellStyle name="Énfasis3 7" xfId="265" xr:uid="{00000000-0005-0000-0000-000001010000}"/>
    <cellStyle name="Énfasis3 8" xfId="266" xr:uid="{00000000-0005-0000-0000-000002010000}"/>
    <cellStyle name="Énfasis3 9" xfId="267" xr:uid="{00000000-0005-0000-0000-000003010000}"/>
    <cellStyle name="Énfasis4 10" xfId="268" xr:uid="{00000000-0005-0000-0000-000004010000}"/>
    <cellStyle name="Énfasis4 2" xfId="269" xr:uid="{00000000-0005-0000-0000-000005010000}"/>
    <cellStyle name="Énfasis4 2 2" xfId="270" xr:uid="{00000000-0005-0000-0000-000006010000}"/>
    <cellStyle name="Énfasis4 3" xfId="271" xr:uid="{00000000-0005-0000-0000-000007010000}"/>
    <cellStyle name="Énfasis4 4" xfId="272" xr:uid="{00000000-0005-0000-0000-000008010000}"/>
    <cellStyle name="Énfasis4 5" xfId="273" xr:uid="{00000000-0005-0000-0000-000009010000}"/>
    <cellStyle name="Énfasis4 6" xfId="274" xr:uid="{00000000-0005-0000-0000-00000A010000}"/>
    <cellStyle name="Énfasis4 7" xfId="275" xr:uid="{00000000-0005-0000-0000-00000B010000}"/>
    <cellStyle name="Énfasis4 8" xfId="276" xr:uid="{00000000-0005-0000-0000-00000C010000}"/>
    <cellStyle name="Énfasis4 9" xfId="277" xr:uid="{00000000-0005-0000-0000-00000D010000}"/>
    <cellStyle name="Énfasis5 10" xfId="278" xr:uid="{00000000-0005-0000-0000-00000E010000}"/>
    <cellStyle name="Énfasis5 2" xfId="279" xr:uid="{00000000-0005-0000-0000-00000F010000}"/>
    <cellStyle name="Énfasis5 2 2" xfId="280" xr:uid="{00000000-0005-0000-0000-000010010000}"/>
    <cellStyle name="Énfasis5 3" xfId="281" xr:uid="{00000000-0005-0000-0000-000011010000}"/>
    <cellStyle name="Énfasis5 4" xfId="282" xr:uid="{00000000-0005-0000-0000-000012010000}"/>
    <cellStyle name="Énfasis5 5" xfId="283" xr:uid="{00000000-0005-0000-0000-000013010000}"/>
    <cellStyle name="Énfasis5 6" xfId="284" xr:uid="{00000000-0005-0000-0000-000014010000}"/>
    <cellStyle name="Énfasis5 7" xfId="285" xr:uid="{00000000-0005-0000-0000-000015010000}"/>
    <cellStyle name="Énfasis5 8" xfId="286" xr:uid="{00000000-0005-0000-0000-000016010000}"/>
    <cellStyle name="Énfasis5 9" xfId="287" xr:uid="{00000000-0005-0000-0000-000017010000}"/>
    <cellStyle name="Énfasis6 10" xfId="288" xr:uid="{00000000-0005-0000-0000-000018010000}"/>
    <cellStyle name="Énfasis6 2" xfId="289" xr:uid="{00000000-0005-0000-0000-000019010000}"/>
    <cellStyle name="Énfasis6 2 2" xfId="290" xr:uid="{00000000-0005-0000-0000-00001A010000}"/>
    <cellStyle name="Énfasis6 3" xfId="291" xr:uid="{00000000-0005-0000-0000-00001B010000}"/>
    <cellStyle name="Énfasis6 4" xfId="292" xr:uid="{00000000-0005-0000-0000-00001C010000}"/>
    <cellStyle name="Énfasis6 5" xfId="293" xr:uid="{00000000-0005-0000-0000-00001D010000}"/>
    <cellStyle name="Énfasis6 6" xfId="294" xr:uid="{00000000-0005-0000-0000-00001E010000}"/>
    <cellStyle name="Énfasis6 7" xfId="295" xr:uid="{00000000-0005-0000-0000-00001F010000}"/>
    <cellStyle name="Énfasis6 8" xfId="296" xr:uid="{00000000-0005-0000-0000-000020010000}"/>
    <cellStyle name="Énfasis6 9" xfId="297" xr:uid="{00000000-0005-0000-0000-000021010000}"/>
    <cellStyle name="Entrada 10" xfId="298" xr:uid="{00000000-0005-0000-0000-000022010000}"/>
    <cellStyle name="Entrada 2" xfId="299" xr:uid="{00000000-0005-0000-0000-000023010000}"/>
    <cellStyle name="Entrada 2 2" xfId="300" xr:uid="{00000000-0005-0000-0000-000024010000}"/>
    <cellStyle name="Entrada 3" xfId="301" xr:uid="{00000000-0005-0000-0000-000025010000}"/>
    <cellStyle name="Entrada 4" xfId="302" xr:uid="{00000000-0005-0000-0000-000026010000}"/>
    <cellStyle name="Entrada 5" xfId="303" xr:uid="{00000000-0005-0000-0000-000027010000}"/>
    <cellStyle name="Entrada 6" xfId="304" xr:uid="{00000000-0005-0000-0000-000028010000}"/>
    <cellStyle name="Entrada 7" xfId="305" xr:uid="{00000000-0005-0000-0000-000029010000}"/>
    <cellStyle name="Entrada 8" xfId="306" xr:uid="{00000000-0005-0000-0000-00002A010000}"/>
    <cellStyle name="Entrada 9" xfId="307" xr:uid="{00000000-0005-0000-0000-00002B010000}"/>
    <cellStyle name="F2 - Modelo2" xfId="308" xr:uid="{00000000-0005-0000-0000-00002C010000}"/>
    <cellStyle name="F3 - Modelo3" xfId="309" xr:uid="{00000000-0005-0000-0000-00002D010000}"/>
    <cellStyle name="F4 - Modelo1" xfId="310" xr:uid="{00000000-0005-0000-0000-00002E010000}"/>
    <cellStyle name="Incorrecto 10" xfId="311" xr:uid="{00000000-0005-0000-0000-00002F010000}"/>
    <cellStyle name="Incorrecto 2" xfId="312" xr:uid="{00000000-0005-0000-0000-000030010000}"/>
    <cellStyle name="Incorrecto 2 2" xfId="313" xr:uid="{00000000-0005-0000-0000-000031010000}"/>
    <cellStyle name="Incorrecto 3" xfId="314" xr:uid="{00000000-0005-0000-0000-000032010000}"/>
    <cellStyle name="Incorrecto 4" xfId="315" xr:uid="{00000000-0005-0000-0000-000033010000}"/>
    <cellStyle name="Incorrecto 5" xfId="316" xr:uid="{00000000-0005-0000-0000-000034010000}"/>
    <cellStyle name="Incorrecto 6" xfId="317" xr:uid="{00000000-0005-0000-0000-000035010000}"/>
    <cellStyle name="Incorrecto 7" xfId="318" xr:uid="{00000000-0005-0000-0000-000036010000}"/>
    <cellStyle name="Incorrecto 8" xfId="319" xr:uid="{00000000-0005-0000-0000-000037010000}"/>
    <cellStyle name="Incorrecto 9" xfId="320" xr:uid="{00000000-0005-0000-0000-000038010000}"/>
    <cellStyle name="Millares" xfId="1" builtinId="3"/>
    <cellStyle name="Millares [0]" xfId="483" builtinId="6"/>
    <cellStyle name="Millares 2" xfId="321" xr:uid="{00000000-0005-0000-0000-00003B010000}"/>
    <cellStyle name="Millares 2 2" xfId="322" xr:uid="{00000000-0005-0000-0000-00003C010000}"/>
    <cellStyle name="Millares 2 2 2" xfId="323" xr:uid="{00000000-0005-0000-0000-00003D010000}"/>
    <cellStyle name="Millares 2 2 3" xfId="324" xr:uid="{00000000-0005-0000-0000-00003E010000}"/>
    <cellStyle name="Millares 2 3" xfId="325" xr:uid="{00000000-0005-0000-0000-00003F010000}"/>
    <cellStyle name="Millares 2 4" xfId="326" xr:uid="{00000000-0005-0000-0000-000040010000}"/>
    <cellStyle name="Millares 2 5" xfId="327" xr:uid="{00000000-0005-0000-0000-000041010000}"/>
    <cellStyle name="Millares 2 6" xfId="328" xr:uid="{00000000-0005-0000-0000-000042010000}"/>
    <cellStyle name="Millares 3" xfId="6" xr:uid="{00000000-0005-0000-0000-000043010000}"/>
    <cellStyle name="Millares 3 2" xfId="329" xr:uid="{00000000-0005-0000-0000-000044010000}"/>
    <cellStyle name="Millares 3 2 2" xfId="330" xr:uid="{00000000-0005-0000-0000-000045010000}"/>
    <cellStyle name="Millares 4" xfId="331" xr:uid="{00000000-0005-0000-0000-000046010000}"/>
    <cellStyle name="Millares 5" xfId="332" xr:uid="{00000000-0005-0000-0000-000047010000}"/>
    <cellStyle name="Millares 5 2" xfId="333" xr:uid="{00000000-0005-0000-0000-000048010000}"/>
    <cellStyle name="Millares 6" xfId="334" xr:uid="{00000000-0005-0000-0000-000049010000}"/>
    <cellStyle name="Millares 9" xfId="335" xr:uid="{00000000-0005-0000-0000-00004A010000}"/>
    <cellStyle name="Moneda" xfId="2" builtinId="4"/>
    <cellStyle name="Moneda [0]" xfId="484" builtinId="7"/>
    <cellStyle name="Moneda 2" xfId="336" xr:uid="{00000000-0005-0000-0000-00004C010000}"/>
    <cellStyle name="Moneda 3" xfId="337" xr:uid="{00000000-0005-0000-0000-00004D010000}"/>
    <cellStyle name="Moneda 4" xfId="485" xr:uid="{83424411-2B45-4EEC-8BAA-C27B14EFC554}"/>
    <cellStyle name="Moneda 5" xfId="338" xr:uid="{00000000-0005-0000-0000-00004E010000}"/>
    <cellStyle name="Moneda 6" xfId="339" xr:uid="{00000000-0005-0000-0000-00004F010000}"/>
    <cellStyle name="Neutral 10" xfId="340" xr:uid="{00000000-0005-0000-0000-000050010000}"/>
    <cellStyle name="Neutral 2" xfId="341" xr:uid="{00000000-0005-0000-0000-000051010000}"/>
    <cellStyle name="Neutral 2 2" xfId="342" xr:uid="{00000000-0005-0000-0000-000052010000}"/>
    <cellStyle name="Neutral 3" xfId="343" xr:uid="{00000000-0005-0000-0000-000053010000}"/>
    <cellStyle name="Neutral 4" xfId="344" xr:uid="{00000000-0005-0000-0000-000054010000}"/>
    <cellStyle name="Neutral 5" xfId="345" xr:uid="{00000000-0005-0000-0000-000055010000}"/>
    <cellStyle name="Neutral 6" xfId="346" xr:uid="{00000000-0005-0000-0000-000056010000}"/>
    <cellStyle name="Neutral 7" xfId="347" xr:uid="{00000000-0005-0000-0000-000057010000}"/>
    <cellStyle name="Neutral 8" xfId="348" xr:uid="{00000000-0005-0000-0000-000058010000}"/>
    <cellStyle name="Neutral 9" xfId="349" xr:uid="{00000000-0005-0000-0000-000059010000}"/>
    <cellStyle name="Normal" xfId="0" builtinId="0"/>
    <cellStyle name="Normal 10" xfId="350" xr:uid="{00000000-0005-0000-0000-00005B010000}"/>
    <cellStyle name="Normal 12" xfId="351" xr:uid="{00000000-0005-0000-0000-00005C010000}"/>
    <cellStyle name="Normal 13" xfId="352" xr:uid="{00000000-0005-0000-0000-00005D010000}"/>
    <cellStyle name="Normal 14" xfId="353" xr:uid="{00000000-0005-0000-0000-00005E010000}"/>
    <cellStyle name="Normal 15" xfId="354" xr:uid="{00000000-0005-0000-0000-00005F010000}"/>
    <cellStyle name="Normal 16" xfId="355" xr:uid="{00000000-0005-0000-0000-000060010000}"/>
    <cellStyle name="Normal 17" xfId="356" xr:uid="{00000000-0005-0000-0000-000061010000}"/>
    <cellStyle name="Normal 18" xfId="357" xr:uid="{00000000-0005-0000-0000-000062010000}"/>
    <cellStyle name="Normal 19" xfId="358" xr:uid="{00000000-0005-0000-0000-000063010000}"/>
    <cellStyle name="Normal 2" xfId="359" xr:uid="{00000000-0005-0000-0000-000064010000}"/>
    <cellStyle name="Normal 2 10" xfId="360" xr:uid="{00000000-0005-0000-0000-000065010000}"/>
    <cellStyle name="Normal 2 11" xfId="361" xr:uid="{00000000-0005-0000-0000-000066010000}"/>
    <cellStyle name="Normal 2 2" xfId="362" xr:uid="{00000000-0005-0000-0000-000067010000}"/>
    <cellStyle name="Normal 2 3" xfId="363" xr:uid="{00000000-0005-0000-0000-000068010000}"/>
    <cellStyle name="Normal 2 4" xfId="364" xr:uid="{00000000-0005-0000-0000-000069010000}"/>
    <cellStyle name="Normal 2 5" xfId="365" xr:uid="{00000000-0005-0000-0000-00006A010000}"/>
    <cellStyle name="Normal 2 6" xfId="366" xr:uid="{00000000-0005-0000-0000-00006B010000}"/>
    <cellStyle name="Normal 2 7" xfId="367" xr:uid="{00000000-0005-0000-0000-00006C010000}"/>
    <cellStyle name="Normal 2 8" xfId="368" xr:uid="{00000000-0005-0000-0000-00006D010000}"/>
    <cellStyle name="Normal 2 9" xfId="369" xr:uid="{00000000-0005-0000-0000-00006E010000}"/>
    <cellStyle name="Normal 20" xfId="370" xr:uid="{00000000-0005-0000-0000-00006F010000}"/>
    <cellStyle name="Normal 21" xfId="371" xr:uid="{00000000-0005-0000-0000-000070010000}"/>
    <cellStyle name="Normal 3" xfId="372" xr:uid="{00000000-0005-0000-0000-000071010000}"/>
    <cellStyle name="Normal 3 2" xfId="373" xr:uid="{00000000-0005-0000-0000-000072010000}"/>
    <cellStyle name="Normal 4" xfId="4" xr:uid="{00000000-0005-0000-0000-000073010000}"/>
    <cellStyle name="Normal 4 2" xfId="374" xr:uid="{00000000-0005-0000-0000-000074010000}"/>
    <cellStyle name="Normal 5" xfId="375" xr:uid="{00000000-0005-0000-0000-000075010000}"/>
    <cellStyle name="Normal 6" xfId="376" xr:uid="{00000000-0005-0000-0000-000076010000}"/>
    <cellStyle name="Normal 7" xfId="377" xr:uid="{00000000-0005-0000-0000-000077010000}"/>
    <cellStyle name="Normal 8" xfId="5" xr:uid="{00000000-0005-0000-0000-000078010000}"/>
    <cellStyle name="Notas 10" xfId="378" xr:uid="{00000000-0005-0000-0000-000079010000}"/>
    <cellStyle name="Notas 11" xfId="379" xr:uid="{00000000-0005-0000-0000-00007A010000}"/>
    <cellStyle name="Notas 12" xfId="380" xr:uid="{00000000-0005-0000-0000-00007B010000}"/>
    <cellStyle name="Notas 13" xfId="381" xr:uid="{00000000-0005-0000-0000-00007C010000}"/>
    <cellStyle name="Notas 14" xfId="382" xr:uid="{00000000-0005-0000-0000-00007D010000}"/>
    <cellStyle name="Notas 2" xfId="383" xr:uid="{00000000-0005-0000-0000-00007E010000}"/>
    <cellStyle name="Notas 2 2" xfId="384" xr:uid="{00000000-0005-0000-0000-00007F010000}"/>
    <cellStyle name="Notas 2 3" xfId="385" xr:uid="{00000000-0005-0000-0000-000080010000}"/>
    <cellStyle name="Notas 3" xfId="386" xr:uid="{00000000-0005-0000-0000-000081010000}"/>
    <cellStyle name="Notas 3 2" xfId="387" xr:uid="{00000000-0005-0000-0000-000082010000}"/>
    <cellStyle name="Notas 4" xfId="388" xr:uid="{00000000-0005-0000-0000-000083010000}"/>
    <cellStyle name="Notas 5" xfId="389" xr:uid="{00000000-0005-0000-0000-000084010000}"/>
    <cellStyle name="Notas 6" xfId="390" xr:uid="{00000000-0005-0000-0000-000085010000}"/>
    <cellStyle name="Notas 7" xfId="391" xr:uid="{00000000-0005-0000-0000-000086010000}"/>
    <cellStyle name="Notas 8" xfId="392" xr:uid="{00000000-0005-0000-0000-000087010000}"/>
    <cellStyle name="Notas 9" xfId="393" xr:uid="{00000000-0005-0000-0000-000088010000}"/>
    <cellStyle name="Porcentaje" xfId="3" builtinId="5"/>
    <cellStyle name="Porcentaje 2" xfId="394" xr:uid="{00000000-0005-0000-0000-00008A010000}"/>
    <cellStyle name="Porcentaje 3" xfId="7" xr:uid="{00000000-0005-0000-0000-00008B010000}"/>
    <cellStyle name="Porcentual 2" xfId="395" xr:uid="{00000000-0005-0000-0000-00008C010000}"/>
    <cellStyle name="Porcentual 2 2" xfId="396" xr:uid="{00000000-0005-0000-0000-00008D010000}"/>
    <cellStyle name="Porcentual 2 3" xfId="397" xr:uid="{00000000-0005-0000-0000-00008E010000}"/>
    <cellStyle name="Porcentual 2 4" xfId="398" xr:uid="{00000000-0005-0000-0000-00008F010000}"/>
    <cellStyle name="Porcentual 2 5" xfId="399" xr:uid="{00000000-0005-0000-0000-000090010000}"/>
    <cellStyle name="Porcentual 3" xfId="400" xr:uid="{00000000-0005-0000-0000-000091010000}"/>
    <cellStyle name="Porcentual 3 2" xfId="401" xr:uid="{00000000-0005-0000-0000-000092010000}"/>
    <cellStyle name="Porcentual 4" xfId="402" xr:uid="{00000000-0005-0000-0000-000093010000}"/>
    <cellStyle name="Salida 10" xfId="403" xr:uid="{00000000-0005-0000-0000-000094010000}"/>
    <cellStyle name="Salida 2" xfId="404" xr:uid="{00000000-0005-0000-0000-000095010000}"/>
    <cellStyle name="Salida 2 2" xfId="405" xr:uid="{00000000-0005-0000-0000-000096010000}"/>
    <cellStyle name="Salida 3" xfId="406" xr:uid="{00000000-0005-0000-0000-000097010000}"/>
    <cellStyle name="Salida 4" xfId="407" xr:uid="{00000000-0005-0000-0000-000098010000}"/>
    <cellStyle name="Salida 5" xfId="408" xr:uid="{00000000-0005-0000-0000-000099010000}"/>
    <cellStyle name="Salida 6" xfId="409" xr:uid="{00000000-0005-0000-0000-00009A010000}"/>
    <cellStyle name="Salida 7" xfId="410" xr:uid="{00000000-0005-0000-0000-00009B010000}"/>
    <cellStyle name="Salida 8" xfId="411" xr:uid="{00000000-0005-0000-0000-00009C010000}"/>
    <cellStyle name="Salida 9" xfId="412" xr:uid="{00000000-0005-0000-0000-00009D010000}"/>
    <cellStyle name="Texto de advertencia 10" xfId="413" xr:uid="{00000000-0005-0000-0000-00009E010000}"/>
    <cellStyle name="Texto de advertencia 2" xfId="414" xr:uid="{00000000-0005-0000-0000-00009F010000}"/>
    <cellStyle name="Texto de advertencia 2 2" xfId="415" xr:uid="{00000000-0005-0000-0000-0000A0010000}"/>
    <cellStyle name="Texto de advertencia 3" xfId="416" xr:uid="{00000000-0005-0000-0000-0000A1010000}"/>
    <cellStyle name="Texto de advertencia 4" xfId="417" xr:uid="{00000000-0005-0000-0000-0000A2010000}"/>
    <cellStyle name="Texto de advertencia 5" xfId="418" xr:uid="{00000000-0005-0000-0000-0000A3010000}"/>
    <cellStyle name="Texto de advertencia 6" xfId="419" xr:uid="{00000000-0005-0000-0000-0000A4010000}"/>
    <cellStyle name="Texto de advertencia 7" xfId="420" xr:uid="{00000000-0005-0000-0000-0000A5010000}"/>
    <cellStyle name="Texto de advertencia 8" xfId="421" xr:uid="{00000000-0005-0000-0000-0000A6010000}"/>
    <cellStyle name="Texto de advertencia 9" xfId="422" xr:uid="{00000000-0005-0000-0000-0000A7010000}"/>
    <cellStyle name="Texto explicativo 10" xfId="423" xr:uid="{00000000-0005-0000-0000-0000A8010000}"/>
    <cellStyle name="Texto explicativo 2" xfId="424" xr:uid="{00000000-0005-0000-0000-0000A9010000}"/>
    <cellStyle name="Texto explicativo 2 2" xfId="425" xr:uid="{00000000-0005-0000-0000-0000AA010000}"/>
    <cellStyle name="Texto explicativo 3" xfId="426" xr:uid="{00000000-0005-0000-0000-0000AB010000}"/>
    <cellStyle name="Texto explicativo 4" xfId="427" xr:uid="{00000000-0005-0000-0000-0000AC010000}"/>
    <cellStyle name="Texto explicativo 5" xfId="428" xr:uid="{00000000-0005-0000-0000-0000AD010000}"/>
    <cellStyle name="Texto explicativo 6" xfId="429" xr:uid="{00000000-0005-0000-0000-0000AE010000}"/>
    <cellStyle name="Texto explicativo 7" xfId="430" xr:uid="{00000000-0005-0000-0000-0000AF010000}"/>
    <cellStyle name="Texto explicativo 8" xfId="431" xr:uid="{00000000-0005-0000-0000-0000B0010000}"/>
    <cellStyle name="Texto explicativo 9" xfId="432" xr:uid="{00000000-0005-0000-0000-0000B1010000}"/>
    <cellStyle name="Título 1 10" xfId="433" xr:uid="{00000000-0005-0000-0000-0000B2010000}"/>
    <cellStyle name="Título 1 2" xfId="434" xr:uid="{00000000-0005-0000-0000-0000B3010000}"/>
    <cellStyle name="Título 1 2 2" xfId="435" xr:uid="{00000000-0005-0000-0000-0000B4010000}"/>
    <cellStyle name="Título 1 3" xfId="436" xr:uid="{00000000-0005-0000-0000-0000B5010000}"/>
    <cellStyle name="Título 1 4" xfId="437" xr:uid="{00000000-0005-0000-0000-0000B6010000}"/>
    <cellStyle name="Título 1 5" xfId="438" xr:uid="{00000000-0005-0000-0000-0000B7010000}"/>
    <cellStyle name="Título 1 6" xfId="439" xr:uid="{00000000-0005-0000-0000-0000B8010000}"/>
    <cellStyle name="Título 1 7" xfId="440" xr:uid="{00000000-0005-0000-0000-0000B9010000}"/>
    <cellStyle name="Título 1 8" xfId="441" xr:uid="{00000000-0005-0000-0000-0000BA010000}"/>
    <cellStyle name="Título 1 9" xfId="442" xr:uid="{00000000-0005-0000-0000-0000BB010000}"/>
    <cellStyle name="Título 10" xfId="443" xr:uid="{00000000-0005-0000-0000-0000BC010000}"/>
    <cellStyle name="Título 11" xfId="444" xr:uid="{00000000-0005-0000-0000-0000BD010000}"/>
    <cellStyle name="Título 12" xfId="445" xr:uid="{00000000-0005-0000-0000-0000BE010000}"/>
    <cellStyle name="Título 2 10" xfId="446" xr:uid="{00000000-0005-0000-0000-0000BF010000}"/>
    <cellStyle name="Título 2 2" xfId="447" xr:uid="{00000000-0005-0000-0000-0000C0010000}"/>
    <cellStyle name="Título 2 2 2" xfId="448" xr:uid="{00000000-0005-0000-0000-0000C1010000}"/>
    <cellStyle name="Título 2 3" xfId="449" xr:uid="{00000000-0005-0000-0000-0000C2010000}"/>
    <cellStyle name="Título 2 4" xfId="450" xr:uid="{00000000-0005-0000-0000-0000C3010000}"/>
    <cellStyle name="Título 2 5" xfId="451" xr:uid="{00000000-0005-0000-0000-0000C4010000}"/>
    <cellStyle name="Título 2 6" xfId="452" xr:uid="{00000000-0005-0000-0000-0000C5010000}"/>
    <cellStyle name="Título 2 7" xfId="453" xr:uid="{00000000-0005-0000-0000-0000C6010000}"/>
    <cellStyle name="Título 2 8" xfId="454" xr:uid="{00000000-0005-0000-0000-0000C7010000}"/>
    <cellStyle name="Título 2 9" xfId="455" xr:uid="{00000000-0005-0000-0000-0000C8010000}"/>
    <cellStyle name="Título 3 10" xfId="456" xr:uid="{00000000-0005-0000-0000-0000C9010000}"/>
    <cellStyle name="Título 3 2" xfId="457" xr:uid="{00000000-0005-0000-0000-0000CA010000}"/>
    <cellStyle name="Título 3 2 2" xfId="458" xr:uid="{00000000-0005-0000-0000-0000CB010000}"/>
    <cellStyle name="Título 3 3" xfId="459" xr:uid="{00000000-0005-0000-0000-0000CC010000}"/>
    <cellStyle name="Título 3 4" xfId="460" xr:uid="{00000000-0005-0000-0000-0000CD010000}"/>
    <cellStyle name="Título 3 5" xfId="461" xr:uid="{00000000-0005-0000-0000-0000CE010000}"/>
    <cellStyle name="Título 3 6" xfId="462" xr:uid="{00000000-0005-0000-0000-0000CF010000}"/>
    <cellStyle name="Título 3 7" xfId="463" xr:uid="{00000000-0005-0000-0000-0000D0010000}"/>
    <cellStyle name="Título 3 8" xfId="464" xr:uid="{00000000-0005-0000-0000-0000D1010000}"/>
    <cellStyle name="Título 3 9" xfId="465" xr:uid="{00000000-0005-0000-0000-0000D2010000}"/>
    <cellStyle name="Título 4" xfId="466" xr:uid="{00000000-0005-0000-0000-0000D3010000}"/>
    <cellStyle name="Título 4 2" xfId="467" xr:uid="{00000000-0005-0000-0000-0000D4010000}"/>
    <cellStyle name="Título 5" xfId="468" xr:uid="{00000000-0005-0000-0000-0000D5010000}"/>
    <cellStyle name="Título 6" xfId="469" xr:uid="{00000000-0005-0000-0000-0000D6010000}"/>
    <cellStyle name="Título 7" xfId="470" xr:uid="{00000000-0005-0000-0000-0000D7010000}"/>
    <cellStyle name="Título 8" xfId="471" xr:uid="{00000000-0005-0000-0000-0000D8010000}"/>
    <cellStyle name="Título 9" xfId="472" xr:uid="{00000000-0005-0000-0000-0000D9010000}"/>
    <cellStyle name="Total 10" xfId="473" xr:uid="{00000000-0005-0000-0000-0000DA010000}"/>
    <cellStyle name="Total 2" xfId="474" xr:uid="{00000000-0005-0000-0000-0000DB010000}"/>
    <cellStyle name="Total 2 2" xfId="475" xr:uid="{00000000-0005-0000-0000-0000DC010000}"/>
    <cellStyle name="Total 3" xfId="476" xr:uid="{00000000-0005-0000-0000-0000DD010000}"/>
    <cellStyle name="Total 4" xfId="477" xr:uid="{00000000-0005-0000-0000-0000DE010000}"/>
    <cellStyle name="Total 5" xfId="478" xr:uid="{00000000-0005-0000-0000-0000DF010000}"/>
    <cellStyle name="Total 6" xfId="479" xr:uid="{00000000-0005-0000-0000-0000E0010000}"/>
    <cellStyle name="Total 7" xfId="480" xr:uid="{00000000-0005-0000-0000-0000E1010000}"/>
    <cellStyle name="Total 8" xfId="481" xr:uid="{00000000-0005-0000-0000-0000E2010000}"/>
    <cellStyle name="Total 9" xfId="482" xr:uid="{00000000-0005-0000-0000-0000E3010000}"/>
  </cellStyles>
  <dxfs count="0"/>
  <tableStyles count="0" defaultTableStyle="TableStyleMedium2" defaultPivotStyle="PivotStyleLight16"/>
  <colors>
    <mruColors>
      <color rgb="FFFFFFFF"/>
      <color rgb="FF0074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externalLink" Target="externalLinks/externalLink11.xml"/><Relationship Id="rId39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6.xml"/><Relationship Id="rId34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27.xml"/><Relationship Id="rId47" Type="http://schemas.openxmlformats.org/officeDocument/2006/relationships/externalLink" Target="externalLinks/externalLink32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9" Type="http://schemas.openxmlformats.org/officeDocument/2006/relationships/externalLink" Target="externalLinks/externalLink14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32" Type="http://schemas.openxmlformats.org/officeDocument/2006/relationships/externalLink" Target="externalLinks/externalLink17.xml"/><Relationship Id="rId37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25.xml"/><Relationship Id="rId45" Type="http://schemas.openxmlformats.org/officeDocument/2006/relationships/externalLink" Target="externalLinks/externalLink30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31" Type="http://schemas.openxmlformats.org/officeDocument/2006/relationships/externalLink" Target="externalLinks/externalLink16.xml"/><Relationship Id="rId44" Type="http://schemas.openxmlformats.org/officeDocument/2006/relationships/externalLink" Target="externalLinks/externalLink29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15.xml"/><Relationship Id="rId35" Type="http://schemas.openxmlformats.org/officeDocument/2006/relationships/externalLink" Target="externalLinks/externalLink20.xml"/><Relationship Id="rId43" Type="http://schemas.openxmlformats.org/officeDocument/2006/relationships/externalLink" Target="externalLinks/externalLink28.xml"/><Relationship Id="rId48" Type="http://schemas.openxmlformats.org/officeDocument/2006/relationships/externalLink" Target="externalLinks/externalLink33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33" Type="http://schemas.openxmlformats.org/officeDocument/2006/relationships/externalLink" Target="externalLinks/externalLink18.xml"/><Relationship Id="rId38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31.xml"/><Relationship Id="rId20" Type="http://schemas.openxmlformats.org/officeDocument/2006/relationships/externalLink" Target="externalLinks/externalLink5.xml"/><Relationship Id="rId41" Type="http://schemas.openxmlformats.org/officeDocument/2006/relationships/externalLink" Target="externalLinks/externalLink2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externalLink" Target="externalLinks/externalLink13.xml"/><Relationship Id="rId36" Type="http://schemas.openxmlformats.org/officeDocument/2006/relationships/externalLink" Target="externalLinks/externalLink21.xml"/><Relationship Id="rId49" Type="http://schemas.openxmlformats.org/officeDocument/2006/relationships/externalLink" Target="externalLinks/externalLink3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52917</xdr:colOff>
      <xdr:row>0</xdr:row>
      <xdr:rowOff>63500</xdr:rowOff>
    </xdr:from>
    <xdr:to>
      <xdr:col>1</xdr:col>
      <xdr:colOff>1205442</xdr:colOff>
      <xdr:row>2</xdr:row>
      <xdr:rowOff>93133</xdr:rowOff>
    </xdr:to>
    <xdr:pic>
      <xdr:nvPicPr>
        <xdr:cNvPr id="2" name="1 Imagen" descr="Descripción: cid:image002.jpg@01CD60DD.50B0DEE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584" y="63500"/>
          <a:ext cx="1152525" cy="495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vlopez/Documents/Mis%20Documentos/Mis%20Documentos/A&#241;o%202020/7.%20Costos/Fijos%20-%20Variables%202020/4.%20Gasto%20de%20Ventas%20-%20Fijos%20y%20Variables%20-%20Enero%20a%20Dic.%202020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vlopez/Documents/Mis%20Documentos/Mis%20Documentos/A&#241;o%202020/2.%20Cosecha/02-REIPISA%20Cosecha%201220.xlsb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vlopez/Documents/Mis%20Documentos/Mis%20Documentos/A&#241;o%202020/3.%20Fabrica/2020-12-%20Ejecucion%20Pptal%20Fabrica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vlopez/Documents/Mis%20Documentos/Mis%20Documentos/A&#241;o%202020/7.%20Costos/Fijos%20-%20Variables%202020/Fabrica%20Fijos%20Variables%202020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vlopez/Documents/Mis%20Documentos/Mis%20Documentos/JUNTA/COSTOS/descomposicion%20costos%2004202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vlopez/Documents/Mis%20Documentos/Mis%20Documentos/A&#241;o%202021/GyP%202021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ntabilidad\Mis%20Documentos\A&#241;o%202019\4.Costos\Lucro%20Cesante\Informaci&#243;n%20seguros%20lucro%20cesante%202019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vlopez/Documents/Mis%20Documentos/Mis%20Documentos/A&#241;o%202021/Ppto%202021/1.%20FLUJO%20DE%20CAJA%20PPTO%202021.xlsb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vlopez/Documents/Mis%20Documentos/Mis%20Documentos/A&#241;o%202021/1.%20Campo/2021-04%20-%20Costos%20Admon%20Campo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vlopez/Documents/Mis%20Documentos/Mis%20Documentos/A&#241;o%202018/4.%20Costos/Lucro%20Cesante/Informaci&#243;n%20seguros%20lucro%20cesante%202018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vlopez/Documents/Mis%20Documentos/Mis%20Documentos/A&#241;o%202017/5.%20COSTOS/Lucro%20Cesante/Informaci&#243;n%20seguros%20lucro%20cesante%20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iro/Documents/1.%20FEPA/1.%20A&#209;O%202011/11.%20FEPA%20OCTUBRE%202011/Liq%20%20Diciembre-10%20Manual-SIMULADOR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vlopez/Documents/Mis%20Documentos/Mis%20Documentos/A&#241;o%202016/COSTOS/Informaci&#243;n%20seguros%20lucro%20cesante%202016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vlopez/Documents/Mis%20Documentos/Mis%20Documentos/A&#241;o%202015/2.Costos/Informaci&#243;n%20seguros%20lucro%20cesante%202015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vlopez/Documents/Mis%20documentos/A&#241;o%202014/9.Costos/Informaci&#243;n%20seguros%20lucro%20cesante%202014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vlopez/Documents/Mis%20documentos/A&#241;o%202013/Costos/Informaci&#243;n%20seguros%20lucro%20cesante%202013%20env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vlopez/Documents/Mis%20Documentos/Mis%20Documentos/A&#241;o%202021/6.%20Costos/Historico%20Costo%20Pn%202021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vlopez/Documents/Mis%20documentos/A&#241;o%202013/Costos/GyP%202013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vlopez/Documents/Mis%20documentos/A&#241;o%202013/Costos/Informaci&#243;n%20seguros%20lucro%20cesante%202013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vlopez/Documents/Mis%20Documentos/Mis%20Documentos/A&#241;o%202020/7.%20Costos/Lucro%20Cesante/Informaci&#243;n%20seguros%20lucro%20cesante%202020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vlopez/Documents/Mis%20Documentos/Mis%20Documentos/JUNTA/COSTOS/descomposicion%20costos%20122020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idy/Documents/Mis%20documentos/A&#241;o%202012/Comercial/Copia%20de%20INGRESOS%20DE%20DICIEMBRE%202012%20DEFINITIV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vlopez/Documents/Mis%20Documentos/Mis%20Documentos/A&#241;o%202020/7.%20Costos/Fijos%20-%20Variables%202020/Copia%20de%20Inversion%20PL%20%20Detalle%202020%20-%20FIjo%20Variable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idy/Documents/Mis%20documentos/A&#241;o%202012/Costos/Deloitte%204%20TRIM/Detalle%20Costos%20Dic%202011-2012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idy/Documents/Mis%20documentos/A&#241;o%202012/Campo/Ind%20Campo/Costos%20Admon%20Campo%201212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vlopez/Documents/Mis%20documentos/A&#241;o%202013/Costos/Informaci&#243;n%20seguros%20lucro%20cesante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idy/Documents/Mis%20documentos/A&#241;o%202012/Costos/Historico%202012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vlopez/Documents/Mis%20Documentos/Mis%20Documentos/A&#241;o%202017/FABRICA/Ejecuci&#243;n%20Presupuestal%2012201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vlopez/Documents/Mis%20Documentos/Mis%20Documentos/A&#241;o%202020/5.%20Maquinaria/2020-12-%20Ctrol%20Pptal%20Maquinari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vlopez/Documents/Mis%20Documentos/Mis%20Documentos/A&#241;o%202020/1.%20Campo/Amortiz%20Detalle%20A&#241;o%202020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vlopez/Documents/Mis%20Documentos/Mis%20Documentos/A&#241;o%202020/7.%20Costos/FIJOS-%20VARIABLES%20IPSA%20Rev%20a&#241;o%202020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vlopez/Documents/Mis%20Documentos/Mis%20Documentos/A&#241;o%202020/7.%20Costos/Fijos%20-%20Variables%202020/Costo%20Materia%20Prima%20-%20A&#241;o%202020%20Fijos%20-%20Variables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vlopez/Documents/Mis%20Documentos/Mis%20Documentos/A&#241;o%202020/1.%20Campo/2020-12%20-%20Costos%20Admon%20Campo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vlopez/Documents/Mis%20Documentos/Mis%20Documentos/A&#241;o%202021/6.%20Costos/Lucro%20Cesante/5.%20Cosecha%20Fijos%20y%20Variables%20-%20Ene%20a%20Dic%202020%20-Lucro%20Cesan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ntas - Cuentas"/>
      <sheetName val="VENTAS ENE-DIC"/>
      <sheetName val="Plantilla"/>
      <sheetName val="Hoja3"/>
      <sheetName val="Resumen - Ventas 4 dígitos"/>
    </sheetNames>
    <sheetDataSet>
      <sheetData sheetId="0" refreshError="1"/>
      <sheetData sheetId="1" refreshError="1">
        <row r="1">
          <cell r="A1" t="str">
            <v>Clase de coste</v>
          </cell>
          <cell r="B1" t="str">
            <v>Tipo</v>
          </cell>
          <cell r="C1" t="str">
            <v>4 DIGITOS</v>
          </cell>
          <cell r="D1" t="str">
            <v>Desc. 4 Digitos</v>
          </cell>
          <cell r="E1" t="str">
            <v>Denom.clase de coste</v>
          </cell>
          <cell r="F1" t="str">
            <v>GRUPO CTA</v>
          </cell>
          <cell r="G1" t="str">
            <v>GASTO DE VENTA</v>
          </cell>
          <cell r="H1" t="str">
            <v>Asignación</v>
          </cell>
          <cell r="I1" t="str">
            <v>Clave referencia 1</v>
          </cell>
          <cell r="J1" t="str">
            <v>Clave referencia 3</v>
          </cell>
          <cell r="K1" t="str">
            <v>Nº documento</v>
          </cell>
          <cell r="L1" t="str">
            <v>Referencia</v>
          </cell>
          <cell r="M1" t="str">
            <v>División</v>
          </cell>
          <cell r="N1" t="str">
            <v>Clase de documento</v>
          </cell>
          <cell r="O1" t="str">
            <v>Fe.contabilización</v>
          </cell>
          <cell r="P1" t="str">
            <v>Ejercicio / mes</v>
          </cell>
          <cell r="Q1" t="str">
            <v>Clave contabiliz.</v>
          </cell>
          <cell r="R1" t="str">
            <v>Valor/mon.inf.</v>
          </cell>
          <cell r="S1" t="str">
            <v>Moneda local</v>
          </cell>
          <cell r="T1" t="str">
            <v>Indicador impuestos</v>
          </cell>
          <cell r="U1" t="str">
            <v>Centro de beneficio</v>
          </cell>
          <cell r="V1" t="str">
            <v>Centro de coste</v>
          </cell>
          <cell r="W1" t="str">
            <v>Orden</v>
          </cell>
          <cell r="X1" t="str">
            <v>Clase cta.contrapar.</v>
          </cell>
          <cell r="Y1" t="str">
            <v>Segmento</v>
          </cell>
          <cell r="Z1" t="str">
            <v>Texto</v>
          </cell>
          <cell r="AA1" t="str">
            <v>Fecha de documento</v>
          </cell>
          <cell r="AB1" t="str">
            <v>Período contable</v>
          </cell>
          <cell r="AC1" t="str">
            <v>Documento compras</v>
          </cell>
          <cell r="AD1" t="str">
            <v>CONCATENAR 4 DGTS</v>
          </cell>
        </row>
        <row r="2">
          <cell r="A2">
            <v>5235501001</v>
          </cell>
        </row>
        <row r="3">
          <cell r="A3">
            <v>5235501001</v>
          </cell>
        </row>
        <row r="4">
          <cell r="A4">
            <v>5235501001</v>
          </cell>
        </row>
        <row r="5">
          <cell r="A5">
            <v>5235501001</v>
          </cell>
        </row>
        <row r="6">
          <cell r="A6">
            <v>5235501001</v>
          </cell>
        </row>
        <row r="7">
          <cell r="A7">
            <v>5235501001</v>
          </cell>
        </row>
        <row r="8">
          <cell r="A8">
            <v>5235501001</v>
          </cell>
        </row>
        <row r="9">
          <cell r="A9">
            <v>5235501001</v>
          </cell>
        </row>
        <row r="10">
          <cell r="A10">
            <v>5235501001</v>
          </cell>
        </row>
        <row r="11">
          <cell r="A11">
            <v>5235501001</v>
          </cell>
        </row>
        <row r="12">
          <cell r="A12">
            <v>5235501001</v>
          </cell>
        </row>
        <row r="13">
          <cell r="A13">
            <v>5235501003</v>
          </cell>
        </row>
        <row r="14">
          <cell r="A14">
            <v>5235501003</v>
          </cell>
        </row>
        <row r="15">
          <cell r="A15">
            <v>5235501003</v>
          </cell>
        </row>
        <row r="16">
          <cell r="A16">
            <v>5235501003</v>
          </cell>
        </row>
        <row r="17">
          <cell r="A17">
            <v>5235501003</v>
          </cell>
        </row>
        <row r="18">
          <cell r="A18">
            <v>5235501003</v>
          </cell>
        </row>
        <row r="19">
          <cell r="A19">
            <v>5235501003</v>
          </cell>
        </row>
        <row r="20">
          <cell r="A20">
            <v>5235501003</v>
          </cell>
        </row>
        <row r="21">
          <cell r="A21">
            <v>5235501003</v>
          </cell>
        </row>
        <row r="22">
          <cell r="A22">
            <v>5235501003</v>
          </cell>
        </row>
        <row r="23">
          <cell r="A23">
            <v>5235501003</v>
          </cell>
        </row>
        <row r="24">
          <cell r="A24">
            <v>5235501003</v>
          </cell>
        </row>
        <row r="25">
          <cell r="A25">
            <v>5235501003</v>
          </cell>
        </row>
        <row r="26">
          <cell r="A26">
            <v>5235501003</v>
          </cell>
        </row>
        <row r="27">
          <cell r="A27">
            <v>5295951004</v>
          </cell>
        </row>
        <row r="28">
          <cell r="A28">
            <v>5295951004</v>
          </cell>
        </row>
        <row r="29">
          <cell r="A29">
            <v>5205951001</v>
          </cell>
        </row>
        <row r="30">
          <cell r="A30">
            <v>5235501003</v>
          </cell>
        </row>
        <row r="31">
          <cell r="A31">
            <v>5235501003</v>
          </cell>
        </row>
        <row r="32">
          <cell r="A32">
            <v>5235501003</v>
          </cell>
        </row>
        <row r="33">
          <cell r="A33">
            <v>5235501003</v>
          </cell>
        </row>
        <row r="34">
          <cell r="A34">
            <v>5295401001</v>
          </cell>
        </row>
        <row r="35">
          <cell r="A35">
            <v>5210351001</v>
          </cell>
        </row>
        <row r="36">
          <cell r="A36">
            <v>5235501003</v>
          </cell>
        </row>
        <row r="37">
          <cell r="A37">
            <v>5235501003</v>
          </cell>
        </row>
        <row r="38">
          <cell r="A38">
            <v>5235501003</v>
          </cell>
        </row>
        <row r="39">
          <cell r="A39">
            <v>5235501003</v>
          </cell>
        </row>
        <row r="40">
          <cell r="A40">
            <v>5235501003</v>
          </cell>
        </row>
        <row r="41">
          <cell r="A41">
            <v>5235501003</v>
          </cell>
        </row>
        <row r="42">
          <cell r="A42">
            <v>5235501003</v>
          </cell>
        </row>
        <row r="43">
          <cell r="A43">
            <v>5235501003</v>
          </cell>
        </row>
        <row r="44">
          <cell r="A44">
            <v>5235501003</v>
          </cell>
        </row>
        <row r="45">
          <cell r="A45">
            <v>5295301001</v>
          </cell>
        </row>
        <row r="46">
          <cell r="A46">
            <v>5295301001</v>
          </cell>
        </row>
        <row r="47">
          <cell r="A47">
            <v>5295301001</v>
          </cell>
        </row>
        <row r="48">
          <cell r="A48">
            <v>5295251001</v>
          </cell>
        </row>
        <row r="49">
          <cell r="A49">
            <v>5295251001</v>
          </cell>
        </row>
        <row r="50">
          <cell r="A50">
            <v>5295251001</v>
          </cell>
        </row>
        <row r="51">
          <cell r="A51">
            <v>5295251001</v>
          </cell>
        </row>
        <row r="52">
          <cell r="A52">
            <v>5235501003</v>
          </cell>
        </row>
        <row r="53">
          <cell r="A53">
            <v>5235501003</v>
          </cell>
        </row>
        <row r="54">
          <cell r="A54">
            <v>5235501003</v>
          </cell>
        </row>
        <row r="55">
          <cell r="A55">
            <v>5235501003</v>
          </cell>
        </row>
        <row r="56">
          <cell r="A56">
            <v>5235501003</v>
          </cell>
        </row>
        <row r="57">
          <cell r="A57">
            <v>5205811001</v>
          </cell>
        </row>
        <row r="58">
          <cell r="A58">
            <v>5205811001</v>
          </cell>
        </row>
        <row r="59">
          <cell r="A59">
            <v>5205811001</v>
          </cell>
        </row>
        <row r="60">
          <cell r="A60">
            <v>5295401001</v>
          </cell>
        </row>
        <row r="61">
          <cell r="A61">
            <v>5205061002</v>
          </cell>
        </row>
        <row r="62">
          <cell r="A62">
            <v>5295251001</v>
          </cell>
        </row>
        <row r="63">
          <cell r="A63">
            <v>5235501003</v>
          </cell>
        </row>
        <row r="64">
          <cell r="A64">
            <v>5235501003</v>
          </cell>
        </row>
        <row r="65">
          <cell r="A65">
            <v>5235501003</v>
          </cell>
        </row>
        <row r="66">
          <cell r="A66">
            <v>5295401001</v>
          </cell>
        </row>
        <row r="67">
          <cell r="A67">
            <v>5295951004</v>
          </cell>
        </row>
        <row r="68">
          <cell r="A68">
            <v>5205951001</v>
          </cell>
        </row>
        <row r="69">
          <cell r="A69">
            <v>5295251001</v>
          </cell>
        </row>
        <row r="70">
          <cell r="A70">
            <v>5295251001</v>
          </cell>
        </row>
        <row r="71">
          <cell r="A71">
            <v>5295401001</v>
          </cell>
        </row>
        <row r="72">
          <cell r="A72">
            <v>5295401001</v>
          </cell>
        </row>
        <row r="73">
          <cell r="A73">
            <v>5235501003</v>
          </cell>
        </row>
        <row r="74">
          <cell r="A74">
            <v>5235501003</v>
          </cell>
        </row>
        <row r="75">
          <cell r="A75">
            <v>5235501003</v>
          </cell>
        </row>
        <row r="76">
          <cell r="A76">
            <v>5235501003</v>
          </cell>
        </row>
        <row r="77">
          <cell r="A77">
            <v>5235501003</v>
          </cell>
        </row>
        <row r="78">
          <cell r="A78">
            <v>5235951003</v>
          </cell>
        </row>
        <row r="79">
          <cell r="A79">
            <v>5235501002</v>
          </cell>
        </row>
        <row r="80">
          <cell r="A80">
            <v>5235501002</v>
          </cell>
        </row>
        <row r="81">
          <cell r="A81">
            <v>5235501003</v>
          </cell>
        </row>
        <row r="82">
          <cell r="A82">
            <v>5235501003</v>
          </cell>
        </row>
        <row r="83">
          <cell r="A83">
            <v>5235501003</v>
          </cell>
        </row>
        <row r="84">
          <cell r="A84">
            <v>5235501003</v>
          </cell>
        </row>
        <row r="85">
          <cell r="A85">
            <v>5235951007</v>
          </cell>
        </row>
        <row r="86">
          <cell r="A86">
            <v>5295951004</v>
          </cell>
        </row>
        <row r="87">
          <cell r="A87">
            <v>5295401001</v>
          </cell>
        </row>
        <row r="88">
          <cell r="A88">
            <v>5235501003</v>
          </cell>
        </row>
        <row r="89">
          <cell r="A89">
            <v>5235601001</v>
          </cell>
        </row>
        <row r="90">
          <cell r="A90">
            <v>5235601001</v>
          </cell>
        </row>
        <row r="91">
          <cell r="A91">
            <v>5235951011</v>
          </cell>
        </row>
        <row r="92">
          <cell r="A92">
            <v>5235501003</v>
          </cell>
        </row>
        <row r="93">
          <cell r="A93">
            <v>5205031001</v>
          </cell>
        </row>
        <row r="94">
          <cell r="A94">
            <v>5205061002</v>
          </cell>
        </row>
        <row r="95">
          <cell r="A95">
            <v>5205061002</v>
          </cell>
        </row>
        <row r="96">
          <cell r="A96">
            <v>5205061002</v>
          </cell>
        </row>
        <row r="97">
          <cell r="A97">
            <v>5205061002</v>
          </cell>
        </row>
        <row r="98">
          <cell r="A98">
            <v>5205061002</v>
          </cell>
        </row>
        <row r="99">
          <cell r="A99">
            <v>5205061002</v>
          </cell>
        </row>
        <row r="100">
          <cell r="A100">
            <v>5205061002</v>
          </cell>
        </row>
        <row r="101">
          <cell r="A101">
            <v>5205151002</v>
          </cell>
        </row>
        <row r="102">
          <cell r="A102">
            <v>5205151002</v>
          </cell>
        </row>
        <row r="103">
          <cell r="A103">
            <v>5205151002</v>
          </cell>
        </row>
        <row r="104">
          <cell r="A104">
            <v>5205151003</v>
          </cell>
        </row>
        <row r="105">
          <cell r="A105">
            <v>5205151003</v>
          </cell>
        </row>
        <row r="106">
          <cell r="A106">
            <v>5295951004</v>
          </cell>
        </row>
        <row r="107">
          <cell r="A107">
            <v>5235501003</v>
          </cell>
        </row>
        <row r="108">
          <cell r="A108">
            <v>5235501003</v>
          </cell>
        </row>
        <row r="109">
          <cell r="A109">
            <v>5235501003</v>
          </cell>
        </row>
        <row r="110">
          <cell r="A110">
            <v>5235501003</v>
          </cell>
        </row>
        <row r="111">
          <cell r="A111">
            <v>5235501003</v>
          </cell>
        </row>
        <row r="112">
          <cell r="A112">
            <v>5235501003</v>
          </cell>
        </row>
        <row r="113">
          <cell r="A113">
            <v>5235501003</v>
          </cell>
        </row>
        <row r="114">
          <cell r="A114">
            <v>5235501003</v>
          </cell>
        </row>
        <row r="115">
          <cell r="A115">
            <v>5235501003</v>
          </cell>
        </row>
        <row r="116">
          <cell r="A116">
            <v>5235501003</v>
          </cell>
        </row>
        <row r="117">
          <cell r="A117">
            <v>5235951009</v>
          </cell>
        </row>
        <row r="118">
          <cell r="A118">
            <v>5295051001</v>
          </cell>
        </row>
        <row r="119">
          <cell r="A119">
            <v>5235951009</v>
          </cell>
        </row>
        <row r="120">
          <cell r="A120">
            <v>5295051001</v>
          </cell>
        </row>
        <row r="121">
          <cell r="A121">
            <v>5235951009</v>
          </cell>
        </row>
        <row r="122">
          <cell r="A122">
            <v>5295051001</v>
          </cell>
        </row>
        <row r="123">
          <cell r="A123">
            <v>5235951009</v>
          </cell>
        </row>
        <row r="124">
          <cell r="A124">
            <v>5295051001</v>
          </cell>
        </row>
        <row r="125">
          <cell r="A125">
            <v>5235951009</v>
          </cell>
        </row>
        <row r="126">
          <cell r="A126">
            <v>5295051001</v>
          </cell>
        </row>
        <row r="127">
          <cell r="A127">
            <v>5235951009</v>
          </cell>
        </row>
        <row r="128">
          <cell r="A128">
            <v>5295051001</v>
          </cell>
        </row>
        <row r="129">
          <cell r="A129">
            <v>5235951009</v>
          </cell>
        </row>
        <row r="130">
          <cell r="A130">
            <v>5295051001</v>
          </cell>
        </row>
        <row r="131">
          <cell r="A131">
            <v>5235951009</v>
          </cell>
        </row>
        <row r="132">
          <cell r="A132">
            <v>5295051001</v>
          </cell>
        </row>
        <row r="133">
          <cell r="A133">
            <v>5235951009</v>
          </cell>
        </row>
        <row r="134">
          <cell r="A134">
            <v>5295051001</v>
          </cell>
        </row>
        <row r="135">
          <cell r="A135">
            <v>5235501003</v>
          </cell>
        </row>
        <row r="136">
          <cell r="A136">
            <v>5235951011</v>
          </cell>
        </row>
        <row r="137">
          <cell r="A137">
            <v>5235951011</v>
          </cell>
        </row>
        <row r="138">
          <cell r="A138">
            <v>5235951011</v>
          </cell>
        </row>
        <row r="139">
          <cell r="A139">
            <v>5235951011</v>
          </cell>
        </row>
        <row r="140">
          <cell r="A140">
            <v>5235951011</v>
          </cell>
        </row>
        <row r="141">
          <cell r="A141">
            <v>5235951011</v>
          </cell>
        </row>
        <row r="142">
          <cell r="A142">
            <v>5235951011</v>
          </cell>
        </row>
        <row r="143">
          <cell r="A143">
            <v>5235951011</v>
          </cell>
        </row>
        <row r="144">
          <cell r="A144">
            <v>5235951011</v>
          </cell>
        </row>
        <row r="145">
          <cell r="A145">
            <v>5235951011</v>
          </cell>
        </row>
        <row r="146">
          <cell r="A146">
            <v>5235501004</v>
          </cell>
        </row>
        <row r="147">
          <cell r="A147">
            <v>5295951007</v>
          </cell>
        </row>
        <row r="148">
          <cell r="A148">
            <v>5235501002</v>
          </cell>
        </row>
        <row r="149">
          <cell r="A149">
            <v>5235951005</v>
          </cell>
        </row>
        <row r="150">
          <cell r="A150">
            <v>5235951003</v>
          </cell>
        </row>
        <row r="151">
          <cell r="A151">
            <v>5235501002</v>
          </cell>
        </row>
        <row r="152">
          <cell r="A152">
            <v>5235951005</v>
          </cell>
        </row>
        <row r="153">
          <cell r="A153">
            <v>5235951003</v>
          </cell>
        </row>
        <row r="154">
          <cell r="A154">
            <v>5255201001</v>
          </cell>
        </row>
        <row r="155">
          <cell r="A155">
            <v>5235951005</v>
          </cell>
        </row>
        <row r="156">
          <cell r="A156">
            <v>5235951005</v>
          </cell>
        </row>
        <row r="157">
          <cell r="A157">
            <v>5235951005</v>
          </cell>
        </row>
        <row r="158">
          <cell r="A158">
            <v>5295951004</v>
          </cell>
        </row>
        <row r="159">
          <cell r="A159">
            <v>5295951004</v>
          </cell>
        </row>
        <row r="160">
          <cell r="A160">
            <v>5295951004</v>
          </cell>
        </row>
        <row r="161">
          <cell r="A161">
            <v>5295951004</v>
          </cell>
        </row>
        <row r="162">
          <cell r="A162">
            <v>5295951004</v>
          </cell>
        </row>
        <row r="163">
          <cell r="A163">
            <v>5235501003</v>
          </cell>
        </row>
        <row r="164">
          <cell r="A164">
            <v>5235501003</v>
          </cell>
        </row>
        <row r="165">
          <cell r="A165">
            <v>5235501003</v>
          </cell>
        </row>
        <row r="166">
          <cell r="A166">
            <v>5235501003</v>
          </cell>
        </row>
        <row r="167">
          <cell r="A167">
            <v>5235501003</v>
          </cell>
        </row>
        <row r="168">
          <cell r="A168">
            <v>5235501003</v>
          </cell>
        </row>
        <row r="169">
          <cell r="A169">
            <v>5235501003</v>
          </cell>
        </row>
        <row r="170">
          <cell r="A170">
            <v>5235501003</v>
          </cell>
        </row>
        <row r="171">
          <cell r="A171">
            <v>5240151001</v>
          </cell>
        </row>
        <row r="172">
          <cell r="A172">
            <v>5240151001</v>
          </cell>
        </row>
        <row r="173">
          <cell r="A173">
            <v>5240151001</v>
          </cell>
        </row>
        <row r="174">
          <cell r="A174">
            <v>5240151001</v>
          </cell>
        </row>
        <row r="175">
          <cell r="A175">
            <v>5240151001</v>
          </cell>
        </row>
        <row r="176">
          <cell r="A176">
            <v>5295951004</v>
          </cell>
        </row>
        <row r="177">
          <cell r="A177">
            <v>5295951004</v>
          </cell>
        </row>
        <row r="178">
          <cell r="A178">
            <v>5295951004</v>
          </cell>
        </row>
        <row r="179">
          <cell r="A179">
            <v>5205511001</v>
          </cell>
        </row>
        <row r="180">
          <cell r="A180">
            <v>5205511001</v>
          </cell>
        </row>
        <row r="181">
          <cell r="A181">
            <v>5205511001</v>
          </cell>
        </row>
        <row r="182">
          <cell r="A182">
            <v>5205511001</v>
          </cell>
        </row>
        <row r="183">
          <cell r="A183">
            <v>5205511001</v>
          </cell>
        </row>
        <row r="184">
          <cell r="A184">
            <v>5205511001</v>
          </cell>
        </row>
        <row r="185">
          <cell r="A185">
            <v>5205511001</v>
          </cell>
        </row>
        <row r="186">
          <cell r="A186">
            <v>5295301001</v>
          </cell>
        </row>
        <row r="187">
          <cell r="A187">
            <v>5205511001</v>
          </cell>
        </row>
        <row r="188">
          <cell r="A188">
            <v>5205511001</v>
          </cell>
        </row>
        <row r="189">
          <cell r="A189">
            <v>5205511001</v>
          </cell>
        </row>
        <row r="190">
          <cell r="A190">
            <v>5205511001</v>
          </cell>
        </row>
        <row r="191">
          <cell r="A191">
            <v>5205511001</v>
          </cell>
        </row>
        <row r="192">
          <cell r="A192">
            <v>5205511001</v>
          </cell>
        </row>
        <row r="193">
          <cell r="A193">
            <v>5205511001</v>
          </cell>
        </row>
        <row r="194">
          <cell r="A194">
            <v>5205511001</v>
          </cell>
        </row>
        <row r="195">
          <cell r="A195">
            <v>5205511001</v>
          </cell>
        </row>
        <row r="196">
          <cell r="A196">
            <v>5205511001</v>
          </cell>
        </row>
        <row r="197">
          <cell r="A197">
            <v>5205511001</v>
          </cell>
        </row>
        <row r="198">
          <cell r="A198">
            <v>5235951007</v>
          </cell>
        </row>
        <row r="199">
          <cell r="A199">
            <v>5235951007</v>
          </cell>
        </row>
        <row r="200">
          <cell r="A200">
            <v>5235951007</v>
          </cell>
        </row>
        <row r="201">
          <cell r="A201">
            <v>5235951007</v>
          </cell>
        </row>
        <row r="202">
          <cell r="A202">
            <v>5235951007</v>
          </cell>
        </row>
        <row r="203">
          <cell r="A203">
            <v>5255951001</v>
          </cell>
        </row>
        <row r="204">
          <cell r="A204">
            <v>5235501004</v>
          </cell>
        </row>
        <row r="205">
          <cell r="A205">
            <v>5295051001</v>
          </cell>
        </row>
        <row r="206">
          <cell r="A206">
            <v>5295051001</v>
          </cell>
        </row>
        <row r="207">
          <cell r="A207">
            <v>5235951011</v>
          </cell>
        </row>
        <row r="208">
          <cell r="A208">
            <v>5215951001</v>
          </cell>
        </row>
        <row r="209">
          <cell r="A209">
            <v>5215951001</v>
          </cell>
        </row>
        <row r="210">
          <cell r="A210">
            <v>5215951001</v>
          </cell>
        </row>
        <row r="211">
          <cell r="A211">
            <v>5235501004</v>
          </cell>
        </row>
        <row r="212">
          <cell r="A212">
            <v>5205511001</v>
          </cell>
        </row>
        <row r="213">
          <cell r="A213">
            <v>5205511001</v>
          </cell>
        </row>
        <row r="214">
          <cell r="A214">
            <v>5205511001</v>
          </cell>
        </row>
        <row r="215">
          <cell r="A215">
            <v>5295401001</v>
          </cell>
        </row>
        <row r="216">
          <cell r="A216">
            <v>5205951002</v>
          </cell>
        </row>
        <row r="217">
          <cell r="A217">
            <v>5295601004</v>
          </cell>
        </row>
        <row r="218">
          <cell r="A218">
            <v>5295601004</v>
          </cell>
        </row>
        <row r="219">
          <cell r="A219">
            <v>5215951001</v>
          </cell>
        </row>
        <row r="220">
          <cell r="A220">
            <v>5255151001</v>
          </cell>
        </row>
        <row r="221">
          <cell r="A221">
            <v>5255151001</v>
          </cell>
        </row>
        <row r="222">
          <cell r="A222">
            <v>5295951004</v>
          </cell>
        </row>
        <row r="223">
          <cell r="A223">
            <v>5295951001</v>
          </cell>
        </row>
        <row r="224">
          <cell r="A224">
            <v>5235951009</v>
          </cell>
        </row>
        <row r="225">
          <cell r="A225">
            <v>5295051001</v>
          </cell>
        </row>
        <row r="226">
          <cell r="A226">
            <v>5235951009</v>
          </cell>
        </row>
        <row r="227">
          <cell r="A227">
            <v>5295051001</v>
          </cell>
        </row>
        <row r="228">
          <cell r="A228">
            <v>5235951009</v>
          </cell>
        </row>
        <row r="229">
          <cell r="A229">
            <v>5295051001</v>
          </cell>
        </row>
        <row r="230">
          <cell r="A230">
            <v>5235951009</v>
          </cell>
        </row>
        <row r="231">
          <cell r="A231">
            <v>5235101001</v>
          </cell>
        </row>
        <row r="232">
          <cell r="A232">
            <v>5295051001</v>
          </cell>
        </row>
        <row r="233">
          <cell r="A233">
            <v>5235951009</v>
          </cell>
        </row>
        <row r="234">
          <cell r="A234">
            <v>5295051001</v>
          </cell>
        </row>
        <row r="235">
          <cell r="A235">
            <v>5235951009</v>
          </cell>
        </row>
        <row r="236">
          <cell r="A236">
            <v>5295051001</v>
          </cell>
        </row>
        <row r="237">
          <cell r="A237">
            <v>5235951009</v>
          </cell>
        </row>
        <row r="238">
          <cell r="A238">
            <v>5295051001</v>
          </cell>
        </row>
        <row r="239">
          <cell r="A239">
            <v>5235351001</v>
          </cell>
        </row>
        <row r="240">
          <cell r="A240">
            <v>5295951001</v>
          </cell>
        </row>
        <row r="241">
          <cell r="A241">
            <v>5295951004</v>
          </cell>
        </row>
        <row r="242">
          <cell r="A242">
            <v>5295301001</v>
          </cell>
        </row>
        <row r="243">
          <cell r="A243">
            <v>5295401001</v>
          </cell>
        </row>
        <row r="244">
          <cell r="A244">
            <v>5235401001</v>
          </cell>
        </row>
        <row r="245">
          <cell r="A245">
            <v>5235401001</v>
          </cell>
        </row>
        <row r="246">
          <cell r="A246">
            <v>5235401001</v>
          </cell>
        </row>
        <row r="247">
          <cell r="A247">
            <v>5235401001</v>
          </cell>
        </row>
        <row r="248">
          <cell r="A248">
            <v>5235501003</v>
          </cell>
        </row>
        <row r="249">
          <cell r="A249">
            <v>5235501003</v>
          </cell>
        </row>
        <row r="250">
          <cell r="A250">
            <v>5235501003</v>
          </cell>
        </row>
        <row r="251">
          <cell r="A251">
            <v>5235501003</v>
          </cell>
        </row>
        <row r="252">
          <cell r="A252">
            <v>5235501003</v>
          </cell>
        </row>
        <row r="253">
          <cell r="A253">
            <v>5235501003</v>
          </cell>
        </row>
        <row r="254">
          <cell r="A254">
            <v>5235501003</v>
          </cell>
        </row>
        <row r="255">
          <cell r="A255">
            <v>5235501003</v>
          </cell>
        </row>
        <row r="256">
          <cell r="A256">
            <v>5235501003</v>
          </cell>
        </row>
        <row r="257">
          <cell r="A257">
            <v>5235501003</v>
          </cell>
        </row>
        <row r="258">
          <cell r="A258">
            <v>5235501003</v>
          </cell>
        </row>
        <row r="259">
          <cell r="A259">
            <v>5295251001</v>
          </cell>
        </row>
        <row r="260">
          <cell r="A260">
            <v>5295251001</v>
          </cell>
        </row>
        <row r="261">
          <cell r="A261">
            <v>5255951001</v>
          </cell>
        </row>
        <row r="262">
          <cell r="A262">
            <v>5295251001</v>
          </cell>
        </row>
        <row r="263">
          <cell r="A263">
            <v>5235351001</v>
          </cell>
        </row>
        <row r="264">
          <cell r="A264">
            <v>5215951001</v>
          </cell>
        </row>
        <row r="265">
          <cell r="A265">
            <v>5215951001</v>
          </cell>
        </row>
        <row r="266">
          <cell r="A266">
            <v>5215951001</v>
          </cell>
        </row>
        <row r="267">
          <cell r="A267">
            <v>5215951001</v>
          </cell>
        </row>
        <row r="268">
          <cell r="A268">
            <v>5205031001</v>
          </cell>
        </row>
        <row r="269">
          <cell r="A269">
            <v>5205061002</v>
          </cell>
        </row>
        <row r="270">
          <cell r="A270">
            <v>5205061002</v>
          </cell>
        </row>
        <row r="271">
          <cell r="A271">
            <v>5205061002</v>
          </cell>
        </row>
        <row r="272">
          <cell r="A272">
            <v>5205061002</v>
          </cell>
        </row>
        <row r="273">
          <cell r="A273">
            <v>5205061002</v>
          </cell>
        </row>
        <row r="274">
          <cell r="A274">
            <v>5205061002</v>
          </cell>
        </row>
        <row r="275">
          <cell r="A275">
            <v>5205061002</v>
          </cell>
        </row>
        <row r="276">
          <cell r="A276">
            <v>5205061002</v>
          </cell>
        </row>
        <row r="277">
          <cell r="A277">
            <v>5205151002</v>
          </cell>
        </row>
        <row r="278">
          <cell r="A278">
            <v>5205151002</v>
          </cell>
        </row>
        <row r="279">
          <cell r="A279">
            <v>5205151002</v>
          </cell>
        </row>
        <row r="280">
          <cell r="A280">
            <v>5205151002</v>
          </cell>
        </row>
        <row r="281">
          <cell r="A281">
            <v>5205151003</v>
          </cell>
        </row>
        <row r="282">
          <cell r="A282">
            <v>5205151003</v>
          </cell>
        </row>
        <row r="283">
          <cell r="A283">
            <v>5205151003</v>
          </cell>
        </row>
        <row r="284">
          <cell r="A284">
            <v>5205951003</v>
          </cell>
        </row>
        <row r="285">
          <cell r="A285">
            <v>5205301001</v>
          </cell>
        </row>
        <row r="286">
          <cell r="A286">
            <v>5205301001</v>
          </cell>
        </row>
        <row r="287">
          <cell r="A287">
            <v>5205331001</v>
          </cell>
        </row>
        <row r="288">
          <cell r="A288">
            <v>5205331001</v>
          </cell>
        </row>
        <row r="289">
          <cell r="A289">
            <v>5205361001</v>
          </cell>
        </row>
        <row r="290">
          <cell r="A290">
            <v>5205361001</v>
          </cell>
        </row>
        <row r="291">
          <cell r="A291">
            <v>5205391001</v>
          </cell>
        </row>
        <row r="292">
          <cell r="A292">
            <v>5205391001</v>
          </cell>
        </row>
        <row r="293">
          <cell r="A293">
            <v>5205421001</v>
          </cell>
        </row>
        <row r="294">
          <cell r="A294">
            <v>5205421001</v>
          </cell>
        </row>
        <row r="295">
          <cell r="A295">
            <v>5205301001</v>
          </cell>
        </row>
        <row r="296">
          <cell r="A296">
            <v>5205331001</v>
          </cell>
        </row>
        <row r="297">
          <cell r="A297">
            <v>5205361001</v>
          </cell>
        </row>
        <row r="298">
          <cell r="A298">
            <v>5205391001</v>
          </cell>
        </row>
        <row r="299">
          <cell r="A299">
            <v>5205391001</v>
          </cell>
        </row>
        <row r="300">
          <cell r="A300">
            <v>5205421001</v>
          </cell>
        </row>
        <row r="301">
          <cell r="A301">
            <v>5205301001</v>
          </cell>
        </row>
        <row r="302">
          <cell r="A302">
            <v>5205331001</v>
          </cell>
        </row>
        <row r="303">
          <cell r="A303">
            <v>5205361001</v>
          </cell>
        </row>
        <row r="304">
          <cell r="A304">
            <v>5205391001</v>
          </cell>
        </row>
        <row r="305">
          <cell r="A305">
            <v>5205421001</v>
          </cell>
        </row>
        <row r="306">
          <cell r="A306">
            <v>5205301001</v>
          </cell>
        </row>
        <row r="307">
          <cell r="A307">
            <v>5205331001</v>
          </cell>
        </row>
        <row r="308">
          <cell r="A308">
            <v>5205361001</v>
          </cell>
        </row>
        <row r="309">
          <cell r="A309">
            <v>5205391001</v>
          </cell>
        </row>
        <row r="310">
          <cell r="A310">
            <v>5205421001</v>
          </cell>
        </row>
        <row r="311">
          <cell r="A311">
            <v>5205301001</v>
          </cell>
        </row>
        <row r="312">
          <cell r="A312">
            <v>5205331001</v>
          </cell>
        </row>
        <row r="313">
          <cell r="A313">
            <v>5205361001</v>
          </cell>
        </row>
        <row r="314">
          <cell r="A314">
            <v>5205391001</v>
          </cell>
        </row>
        <row r="315">
          <cell r="A315">
            <v>5205301001</v>
          </cell>
        </row>
        <row r="316">
          <cell r="A316">
            <v>5205331001</v>
          </cell>
        </row>
        <row r="317">
          <cell r="A317">
            <v>5205361001</v>
          </cell>
        </row>
        <row r="318">
          <cell r="A318">
            <v>5205391001</v>
          </cell>
        </row>
        <row r="319">
          <cell r="A319">
            <v>5205301001</v>
          </cell>
        </row>
        <row r="320">
          <cell r="A320">
            <v>5205331001</v>
          </cell>
        </row>
        <row r="321">
          <cell r="A321">
            <v>5205361001</v>
          </cell>
        </row>
        <row r="322">
          <cell r="A322">
            <v>5205391001</v>
          </cell>
        </row>
        <row r="323">
          <cell r="A323">
            <v>5205951002</v>
          </cell>
        </row>
        <row r="324">
          <cell r="A324">
            <v>5295951001</v>
          </cell>
        </row>
        <row r="325">
          <cell r="A325">
            <v>5295951001</v>
          </cell>
        </row>
        <row r="326">
          <cell r="A326">
            <v>5235101001</v>
          </cell>
        </row>
        <row r="327">
          <cell r="A327">
            <v>5235101001</v>
          </cell>
        </row>
        <row r="328">
          <cell r="A328">
            <v>5235401001</v>
          </cell>
        </row>
        <row r="329">
          <cell r="A329">
            <v>5255951002</v>
          </cell>
        </row>
        <row r="330">
          <cell r="A330">
            <v>5220951001</v>
          </cell>
        </row>
        <row r="331">
          <cell r="A331">
            <v>5295951004</v>
          </cell>
        </row>
        <row r="332">
          <cell r="A332">
            <v>5205951003</v>
          </cell>
        </row>
        <row r="333">
          <cell r="A333">
            <v>5205951004</v>
          </cell>
        </row>
        <row r="334">
          <cell r="A334">
            <v>5235501001</v>
          </cell>
        </row>
        <row r="335">
          <cell r="A335">
            <v>5235501001</v>
          </cell>
        </row>
        <row r="336">
          <cell r="A336">
            <v>5235501001</v>
          </cell>
        </row>
        <row r="337">
          <cell r="A337">
            <v>5235501001</v>
          </cell>
        </row>
        <row r="338">
          <cell r="A338">
            <v>5235501001</v>
          </cell>
        </row>
        <row r="339">
          <cell r="A339">
            <v>5235501001</v>
          </cell>
        </row>
        <row r="340">
          <cell r="A340">
            <v>5235501001</v>
          </cell>
        </row>
        <row r="341">
          <cell r="A341">
            <v>5235501001</v>
          </cell>
        </row>
        <row r="342">
          <cell r="A342">
            <v>5235501001</v>
          </cell>
        </row>
        <row r="343">
          <cell r="A343">
            <v>5235501001</v>
          </cell>
        </row>
        <row r="344">
          <cell r="A344">
            <v>5235501001</v>
          </cell>
        </row>
        <row r="345">
          <cell r="A345">
            <v>5235501001</v>
          </cell>
        </row>
        <row r="346">
          <cell r="A346">
            <v>5235501001</v>
          </cell>
        </row>
        <row r="347">
          <cell r="A347">
            <v>5235501001</v>
          </cell>
        </row>
        <row r="348">
          <cell r="A348">
            <v>5235501001</v>
          </cell>
        </row>
        <row r="349">
          <cell r="A349">
            <v>5235501001</v>
          </cell>
        </row>
        <row r="350">
          <cell r="A350">
            <v>5235501001</v>
          </cell>
        </row>
        <row r="351">
          <cell r="A351">
            <v>5235501001</v>
          </cell>
        </row>
        <row r="352">
          <cell r="A352">
            <v>5235501001</v>
          </cell>
        </row>
        <row r="353">
          <cell r="A353">
            <v>5260051001</v>
          </cell>
        </row>
        <row r="354">
          <cell r="A354">
            <v>5260051001</v>
          </cell>
        </row>
        <row r="355">
          <cell r="A355">
            <v>5260101001</v>
          </cell>
        </row>
        <row r="356">
          <cell r="A356">
            <v>5260101001</v>
          </cell>
        </row>
        <row r="357">
          <cell r="A357">
            <v>5260151001</v>
          </cell>
        </row>
        <row r="358">
          <cell r="A358">
            <v>5205481001</v>
          </cell>
        </row>
        <row r="359">
          <cell r="A359">
            <v>5205481001</v>
          </cell>
        </row>
        <row r="360">
          <cell r="A360">
            <v>5230951001</v>
          </cell>
        </row>
        <row r="361">
          <cell r="A361">
            <v>5235601001</v>
          </cell>
        </row>
        <row r="362">
          <cell r="A362">
            <v>5235601001</v>
          </cell>
        </row>
        <row r="363">
          <cell r="A363">
            <v>5210251001</v>
          </cell>
        </row>
        <row r="364">
          <cell r="A364">
            <v>5235951003</v>
          </cell>
        </row>
        <row r="365">
          <cell r="A365">
            <v>5235951005</v>
          </cell>
        </row>
        <row r="366">
          <cell r="A366">
            <v>5240151001</v>
          </cell>
        </row>
        <row r="367">
          <cell r="A367">
            <v>5235501002</v>
          </cell>
        </row>
        <row r="368">
          <cell r="A368">
            <v>5255201001</v>
          </cell>
        </row>
        <row r="369">
          <cell r="A369">
            <v>5235401001</v>
          </cell>
        </row>
        <row r="370">
          <cell r="A370">
            <v>5235951009</v>
          </cell>
        </row>
        <row r="371">
          <cell r="A371">
            <v>5295051001</v>
          </cell>
        </row>
        <row r="372">
          <cell r="A372">
            <v>5235951009</v>
          </cell>
        </row>
        <row r="373">
          <cell r="A373">
            <v>5295051001</v>
          </cell>
        </row>
        <row r="374">
          <cell r="A374">
            <v>5235951009</v>
          </cell>
        </row>
        <row r="375">
          <cell r="A375">
            <v>5295051001</v>
          </cell>
        </row>
        <row r="376">
          <cell r="A376">
            <v>5235951009</v>
          </cell>
        </row>
        <row r="377">
          <cell r="A377">
            <v>5295051001</v>
          </cell>
        </row>
        <row r="378">
          <cell r="A378">
            <v>5235951009</v>
          </cell>
        </row>
        <row r="379">
          <cell r="A379">
            <v>5295051001</v>
          </cell>
        </row>
        <row r="380">
          <cell r="A380">
            <v>5205811001</v>
          </cell>
        </row>
        <row r="381">
          <cell r="A381">
            <v>5205811001</v>
          </cell>
        </row>
        <row r="382">
          <cell r="A382">
            <v>5205811001</v>
          </cell>
        </row>
        <row r="383">
          <cell r="A383">
            <v>5235501002</v>
          </cell>
        </row>
        <row r="384">
          <cell r="A384">
            <v>5235501002</v>
          </cell>
        </row>
        <row r="385">
          <cell r="A385">
            <v>5235501002</v>
          </cell>
        </row>
        <row r="386">
          <cell r="A386">
            <v>5235501002</v>
          </cell>
        </row>
        <row r="387">
          <cell r="A387">
            <v>5235501002</v>
          </cell>
        </row>
        <row r="388">
          <cell r="A388">
            <v>5235501002</v>
          </cell>
        </row>
        <row r="389">
          <cell r="A389">
            <v>5235501002</v>
          </cell>
        </row>
        <row r="390">
          <cell r="A390">
            <v>5235501002</v>
          </cell>
        </row>
        <row r="391">
          <cell r="A391">
            <v>5235501002</v>
          </cell>
        </row>
        <row r="392">
          <cell r="A392">
            <v>5255151001</v>
          </cell>
        </row>
        <row r="393">
          <cell r="A393">
            <v>5255151001</v>
          </cell>
        </row>
        <row r="394">
          <cell r="A394">
            <v>5235501002</v>
          </cell>
        </row>
        <row r="395">
          <cell r="A395">
            <v>5235501002</v>
          </cell>
        </row>
        <row r="396">
          <cell r="A396">
            <v>5255151001</v>
          </cell>
        </row>
        <row r="397">
          <cell r="A397">
            <v>5235501002</v>
          </cell>
        </row>
        <row r="398">
          <cell r="A398">
            <v>5235501002</v>
          </cell>
        </row>
        <row r="399">
          <cell r="A399">
            <v>5235501002</v>
          </cell>
        </row>
        <row r="400">
          <cell r="A400">
            <v>5255151001</v>
          </cell>
        </row>
        <row r="401">
          <cell r="A401">
            <v>5255151001</v>
          </cell>
        </row>
        <row r="402">
          <cell r="A402">
            <v>5215951001</v>
          </cell>
        </row>
        <row r="403">
          <cell r="A403">
            <v>5215951001</v>
          </cell>
        </row>
        <row r="404">
          <cell r="A404">
            <v>5215951001</v>
          </cell>
        </row>
        <row r="405">
          <cell r="A405">
            <v>5235501002</v>
          </cell>
        </row>
        <row r="406">
          <cell r="A406">
            <v>5235951005</v>
          </cell>
        </row>
        <row r="407">
          <cell r="A407">
            <v>5235951003</v>
          </cell>
        </row>
        <row r="408">
          <cell r="A408">
            <v>5255151001</v>
          </cell>
        </row>
        <row r="409">
          <cell r="A409">
            <v>5235501002</v>
          </cell>
        </row>
        <row r="410">
          <cell r="A410">
            <v>5235951005</v>
          </cell>
        </row>
        <row r="411">
          <cell r="A411">
            <v>5235951003</v>
          </cell>
        </row>
        <row r="412">
          <cell r="A412">
            <v>5255151001</v>
          </cell>
        </row>
        <row r="413">
          <cell r="A413">
            <v>5235501002</v>
          </cell>
        </row>
        <row r="414">
          <cell r="A414">
            <v>5235501002</v>
          </cell>
        </row>
        <row r="415">
          <cell r="A415">
            <v>5235501002</v>
          </cell>
        </row>
        <row r="416">
          <cell r="A416">
            <v>5235951005</v>
          </cell>
        </row>
        <row r="417">
          <cell r="A417">
            <v>5235951005</v>
          </cell>
        </row>
        <row r="418">
          <cell r="A418">
            <v>5235951005</v>
          </cell>
        </row>
        <row r="419">
          <cell r="A419">
            <v>5235951003</v>
          </cell>
        </row>
        <row r="420">
          <cell r="A420">
            <v>5235951003</v>
          </cell>
        </row>
        <row r="421">
          <cell r="A421">
            <v>5235951003</v>
          </cell>
        </row>
        <row r="422">
          <cell r="A422">
            <v>5235501002</v>
          </cell>
        </row>
        <row r="423">
          <cell r="A423">
            <v>5235501002</v>
          </cell>
        </row>
        <row r="424">
          <cell r="A424">
            <v>5235951005</v>
          </cell>
        </row>
        <row r="425">
          <cell r="A425">
            <v>5235951005</v>
          </cell>
        </row>
        <row r="426">
          <cell r="A426">
            <v>5235951003</v>
          </cell>
        </row>
        <row r="427">
          <cell r="A427">
            <v>5235951003</v>
          </cell>
        </row>
        <row r="428">
          <cell r="A428">
            <v>5235501002</v>
          </cell>
        </row>
        <row r="429">
          <cell r="A429">
            <v>5235501002</v>
          </cell>
        </row>
        <row r="430">
          <cell r="A430">
            <v>5235501002</v>
          </cell>
        </row>
        <row r="431">
          <cell r="A431">
            <v>5235951005</v>
          </cell>
        </row>
        <row r="432">
          <cell r="A432">
            <v>5235951005</v>
          </cell>
        </row>
        <row r="433">
          <cell r="A433">
            <v>5235951005</v>
          </cell>
        </row>
        <row r="434">
          <cell r="A434">
            <v>5235951003</v>
          </cell>
        </row>
        <row r="435">
          <cell r="A435">
            <v>5235951003</v>
          </cell>
        </row>
        <row r="436">
          <cell r="A436">
            <v>5235951003</v>
          </cell>
        </row>
        <row r="437">
          <cell r="A437">
            <v>5255151001</v>
          </cell>
        </row>
        <row r="438">
          <cell r="A438">
            <v>5255151001</v>
          </cell>
        </row>
        <row r="439">
          <cell r="A439">
            <v>5255951001</v>
          </cell>
        </row>
        <row r="440">
          <cell r="A440">
            <v>5235951003</v>
          </cell>
        </row>
        <row r="441">
          <cell r="A441">
            <v>5255201001</v>
          </cell>
        </row>
        <row r="442">
          <cell r="A442">
            <v>5235951003</v>
          </cell>
        </row>
        <row r="443">
          <cell r="A443">
            <v>5235951003</v>
          </cell>
        </row>
        <row r="444">
          <cell r="A444">
            <v>5235951003</v>
          </cell>
        </row>
        <row r="445">
          <cell r="A445">
            <v>5235951003</v>
          </cell>
        </row>
        <row r="446">
          <cell r="A446">
            <v>5235951003</v>
          </cell>
        </row>
        <row r="447">
          <cell r="A447">
            <v>5235951003</v>
          </cell>
        </row>
        <row r="448">
          <cell r="A448">
            <v>5235951003</v>
          </cell>
        </row>
        <row r="449">
          <cell r="A449">
            <v>5235401001</v>
          </cell>
        </row>
        <row r="450">
          <cell r="A450">
            <v>5235501004</v>
          </cell>
        </row>
        <row r="451">
          <cell r="A451">
            <v>5235501004</v>
          </cell>
        </row>
        <row r="452">
          <cell r="A452">
            <v>5295601004</v>
          </cell>
        </row>
        <row r="453">
          <cell r="A453">
            <v>5295601004</v>
          </cell>
        </row>
        <row r="454">
          <cell r="A454">
            <v>5215951001</v>
          </cell>
        </row>
        <row r="455">
          <cell r="A455">
            <v>5235951007</v>
          </cell>
        </row>
        <row r="456">
          <cell r="A456">
            <v>5210351001</v>
          </cell>
        </row>
        <row r="457">
          <cell r="A457">
            <v>5255151001</v>
          </cell>
        </row>
        <row r="458">
          <cell r="A458">
            <v>5235501004</v>
          </cell>
        </row>
        <row r="459">
          <cell r="A459">
            <v>5210351001</v>
          </cell>
        </row>
        <row r="460">
          <cell r="A460">
            <v>5205681001</v>
          </cell>
        </row>
        <row r="461">
          <cell r="A461">
            <v>5205681001</v>
          </cell>
        </row>
        <row r="462">
          <cell r="A462">
            <v>5205681001</v>
          </cell>
        </row>
        <row r="463">
          <cell r="A463">
            <v>5205691001</v>
          </cell>
        </row>
        <row r="464">
          <cell r="A464">
            <v>5205701001</v>
          </cell>
        </row>
        <row r="465">
          <cell r="A465">
            <v>5205701001</v>
          </cell>
        </row>
        <row r="466">
          <cell r="A466">
            <v>5205701001</v>
          </cell>
        </row>
        <row r="467">
          <cell r="A467">
            <v>5205701001</v>
          </cell>
        </row>
        <row r="468">
          <cell r="A468">
            <v>5205701001</v>
          </cell>
        </row>
        <row r="469">
          <cell r="A469">
            <v>5205701001</v>
          </cell>
        </row>
        <row r="470">
          <cell r="A470">
            <v>5205721001</v>
          </cell>
        </row>
        <row r="471">
          <cell r="A471">
            <v>5205721001</v>
          </cell>
        </row>
        <row r="472">
          <cell r="A472">
            <v>5205721001</v>
          </cell>
        </row>
        <row r="473">
          <cell r="A473">
            <v>5205751001</v>
          </cell>
        </row>
        <row r="474">
          <cell r="A474">
            <v>5205781001</v>
          </cell>
        </row>
        <row r="475">
          <cell r="A475">
            <v>5295951004</v>
          </cell>
        </row>
        <row r="476">
          <cell r="A476">
            <v>5295951004</v>
          </cell>
        </row>
        <row r="477">
          <cell r="A477">
            <v>5295951004</v>
          </cell>
        </row>
        <row r="478">
          <cell r="A478">
            <v>5295951004</v>
          </cell>
        </row>
        <row r="479">
          <cell r="A479">
            <v>5295951004</v>
          </cell>
        </row>
        <row r="480">
          <cell r="A480">
            <v>5295951004</v>
          </cell>
        </row>
        <row r="481">
          <cell r="A481">
            <v>5295951004</v>
          </cell>
        </row>
        <row r="482">
          <cell r="A482">
            <v>5295951004</v>
          </cell>
        </row>
        <row r="483">
          <cell r="A483">
            <v>5295951004</v>
          </cell>
        </row>
        <row r="484">
          <cell r="A484">
            <v>5295951004</v>
          </cell>
        </row>
        <row r="485">
          <cell r="A485">
            <v>5295951004</v>
          </cell>
        </row>
        <row r="486">
          <cell r="A486">
            <v>5295951004</v>
          </cell>
        </row>
        <row r="487">
          <cell r="A487">
            <v>5295951004</v>
          </cell>
        </row>
        <row r="488">
          <cell r="A488">
            <v>5295301001</v>
          </cell>
        </row>
        <row r="489">
          <cell r="A489">
            <v>5245201001</v>
          </cell>
        </row>
        <row r="490">
          <cell r="A490">
            <v>5245201001</v>
          </cell>
        </row>
        <row r="491">
          <cell r="A491">
            <v>5245201001</v>
          </cell>
        </row>
        <row r="492">
          <cell r="A492">
            <v>5245201001</v>
          </cell>
        </row>
        <row r="493">
          <cell r="A493">
            <v>5245201001</v>
          </cell>
        </row>
        <row r="494">
          <cell r="A494">
            <v>5245201001</v>
          </cell>
        </row>
        <row r="495">
          <cell r="A495">
            <v>5245201001</v>
          </cell>
        </row>
        <row r="496">
          <cell r="A496">
            <v>5245201001</v>
          </cell>
        </row>
        <row r="497">
          <cell r="A497">
            <v>5295951015</v>
          </cell>
        </row>
        <row r="498">
          <cell r="A498">
            <v>5235951011</v>
          </cell>
        </row>
        <row r="499">
          <cell r="A499">
            <v>5235951011</v>
          </cell>
        </row>
        <row r="500">
          <cell r="A500">
            <v>5235951011</v>
          </cell>
        </row>
        <row r="501">
          <cell r="A501">
            <v>5235951011</v>
          </cell>
        </row>
        <row r="502">
          <cell r="A502">
            <v>5235951011</v>
          </cell>
        </row>
        <row r="503">
          <cell r="A503">
            <v>5235951011</v>
          </cell>
        </row>
        <row r="504">
          <cell r="A504">
            <v>5235951011</v>
          </cell>
        </row>
        <row r="505">
          <cell r="A505">
            <v>5235951011</v>
          </cell>
        </row>
        <row r="506">
          <cell r="A506">
            <v>5235951011</v>
          </cell>
        </row>
        <row r="507">
          <cell r="A507">
            <v>5235951011</v>
          </cell>
        </row>
        <row r="508">
          <cell r="A508">
            <v>5235951011</v>
          </cell>
        </row>
        <row r="509">
          <cell r="A509">
            <v>5235951011</v>
          </cell>
        </row>
        <row r="510">
          <cell r="A510">
            <v>5235951011</v>
          </cell>
        </row>
        <row r="511">
          <cell r="A511">
            <v>5235951011</v>
          </cell>
        </row>
        <row r="512">
          <cell r="A512">
            <v>5235951011</v>
          </cell>
        </row>
        <row r="513">
          <cell r="A513">
            <v>5235951011</v>
          </cell>
        </row>
        <row r="514">
          <cell r="A514">
            <v>5235101001</v>
          </cell>
        </row>
        <row r="515">
          <cell r="A515">
            <v>5235101001</v>
          </cell>
        </row>
        <row r="516">
          <cell r="A516">
            <v>5220951001</v>
          </cell>
        </row>
        <row r="517">
          <cell r="A517">
            <v>5295601001</v>
          </cell>
        </row>
        <row r="518">
          <cell r="A518">
            <v>5295601001</v>
          </cell>
        </row>
        <row r="519">
          <cell r="A519">
            <v>5295601001</v>
          </cell>
        </row>
        <row r="520">
          <cell r="A520">
            <v>5295601002</v>
          </cell>
        </row>
        <row r="521">
          <cell r="A521">
            <v>5295601001</v>
          </cell>
        </row>
        <row r="522">
          <cell r="A522">
            <v>5295601001</v>
          </cell>
        </row>
        <row r="523">
          <cell r="A523">
            <v>5295601001</v>
          </cell>
        </row>
        <row r="524">
          <cell r="A524">
            <v>5295601002</v>
          </cell>
        </row>
        <row r="525">
          <cell r="A525">
            <v>5295601001</v>
          </cell>
        </row>
        <row r="526">
          <cell r="A526">
            <v>5295601001</v>
          </cell>
        </row>
        <row r="527">
          <cell r="A527">
            <v>5295601001</v>
          </cell>
        </row>
        <row r="528">
          <cell r="A528">
            <v>5295601002</v>
          </cell>
        </row>
        <row r="529">
          <cell r="A529">
            <v>5295951015</v>
          </cell>
        </row>
        <row r="530">
          <cell r="A530">
            <v>5235101001</v>
          </cell>
        </row>
        <row r="531">
          <cell r="A531">
            <v>5215051001</v>
          </cell>
        </row>
        <row r="532">
          <cell r="A532">
            <v>5205951003</v>
          </cell>
        </row>
        <row r="533">
          <cell r="A533">
            <v>5235951005</v>
          </cell>
        </row>
        <row r="534">
          <cell r="A534">
            <v>5205421004</v>
          </cell>
        </row>
        <row r="535">
          <cell r="A535">
            <v>5205421004</v>
          </cell>
        </row>
        <row r="536">
          <cell r="A536">
            <v>5205421004</v>
          </cell>
        </row>
        <row r="537">
          <cell r="A537">
            <v>5205421004</v>
          </cell>
        </row>
        <row r="538">
          <cell r="A538">
            <v>5205421004</v>
          </cell>
        </row>
        <row r="539">
          <cell r="A539">
            <v>5205421004</v>
          </cell>
        </row>
        <row r="540">
          <cell r="A540">
            <v>5205421004</v>
          </cell>
        </row>
        <row r="541">
          <cell r="A541">
            <v>5205421004</v>
          </cell>
        </row>
        <row r="542">
          <cell r="A542">
            <v>5235651002</v>
          </cell>
        </row>
        <row r="543">
          <cell r="A543">
            <v>5235651002</v>
          </cell>
        </row>
        <row r="544">
          <cell r="A544">
            <v>5235651002</v>
          </cell>
        </row>
        <row r="545">
          <cell r="A545">
            <v>5295951001</v>
          </cell>
        </row>
        <row r="546">
          <cell r="A546">
            <v>5295951001</v>
          </cell>
        </row>
        <row r="547">
          <cell r="A547">
            <v>5295301001</v>
          </cell>
        </row>
        <row r="548">
          <cell r="A548">
            <v>5295251001</v>
          </cell>
        </row>
        <row r="549">
          <cell r="A549">
            <v>5295951027</v>
          </cell>
        </row>
        <row r="550">
          <cell r="A550">
            <v>5295951027</v>
          </cell>
        </row>
        <row r="551">
          <cell r="A551">
            <v>5295951027</v>
          </cell>
        </row>
        <row r="552">
          <cell r="A552">
            <v>5295951026</v>
          </cell>
        </row>
        <row r="553">
          <cell r="A553">
            <v>5295951010</v>
          </cell>
        </row>
        <row r="554">
          <cell r="A554">
            <v>5295951010</v>
          </cell>
        </row>
        <row r="555">
          <cell r="A555">
            <v>5235651002</v>
          </cell>
        </row>
        <row r="556">
          <cell r="A556">
            <v>5235651002</v>
          </cell>
        </row>
        <row r="557">
          <cell r="A557">
            <v>5235951011</v>
          </cell>
        </row>
        <row r="558">
          <cell r="A558">
            <v>5295051001</v>
          </cell>
        </row>
        <row r="559">
          <cell r="A559">
            <v>5295051001</v>
          </cell>
        </row>
        <row r="560">
          <cell r="A560">
            <v>5295251001</v>
          </cell>
        </row>
        <row r="561">
          <cell r="A561">
            <v>5295251001</v>
          </cell>
        </row>
        <row r="562">
          <cell r="A562">
            <v>5235951011</v>
          </cell>
        </row>
        <row r="563">
          <cell r="A563">
            <v>5235951011</v>
          </cell>
        </row>
        <row r="564">
          <cell r="A564">
            <v>5235951011</v>
          </cell>
        </row>
        <row r="565">
          <cell r="A565">
            <v>5235951011</v>
          </cell>
        </row>
        <row r="566">
          <cell r="A566">
            <v>5205511001</v>
          </cell>
        </row>
        <row r="567">
          <cell r="A567">
            <v>5205511001</v>
          </cell>
        </row>
        <row r="568">
          <cell r="A568">
            <v>5295401001</v>
          </cell>
        </row>
        <row r="569">
          <cell r="A569">
            <v>5295401001</v>
          </cell>
        </row>
        <row r="570">
          <cell r="A570">
            <v>5295401001</v>
          </cell>
        </row>
        <row r="571">
          <cell r="A571">
            <v>5295401001</v>
          </cell>
        </row>
        <row r="572">
          <cell r="A572">
            <v>5295401001</v>
          </cell>
        </row>
        <row r="573">
          <cell r="A573">
            <v>5295401001</v>
          </cell>
        </row>
        <row r="574">
          <cell r="A574">
            <v>5295501001</v>
          </cell>
        </row>
        <row r="575">
          <cell r="A575">
            <v>5255201001</v>
          </cell>
        </row>
        <row r="576">
          <cell r="A576">
            <v>5210351001</v>
          </cell>
        </row>
        <row r="577">
          <cell r="A577">
            <v>5255201001</v>
          </cell>
        </row>
        <row r="578">
          <cell r="A578">
            <v>5295401001</v>
          </cell>
        </row>
        <row r="579">
          <cell r="A579">
            <v>5295301001</v>
          </cell>
        </row>
        <row r="580">
          <cell r="A580">
            <v>5295051001</v>
          </cell>
        </row>
        <row r="581">
          <cell r="A581">
            <v>5295951004</v>
          </cell>
        </row>
        <row r="582">
          <cell r="A582">
            <v>5295951004</v>
          </cell>
        </row>
        <row r="583">
          <cell r="A583">
            <v>5295401001</v>
          </cell>
        </row>
        <row r="584">
          <cell r="A584">
            <v>5295951004</v>
          </cell>
        </row>
        <row r="585">
          <cell r="A585">
            <v>5295951004</v>
          </cell>
        </row>
        <row r="586">
          <cell r="A586">
            <v>5295401001</v>
          </cell>
        </row>
        <row r="587">
          <cell r="A587">
            <v>5295401001</v>
          </cell>
        </row>
        <row r="588">
          <cell r="A588">
            <v>5295951001</v>
          </cell>
        </row>
        <row r="589">
          <cell r="A589">
            <v>5235951011</v>
          </cell>
        </row>
        <row r="590">
          <cell r="A590">
            <v>5295251001</v>
          </cell>
        </row>
        <row r="591">
          <cell r="A591">
            <v>5295251001</v>
          </cell>
        </row>
        <row r="592">
          <cell r="A592">
            <v>5295251001</v>
          </cell>
        </row>
        <row r="593">
          <cell r="A593">
            <v>5295951004</v>
          </cell>
        </row>
        <row r="594">
          <cell r="A594">
            <v>5295951015</v>
          </cell>
        </row>
        <row r="595">
          <cell r="A595">
            <v>5295601004</v>
          </cell>
        </row>
        <row r="596">
          <cell r="A596">
            <v>5295601004</v>
          </cell>
        </row>
        <row r="597">
          <cell r="A597">
            <v>5215951001</v>
          </cell>
        </row>
        <row r="598">
          <cell r="A598">
            <v>5295051001</v>
          </cell>
        </row>
        <row r="599">
          <cell r="A599">
            <v>5295051001</v>
          </cell>
        </row>
        <row r="600">
          <cell r="A600">
            <v>5295051001</v>
          </cell>
        </row>
        <row r="601">
          <cell r="A601">
            <v>5295051001</v>
          </cell>
        </row>
        <row r="602">
          <cell r="A602">
            <v>5295301001</v>
          </cell>
        </row>
        <row r="603">
          <cell r="A603">
            <v>5295301001</v>
          </cell>
        </row>
        <row r="604">
          <cell r="A604">
            <v>5295401001</v>
          </cell>
        </row>
        <row r="605">
          <cell r="A605">
            <v>5295401001</v>
          </cell>
        </row>
        <row r="606">
          <cell r="A606">
            <v>5295401001</v>
          </cell>
        </row>
        <row r="607">
          <cell r="A607">
            <v>5295401001</v>
          </cell>
        </row>
        <row r="608">
          <cell r="A608">
            <v>5295401001</v>
          </cell>
        </row>
        <row r="609">
          <cell r="A609">
            <v>5295401001</v>
          </cell>
        </row>
        <row r="610">
          <cell r="A610">
            <v>5235951003</v>
          </cell>
        </row>
        <row r="611">
          <cell r="A611">
            <v>5235951005</v>
          </cell>
        </row>
        <row r="612">
          <cell r="A612">
            <v>5205031001</v>
          </cell>
        </row>
        <row r="613">
          <cell r="A613">
            <v>5205061002</v>
          </cell>
        </row>
        <row r="614">
          <cell r="A614">
            <v>5205061002</v>
          </cell>
        </row>
        <row r="615">
          <cell r="A615">
            <v>5205061002</v>
          </cell>
        </row>
        <row r="616">
          <cell r="A616">
            <v>5205061002</v>
          </cell>
        </row>
        <row r="617">
          <cell r="A617">
            <v>5205061002</v>
          </cell>
        </row>
        <row r="618">
          <cell r="A618">
            <v>5205061002</v>
          </cell>
        </row>
        <row r="619">
          <cell r="A619">
            <v>5205061002</v>
          </cell>
        </row>
        <row r="620">
          <cell r="A620">
            <v>5205061002</v>
          </cell>
        </row>
        <row r="621">
          <cell r="A621">
            <v>5205151002</v>
          </cell>
        </row>
        <row r="622">
          <cell r="A622">
            <v>5205151002</v>
          </cell>
        </row>
        <row r="623">
          <cell r="A623">
            <v>5205151002</v>
          </cell>
        </row>
        <row r="624">
          <cell r="A624">
            <v>5205151002</v>
          </cell>
        </row>
        <row r="625">
          <cell r="A625">
            <v>5205151003</v>
          </cell>
        </row>
        <row r="626">
          <cell r="A626">
            <v>5205151003</v>
          </cell>
        </row>
        <row r="627">
          <cell r="A627">
            <v>5205151003</v>
          </cell>
        </row>
        <row r="628">
          <cell r="A628">
            <v>5295601004</v>
          </cell>
        </row>
        <row r="629">
          <cell r="A629">
            <v>5295601004</v>
          </cell>
        </row>
        <row r="630">
          <cell r="A630">
            <v>5255201001</v>
          </cell>
        </row>
        <row r="631">
          <cell r="A631">
            <v>5255201001</v>
          </cell>
        </row>
        <row r="632">
          <cell r="A632">
            <v>5295951004</v>
          </cell>
        </row>
        <row r="633">
          <cell r="A633">
            <v>5235501003</v>
          </cell>
        </row>
        <row r="634">
          <cell r="A634">
            <v>5235501003</v>
          </cell>
        </row>
        <row r="635">
          <cell r="A635">
            <v>5235501003</v>
          </cell>
        </row>
        <row r="636">
          <cell r="A636">
            <v>5235501003</v>
          </cell>
        </row>
        <row r="637">
          <cell r="A637">
            <v>5295951007</v>
          </cell>
        </row>
        <row r="638">
          <cell r="A638">
            <v>5235501004</v>
          </cell>
        </row>
        <row r="639">
          <cell r="A639">
            <v>5235951006</v>
          </cell>
        </row>
        <row r="640">
          <cell r="A640">
            <v>5235951005</v>
          </cell>
        </row>
        <row r="641">
          <cell r="A641">
            <v>5240151001</v>
          </cell>
        </row>
        <row r="642">
          <cell r="A642">
            <v>5240151001</v>
          </cell>
        </row>
        <row r="643">
          <cell r="A643">
            <v>5240151001</v>
          </cell>
        </row>
        <row r="644">
          <cell r="A644">
            <v>5240151001</v>
          </cell>
        </row>
        <row r="645">
          <cell r="A645">
            <v>5240151001</v>
          </cell>
        </row>
        <row r="646">
          <cell r="A646">
            <v>5235501002</v>
          </cell>
        </row>
        <row r="647">
          <cell r="A647">
            <v>5235401001</v>
          </cell>
        </row>
        <row r="648">
          <cell r="A648">
            <v>5235951009</v>
          </cell>
        </row>
        <row r="649">
          <cell r="A649">
            <v>5295051001</v>
          </cell>
        </row>
        <row r="650">
          <cell r="A650">
            <v>5235951009</v>
          </cell>
        </row>
        <row r="651">
          <cell r="A651">
            <v>5295051001</v>
          </cell>
        </row>
        <row r="652">
          <cell r="A652">
            <v>5235951009</v>
          </cell>
        </row>
        <row r="653">
          <cell r="A653">
            <v>5295051001</v>
          </cell>
        </row>
        <row r="654">
          <cell r="A654">
            <v>5235951009</v>
          </cell>
        </row>
        <row r="655">
          <cell r="A655">
            <v>5295051001</v>
          </cell>
        </row>
        <row r="656">
          <cell r="A656">
            <v>5235951009</v>
          </cell>
        </row>
        <row r="657">
          <cell r="A657">
            <v>5295051001</v>
          </cell>
        </row>
        <row r="658">
          <cell r="A658">
            <v>5240151001</v>
          </cell>
        </row>
        <row r="659">
          <cell r="A659">
            <v>5235501003</v>
          </cell>
        </row>
        <row r="660">
          <cell r="A660">
            <v>5235501003</v>
          </cell>
        </row>
        <row r="661">
          <cell r="A661">
            <v>5235501003</v>
          </cell>
        </row>
        <row r="662">
          <cell r="A662">
            <v>5235501003</v>
          </cell>
        </row>
        <row r="663">
          <cell r="A663">
            <v>5235501003</v>
          </cell>
        </row>
        <row r="664">
          <cell r="A664">
            <v>5235951009</v>
          </cell>
        </row>
        <row r="665">
          <cell r="A665">
            <v>5295051001</v>
          </cell>
        </row>
        <row r="666">
          <cell r="A666">
            <v>5235601001</v>
          </cell>
        </row>
        <row r="667">
          <cell r="A667">
            <v>5235601001</v>
          </cell>
        </row>
        <row r="668">
          <cell r="A668">
            <v>5205951002</v>
          </cell>
        </row>
        <row r="669">
          <cell r="A669">
            <v>5235501003</v>
          </cell>
        </row>
        <row r="670">
          <cell r="A670">
            <v>5235501003</v>
          </cell>
        </row>
        <row r="671">
          <cell r="A671">
            <v>5235501003</v>
          </cell>
        </row>
        <row r="672">
          <cell r="A672">
            <v>5235501003</v>
          </cell>
        </row>
        <row r="673">
          <cell r="A673">
            <v>5235501003</v>
          </cell>
        </row>
        <row r="674">
          <cell r="A674">
            <v>5235501003</v>
          </cell>
        </row>
        <row r="675">
          <cell r="A675">
            <v>5235501003</v>
          </cell>
        </row>
        <row r="676">
          <cell r="A676">
            <v>5235501003</v>
          </cell>
        </row>
        <row r="677">
          <cell r="A677">
            <v>5235501003</v>
          </cell>
        </row>
        <row r="678">
          <cell r="A678">
            <v>5235501003</v>
          </cell>
        </row>
        <row r="679">
          <cell r="A679">
            <v>5235501003</v>
          </cell>
        </row>
        <row r="680">
          <cell r="A680">
            <v>5235501003</v>
          </cell>
        </row>
        <row r="681">
          <cell r="A681">
            <v>5235501003</v>
          </cell>
        </row>
        <row r="682">
          <cell r="A682">
            <v>5235501003</v>
          </cell>
        </row>
        <row r="683">
          <cell r="A683">
            <v>5235501003</v>
          </cell>
        </row>
        <row r="684">
          <cell r="A684">
            <v>5235501003</v>
          </cell>
        </row>
        <row r="685">
          <cell r="A685">
            <v>5235501003</v>
          </cell>
        </row>
        <row r="686">
          <cell r="A686">
            <v>5235501003</v>
          </cell>
        </row>
        <row r="687">
          <cell r="A687">
            <v>5235501003</v>
          </cell>
        </row>
        <row r="688">
          <cell r="A688">
            <v>5235501003</v>
          </cell>
        </row>
        <row r="689">
          <cell r="A689">
            <v>5235501003</v>
          </cell>
        </row>
        <row r="690">
          <cell r="A690">
            <v>5235501003</v>
          </cell>
        </row>
        <row r="691">
          <cell r="A691">
            <v>5235501003</v>
          </cell>
        </row>
        <row r="692">
          <cell r="A692">
            <v>5235501003</v>
          </cell>
        </row>
        <row r="693">
          <cell r="A693">
            <v>5235501003</v>
          </cell>
        </row>
        <row r="694">
          <cell r="A694">
            <v>5235501003</v>
          </cell>
        </row>
        <row r="695">
          <cell r="A695">
            <v>5235501003</v>
          </cell>
        </row>
        <row r="696">
          <cell r="A696">
            <v>5235501003</v>
          </cell>
        </row>
        <row r="697">
          <cell r="A697">
            <v>5235501003</v>
          </cell>
        </row>
        <row r="698">
          <cell r="A698">
            <v>5235501003</v>
          </cell>
        </row>
        <row r="699">
          <cell r="A699">
            <v>5235501003</v>
          </cell>
        </row>
        <row r="700">
          <cell r="A700">
            <v>5235501003</v>
          </cell>
        </row>
        <row r="701">
          <cell r="A701">
            <v>5235501003</v>
          </cell>
        </row>
        <row r="702">
          <cell r="A702">
            <v>5235501003</v>
          </cell>
        </row>
        <row r="703">
          <cell r="A703">
            <v>5235501003</v>
          </cell>
        </row>
        <row r="704">
          <cell r="A704">
            <v>5235501003</v>
          </cell>
        </row>
        <row r="705">
          <cell r="A705">
            <v>5235501003</v>
          </cell>
        </row>
        <row r="706">
          <cell r="A706">
            <v>5295201001</v>
          </cell>
        </row>
        <row r="707">
          <cell r="A707">
            <v>5295201001</v>
          </cell>
        </row>
        <row r="708">
          <cell r="A708">
            <v>5235401001</v>
          </cell>
        </row>
        <row r="709">
          <cell r="A709">
            <v>5235401001</v>
          </cell>
        </row>
        <row r="710">
          <cell r="A710">
            <v>5295951004</v>
          </cell>
        </row>
        <row r="711">
          <cell r="A711">
            <v>5295951001</v>
          </cell>
        </row>
        <row r="712">
          <cell r="A712">
            <v>5235951003</v>
          </cell>
        </row>
        <row r="713">
          <cell r="A713">
            <v>5240151001</v>
          </cell>
        </row>
        <row r="714">
          <cell r="A714">
            <v>5240151001</v>
          </cell>
        </row>
        <row r="715">
          <cell r="A715">
            <v>5235951005</v>
          </cell>
        </row>
        <row r="716">
          <cell r="A716">
            <v>5235501002</v>
          </cell>
        </row>
        <row r="717">
          <cell r="A717">
            <v>5235951003</v>
          </cell>
        </row>
        <row r="718">
          <cell r="A718">
            <v>5235951005</v>
          </cell>
        </row>
        <row r="719">
          <cell r="A719">
            <v>5235501002</v>
          </cell>
        </row>
        <row r="720">
          <cell r="A720">
            <v>5235501002</v>
          </cell>
        </row>
        <row r="721">
          <cell r="A721">
            <v>5235501002</v>
          </cell>
        </row>
        <row r="722">
          <cell r="A722">
            <v>5235501004</v>
          </cell>
        </row>
        <row r="723">
          <cell r="A723">
            <v>5240151001</v>
          </cell>
        </row>
        <row r="724">
          <cell r="A724">
            <v>5235501002</v>
          </cell>
        </row>
        <row r="725">
          <cell r="A725">
            <v>5235951003</v>
          </cell>
        </row>
        <row r="726">
          <cell r="A726">
            <v>5235951005</v>
          </cell>
        </row>
        <row r="727">
          <cell r="A727">
            <v>5235501004</v>
          </cell>
        </row>
        <row r="728">
          <cell r="A728">
            <v>5240151001</v>
          </cell>
        </row>
        <row r="729">
          <cell r="A729">
            <v>5235501002</v>
          </cell>
        </row>
        <row r="730">
          <cell r="A730">
            <v>5235951003</v>
          </cell>
        </row>
        <row r="731">
          <cell r="A731">
            <v>5235951005</v>
          </cell>
        </row>
        <row r="732">
          <cell r="A732">
            <v>5235501004</v>
          </cell>
        </row>
        <row r="733">
          <cell r="A733">
            <v>5235101001</v>
          </cell>
        </row>
        <row r="734">
          <cell r="A734">
            <v>5235101001</v>
          </cell>
        </row>
        <row r="735">
          <cell r="A735">
            <v>5255201001</v>
          </cell>
        </row>
        <row r="736">
          <cell r="A736">
            <v>5295951001</v>
          </cell>
        </row>
        <row r="737">
          <cell r="A737">
            <v>5235501003</v>
          </cell>
        </row>
        <row r="738">
          <cell r="A738">
            <v>5235501003</v>
          </cell>
        </row>
        <row r="739">
          <cell r="A739">
            <v>5235501003</v>
          </cell>
        </row>
        <row r="740">
          <cell r="A740">
            <v>5235501003</v>
          </cell>
        </row>
        <row r="741">
          <cell r="A741">
            <v>5235501003</v>
          </cell>
        </row>
        <row r="742">
          <cell r="A742">
            <v>5235501003</v>
          </cell>
        </row>
        <row r="743">
          <cell r="A743">
            <v>5235501003</v>
          </cell>
        </row>
        <row r="744">
          <cell r="A744">
            <v>5235351001</v>
          </cell>
        </row>
        <row r="745">
          <cell r="A745">
            <v>5215951001</v>
          </cell>
        </row>
        <row r="746">
          <cell r="A746">
            <v>5295251001</v>
          </cell>
        </row>
        <row r="747">
          <cell r="A747">
            <v>5295251001</v>
          </cell>
        </row>
        <row r="748">
          <cell r="A748">
            <v>5295251001</v>
          </cell>
        </row>
        <row r="749">
          <cell r="A749">
            <v>5295251001</v>
          </cell>
        </row>
        <row r="750">
          <cell r="A750">
            <v>5295251001</v>
          </cell>
        </row>
        <row r="751">
          <cell r="A751">
            <v>5295251001</v>
          </cell>
        </row>
        <row r="752">
          <cell r="A752">
            <v>5295251001</v>
          </cell>
        </row>
        <row r="753">
          <cell r="A753">
            <v>5295251001</v>
          </cell>
        </row>
        <row r="754">
          <cell r="A754">
            <v>5235501003</v>
          </cell>
        </row>
        <row r="755">
          <cell r="A755">
            <v>5235501003</v>
          </cell>
        </row>
        <row r="756">
          <cell r="A756">
            <v>5235501003</v>
          </cell>
        </row>
        <row r="757">
          <cell r="A757">
            <v>5235501003</v>
          </cell>
        </row>
        <row r="758">
          <cell r="A758">
            <v>5235501003</v>
          </cell>
        </row>
        <row r="759">
          <cell r="A759">
            <v>5235501003</v>
          </cell>
        </row>
        <row r="760">
          <cell r="A760">
            <v>5235501003</v>
          </cell>
        </row>
        <row r="761">
          <cell r="A761">
            <v>5235501003</v>
          </cell>
        </row>
        <row r="762">
          <cell r="A762">
            <v>5235501002</v>
          </cell>
        </row>
        <row r="763">
          <cell r="A763">
            <v>5235501002</v>
          </cell>
        </row>
        <row r="764">
          <cell r="A764">
            <v>5235951003</v>
          </cell>
        </row>
        <row r="765">
          <cell r="A765">
            <v>5235951003</v>
          </cell>
        </row>
        <row r="766">
          <cell r="A766">
            <v>5235351001</v>
          </cell>
        </row>
        <row r="767">
          <cell r="A767">
            <v>5235501003</v>
          </cell>
        </row>
        <row r="768">
          <cell r="A768">
            <v>5295951007</v>
          </cell>
        </row>
        <row r="769">
          <cell r="A769">
            <v>5235501003</v>
          </cell>
        </row>
        <row r="770">
          <cell r="A770">
            <v>5235501003</v>
          </cell>
        </row>
        <row r="771">
          <cell r="A771">
            <v>5235501003</v>
          </cell>
        </row>
        <row r="772">
          <cell r="A772">
            <v>5235501003</v>
          </cell>
        </row>
        <row r="773">
          <cell r="A773">
            <v>5235501003</v>
          </cell>
        </row>
        <row r="774">
          <cell r="A774">
            <v>5235501003</v>
          </cell>
        </row>
        <row r="775">
          <cell r="A775">
            <v>5235501003</v>
          </cell>
        </row>
        <row r="776">
          <cell r="A776">
            <v>5235501003</v>
          </cell>
        </row>
        <row r="777">
          <cell r="A777">
            <v>5235501003</v>
          </cell>
        </row>
        <row r="778">
          <cell r="A778">
            <v>5235501003</v>
          </cell>
        </row>
        <row r="779">
          <cell r="A779">
            <v>5235501003</v>
          </cell>
        </row>
        <row r="780">
          <cell r="A780">
            <v>5235501003</v>
          </cell>
        </row>
        <row r="781">
          <cell r="A781">
            <v>5235501003</v>
          </cell>
        </row>
        <row r="782">
          <cell r="A782">
            <v>5235501003</v>
          </cell>
        </row>
        <row r="783">
          <cell r="A783">
            <v>5235501003</v>
          </cell>
        </row>
        <row r="784">
          <cell r="A784">
            <v>5235501003</v>
          </cell>
        </row>
        <row r="785">
          <cell r="A785">
            <v>5235501003</v>
          </cell>
        </row>
        <row r="786">
          <cell r="A786">
            <v>5235501003</v>
          </cell>
        </row>
        <row r="787">
          <cell r="A787">
            <v>5235501003</v>
          </cell>
        </row>
        <row r="788">
          <cell r="A788">
            <v>5295951007</v>
          </cell>
        </row>
        <row r="789">
          <cell r="A789">
            <v>5235951009</v>
          </cell>
        </row>
        <row r="790">
          <cell r="A790">
            <v>5295051001</v>
          </cell>
        </row>
        <row r="791">
          <cell r="A791">
            <v>5235951009</v>
          </cell>
        </row>
        <row r="792">
          <cell r="A792">
            <v>5295051001</v>
          </cell>
        </row>
        <row r="793">
          <cell r="A793">
            <v>5235951009</v>
          </cell>
        </row>
        <row r="794">
          <cell r="A794">
            <v>5295051001</v>
          </cell>
        </row>
        <row r="795">
          <cell r="A795">
            <v>5235951009</v>
          </cell>
        </row>
        <row r="796">
          <cell r="A796">
            <v>5295051001</v>
          </cell>
        </row>
        <row r="797">
          <cell r="A797">
            <v>5235951009</v>
          </cell>
        </row>
        <row r="798">
          <cell r="A798">
            <v>5295051001</v>
          </cell>
        </row>
        <row r="799">
          <cell r="A799">
            <v>5235951009</v>
          </cell>
        </row>
        <row r="800">
          <cell r="A800">
            <v>5235951009</v>
          </cell>
        </row>
        <row r="801">
          <cell r="A801">
            <v>5295051001</v>
          </cell>
        </row>
        <row r="802">
          <cell r="A802">
            <v>5235951009</v>
          </cell>
        </row>
        <row r="803">
          <cell r="A803">
            <v>5295401001</v>
          </cell>
        </row>
        <row r="804">
          <cell r="A804">
            <v>5295401001</v>
          </cell>
        </row>
        <row r="805">
          <cell r="A805">
            <v>5295401001</v>
          </cell>
        </row>
        <row r="806">
          <cell r="A806">
            <v>5295401001</v>
          </cell>
        </row>
        <row r="807">
          <cell r="A807">
            <v>5295401001</v>
          </cell>
        </row>
        <row r="808">
          <cell r="A808">
            <v>5295401001</v>
          </cell>
        </row>
        <row r="809">
          <cell r="A809">
            <v>5235101001</v>
          </cell>
        </row>
        <row r="810">
          <cell r="A810">
            <v>5235101001</v>
          </cell>
        </row>
        <row r="811">
          <cell r="A811">
            <v>5235951007</v>
          </cell>
        </row>
        <row r="812">
          <cell r="A812">
            <v>5235951007</v>
          </cell>
        </row>
        <row r="813">
          <cell r="A813">
            <v>5235951007</v>
          </cell>
        </row>
        <row r="814">
          <cell r="A814">
            <v>5235951007</v>
          </cell>
        </row>
        <row r="815">
          <cell r="A815">
            <v>5235951007</v>
          </cell>
        </row>
        <row r="816">
          <cell r="A816">
            <v>5235951007</v>
          </cell>
        </row>
        <row r="817">
          <cell r="A817">
            <v>5255951001</v>
          </cell>
        </row>
        <row r="818">
          <cell r="A818">
            <v>5255951001</v>
          </cell>
        </row>
        <row r="819">
          <cell r="A819">
            <v>5235101001</v>
          </cell>
        </row>
        <row r="820">
          <cell r="A820">
            <v>5255951001</v>
          </cell>
        </row>
        <row r="821">
          <cell r="A821">
            <v>5235401001</v>
          </cell>
        </row>
        <row r="822">
          <cell r="A822">
            <v>5235401001</v>
          </cell>
        </row>
        <row r="823">
          <cell r="A823">
            <v>5235951005</v>
          </cell>
        </row>
        <row r="824">
          <cell r="A824">
            <v>5205031001</v>
          </cell>
        </row>
        <row r="825">
          <cell r="A825">
            <v>5205061002</v>
          </cell>
        </row>
        <row r="826">
          <cell r="A826">
            <v>5205061002</v>
          </cell>
        </row>
        <row r="827">
          <cell r="A827">
            <v>5205061002</v>
          </cell>
        </row>
        <row r="828">
          <cell r="A828">
            <v>5205061002</v>
          </cell>
        </row>
        <row r="829">
          <cell r="A829">
            <v>5205061002</v>
          </cell>
        </row>
        <row r="830">
          <cell r="A830">
            <v>5205061002</v>
          </cell>
        </row>
        <row r="831">
          <cell r="A831">
            <v>5205061002</v>
          </cell>
        </row>
        <row r="832">
          <cell r="A832">
            <v>5205061002</v>
          </cell>
        </row>
        <row r="833">
          <cell r="A833">
            <v>5205151002</v>
          </cell>
        </row>
        <row r="834">
          <cell r="A834">
            <v>5205151002</v>
          </cell>
        </row>
        <row r="835">
          <cell r="A835">
            <v>5205151002</v>
          </cell>
        </row>
        <row r="836">
          <cell r="A836">
            <v>5205151002</v>
          </cell>
        </row>
        <row r="837">
          <cell r="A837">
            <v>5205151003</v>
          </cell>
        </row>
        <row r="838">
          <cell r="A838">
            <v>5205151003</v>
          </cell>
        </row>
        <row r="839">
          <cell r="A839">
            <v>5205151003</v>
          </cell>
        </row>
        <row r="840">
          <cell r="A840">
            <v>5205951003</v>
          </cell>
        </row>
        <row r="841">
          <cell r="A841">
            <v>5205951003</v>
          </cell>
        </row>
        <row r="842">
          <cell r="A842">
            <v>5205951004</v>
          </cell>
        </row>
        <row r="843">
          <cell r="A843">
            <v>5205951003</v>
          </cell>
        </row>
        <row r="844">
          <cell r="A844">
            <v>5205681001</v>
          </cell>
        </row>
        <row r="845">
          <cell r="A845">
            <v>5205681001</v>
          </cell>
        </row>
        <row r="846">
          <cell r="A846">
            <v>5205681001</v>
          </cell>
        </row>
        <row r="847">
          <cell r="A847">
            <v>5205691001</v>
          </cell>
        </row>
        <row r="848">
          <cell r="A848">
            <v>5205701001</v>
          </cell>
        </row>
        <row r="849">
          <cell r="A849">
            <v>5205701001</v>
          </cell>
        </row>
        <row r="850">
          <cell r="A850">
            <v>5205701001</v>
          </cell>
        </row>
        <row r="851">
          <cell r="A851">
            <v>5205701001</v>
          </cell>
        </row>
        <row r="852">
          <cell r="A852">
            <v>5205701001</v>
          </cell>
        </row>
        <row r="853">
          <cell r="A853">
            <v>5205701001</v>
          </cell>
        </row>
        <row r="854">
          <cell r="A854">
            <v>5205721001</v>
          </cell>
        </row>
        <row r="855">
          <cell r="A855">
            <v>5205721001</v>
          </cell>
        </row>
        <row r="856">
          <cell r="A856">
            <v>5205721001</v>
          </cell>
        </row>
        <row r="857">
          <cell r="A857">
            <v>5205751001</v>
          </cell>
        </row>
        <row r="858">
          <cell r="A858">
            <v>5205781001</v>
          </cell>
        </row>
        <row r="859">
          <cell r="A859">
            <v>5205951003</v>
          </cell>
        </row>
        <row r="860">
          <cell r="A860">
            <v>5295301001</v>
          </cell>
        </row>
        <row r="861">
          <cell r="A861">
            <v>5220951001</v>
          </cell>
        </row>
        <row r="862">
          <cell r="A862">
            <v>5235951011</v>
          </cell>
        </row>
        <row r="863">
          <cell r="A863">
            <v>5235951011</v>
          </cell>
        </row>
        <row r="864">
          <cell r="A864">
            <v>5235951011</v>
          </cell>
        </row>
        <row r="865">
          <cell r="A865">
            <v>5235951011</v>
          </cell>
        </row>
        <row r="866">
          <cell r="A866">
            <v>5235951011</v>
          </cell>
        </row>
        <row r="867">
          <cell r="A867">
            <v>5235951011</v>
          </cell>
        </row>
        <row r="868">
          <cell r="A868">
            <v>5235951011</v>
          </cell>
        </row>
        <row r="869">
          <cell r="A869">
            <v>5235951011</v>
          </cell>
        </row>
        <row r="870">
          <cell r="A870">
            <v>5235951011</v>
          </cell>
        </row>
        <row r="871">
          <cell r="A871">
            <v>5235951011</v>
          </cell>
        </row>
        <row r="872">
          <cell r="A872">
            <v>5235951011</v>
          </cell>
        </row>
        <row r="873">
          <cell r="A873">
            <v>5235951011</v>
          </cell>
        </row>
        <row r="874">
          <cell r="A874">
            <v>5235951011</v>
          </cell>
        </row>
        <row r="875">
          <cell r="A875">
            <v>5235951011</v>
          </cell>
        </row>
        <row r="876">
          <cell r="A876">
            <v>5215051001</v>
          </cell>
        </row>
        <row r="877">
          <cell r="A877">
            <v>5235501001</v>
          </cell>
        </row>
        <row r="878">
          <cell r="A878">
            <v>5235501001</v>
          </cell>
        </row>
        <row r="879">
          <cell r="A879">
            <v>5235501001</v>
          </cell>
        </row>
        <row r="880">
          <cell r="A880">
            <v>5235501001</v>
          </cell>
        </row>
        <row r="881">
          <cell r="A881">
            <v>5235501001</v>
          </cell>
        </row>
        <row r="882">
          <cell r="A882">
            <v>5235501001</v>
          </cell>
        </row>
        <row r="883">
          <cell r="A883">
            <v>5235501001</v>
          </cell>
        </row>
        <row r="884">
          <cell r="A884">
            <v>5235501001</v>
          </cell>
        </row>
        <row r="885">
          <cell r="A885">
            <v>5235501001</v>
          </cell>
        </row>
        <row r="886">
          <cell r="A886">
            <v>5235501001</v>
          </cell>
        </row>
        <row r="887">
          <cell r="A887">
            <v>5235501001</v>
          </cell>
        </row>
        <row r="888">
          <cell r="A888">
            <v>5235501001</v>
          </cell>
        </row>
        <row r="889">
          <cell r="A889">
            <v>5235501001</v>
          </cell>
        </row>
        <row r="890">
          <cell r="A890">
            <v>5235501001</v>
          </cell>
        </row>
        <row r="891">
          <cell r="A891">
            <v>5235501001</v>
          </cell>
        </row>
        <row r="892">
          <cell r="A892">
            <v>5235501001</v>
          </cell>
        </row>
        <row r="893">
          <cell r="A893">
            <v>5235501001</v>
          </cell>
        </row>
        <row r="894">
          <cell r="A894">
            <v>5235501001</v>
          </cell>
        </row>
        <row r="895">
          <cell r="A895">
            <v>5235501001</v>
          </cell>
        </row>
        <row r="896">
          <cell r="A896">
            <v>5235501001</v>
          </cell>
        </row>
        <row r="897">
          <cell r="A897">
            <v>5235501001</v>
          </cell>
        </row>
        <row r="898">
          <cell r="A898">
            <v>5235501001</v>
          </cell>
        </row>
        <row r="899">
          <cell r="A899">
            <v>5235501001</v>
          </cell>
        </row>
        <row r="900">
          <cell r="A900">
            <v>5235501001</v>
          </cell>
        </row>
        <row r="901">
          <cell r="A901">
            <v>5235501001</v>
          </cell>
        </row>
        <row r="902">
          <cell r="A902">
            <v>5235501001</v>
          </cell>
        </row>
        <row r="903">
          <cell r="A903">
            <v>5235501001</v>
          </cell>
        </row>
        <row r="904">
          <cell r="A904">
            <v>5235501001</v>
          </cell>
        </row>
        <row r="905">
          <cell r="A905">
            <v>5235501001</v>
          </cell>
        </row>
        <row r="906">
          <cell r="A906">
            <v>5235501001</v>
          </cell>
        </row>
        <row r="907">
          <cell r="A907">
            <v>5235501001</v>
          </cell>
        </row>
        <row r="908">
          <cell r="A908">
            <v>5235501001</v>
          </cell>
        </row>
        <row r="909">
          <cell r="A909">
            <v>5260051001</v>
          </cell>
        </row>
        <row r="910">
          <cell r="A910">
            <v>5260051001</v>
          </cell>
        </row>
        <row r="911">
          <cell r="A911">
            <v>5260101001</v>
          </cell>
        </row>
        <row r="912">
          <cell r="A912">
            <v>5260101001</v>
          </cell>
        </row>
        <row r="913">
          <cell r="A913">
            <v>5260151001</v>
          </cell>
        </row>
        <row r="914">
          <cell r="A914">
            <v>5230951001</v>
          </cell>
        </row>
        <row r="915">
          <cell r="A915">
            <v>5205811001</v>
          </cell>
        </row>
        <row r="916">
          <cell r="A916">
            <v>5205811001</v>
          </cell>
        </row>
        <row r="917">
          <cell r="A917">
            <v>5205811001</v>
          </cell>
        </row>
        <row r="918">
          <cell r="A918">
            <v>5235951009</v>
          </cell>
        </row>
        <row r="919">
          <cell r="A919">
            <v>5295051001</v>
          </cell>
        </row>
        <row r="920">
          <cell r="A920">
            <v>5235951009</v>
          </cell>
        </row>
        <row r="921">
          <cell r="A921">
            <v>5295051001</v>
          </cell>
        </row>
        <row r="922">
          <cell r="A922">
            <v>5235951009</v>
          </cell>
        </row>
        <row r="923">
          <cell r="A923">
            <v>5295051001</v>
          </cell>
        </row>
        <row r="924">
          <cell r="A924">
            <v>5235951009</v>
          </cell>
        </row>
        <row r="925">
          <cell r="A925">
            <v>5295051001</v>
          </cell>
        </row>
        <row r="926">
          <cell r="A926">
            <v>5235951009</v>
          </cell>
        </row>
        <row r="927">
          <cell r="A927">
            <v>5295051001</v>
          </cell>
        </row>
        <row r="928">
          <cell r="A928">
            <v>5255951001</v>
          </cell>
        </row>
        <row r="929">
          <cell r="A929">
            <v>5230101001</v>
          </cell>
        </row>
        <row r="930">
          <cell r="A930">
            <v>5295601004</v>
          </cell>
        </row>
        <row r="931">
          <cell r="A931">
            <v>5295601004</v>
          </cell>
        </row>
        <row r="932">
          <cell r="A932">
            <v>5295601004</v>
          </cell>
        </row>
        <row r="933">
          <cell r="A933">
            <v>5295601004</v>
          </cell>
        </row>
        <row r="934">
          <cell r="A934">
            <v>5255051001</v>
          </cell>
        </row>
        <row r="935">
          <cell r="A935">
            <v>5255051001</v>
          </cell>
        </row>
        <row r="936">
          <cell r="A936">
            <v>5240151001</v>
          </cell>
        </row>
        <row r="937">
          <cell r="A937">
            <v>5240151001</v>
          </cell>
        </row>
        <row r="938">
          <cell r="A938">
            <v>5235951003</v>
          </cell>
        </row>
        <row r="939">
          <cell r="A939">
            <v>5235951003</v>
          </cell>
        </row>
        <row r="940">
          <cell r="A940">
            <v>5235951003</v>
          </cell>
        </row>
        <row r="941">
          <cell r="A941">
            <v>5235951003</v>
          </cell>
        </row>
        <row r="942">
          <cell r="A942">
            <v>5235951003</v>
          </cell>
        </row>
        <row r="943">
          <cell r="A943">
            <v>5235951003</v>
          </cell>
        </row>
        <row r="944">
          <cell r="A944">
            <v>5235951003</v>
          </cell>
        </row>
        <row r="945">
          <cell r="A945">
            <v>5235951003</v>
          </cell>
        </row>
        <row r="946">
          <cell r="A946">
            <v>5235951003</v>
          </cell>
        </row>
        <row r="947">
          <cell r="A947">
            <v>5235951003</v>
          </cell>
        </row>
        <row r="948">
          <cell r="A948">
            <v>5235951003</v>
          </cell>
        </row>
        <row r="949">
          <cell r="A949">
            <v>5235951003</v>
          </cell>
        </row>
        <row r="950">
          <cell r="A950">
            <v>5295951007</v>
          </cell>
        </row>
        <row r="951">
          <cell r="A951">
            <v>5235501002</v>
          </cell>
        </row>
        <row r="952">
          <cell r="A952">
            <v>5235501002</v>
          </cell>
        </row>
        <row r="953">
          <cell r="A953">
            <v>5235501002</v>
          </cell>
        </row>
        <row r="954">
          <cell r="A954">
            <v>5235501002</v>
          </cell>
        </row>
        <row r="955">
          <cell r="A955">
            <v>5235951006</v>
          </cell>
        </row>
        <row r="956">
          <cell r="A956">
            <v>5235501002</v>
          </cell>
        </row>
        <row r="957">
          <cell r="A957">
            <v>5235501002</v>
          </cell>
        </row>
        <row r="958">
          <cell r="A958">
            <v>5235501002</v>
          </cell>
        </row>
        <row r="959">
          <cell r="A959">
            <v>5235501002</v>
          </cell>
        </row>
        <row r="960">
          <cell r="A960">
            <v>5235501002</v>
          </cell>
        </row>
        <row r="961">
          <cell r="A961">
            <v>5235501002</v>
          </cell>
        </row>
        <row r="962">
          <cell r="A962">
            <v>5235501002</v>
          </cell>
        </row>
        <row r="963">
          <cell r="A963">
            <v>5235501002</v>
          </cell>
        </row>
        <row r="964">
          <cell r="A964">
            <v>5235501002</v>
          </cell>
        </row>
        <row r="965">
          <cell r="A965">
            <v>5235501002</v>
          </cell>
        </row>
        <row r="966">
          <cell r="A966">
            <v>5235501002</v>
          </cell>
        </row>
        <row r="967">
          <cell r="A967">
            <v>5235501002</v>
          </cell>
        </row>
        <row r="968">
          <cell r="A968">
            <v>5295201001</v>
          </cell>
        </row>
        <row r="969">
          <cell r="A969">
            <v>5235951005</v>
          </cell>
        </row>
        <row r="970">
          <cell r="A970">
            <v>5235951005</v>
          </cell>
        </row>
        <row r="971">
          <cell r="A971">
            <v>5235951005</v>
          </cell>
        </row>
        <row r="972">
          <cell r="A972">
            <v>5235101001</v>
          </cell>
        </row>
        <row r="973">
          <cell r="A973">
            <v>5205301001</v>
          </cell>
        </row>
        <row r="974">
          <cell r="A974">
            <v>5205301001</v>
          </cell>
        </row>
        <row r="975">
          <cell r="A975">
            <v>5205331001</v>
          </cell>
        </row>
        <row r="976">
          <cell r="A976">
            <v>5205331001</v>
          </cell>
        </row>
        <row r="977">
          <cell r="A977">
            <v>5205361001</v>
          </cell>
        </row>
        <row r="978">
          <cell r="A978">
            <v>5205361001</v>
          </cell>
        </row>
        <row r="979">
          <cell r="A979">
            <v>5205391001</v>
          </cell>
        </row>
        <row r="980">
          <cell r="A980">
            <v>5205391001</v>
          </cell>
        </row>
        <row r="981">
          <cell r="A981">
            <v>5205421001</v>
          </cell>
        </row>
        <row r="982">
          <cell r="A982">
            <v>5205421001</v>
          </cell>
        </row>
        <row r="983">
          <cell r="A983">
            <v>5205301001</v>
          </cell>
        </row>
        <row r="984">
          <cell r="A984">
            <v>5205331001</v>
          </cell>
        </row>
        <row r="985">
          <cell r="A985">
            <v>5205361001</v>
          </cell>
        </row>
        <row r="986">
          <cell r="A986">
            <v>5205391001</v>
          </cell>
        </row>
        <row r="987">
          <cell r="A987">
            <v>5205391001</v>
          </cell>
        </row>
        <row r="988">
          <cell r="A988">
            <v>5205421001</v>
          </cell>
        </row>
        <row r="989">
          <cell r="A989">
            <v>5205301001</v>
          </cell>
        </row>
        <row r="990">
          <cell r="A990">
            <v>5205331001</v>
          </cell>
        </row>
        <row r="991">
          <cell r="A991">
            <v>5205361001</v>
          </cell>
        </row>
        <row r="992">
          <cell r="A992">
            <v>5205391001</v>
          </cell>
        </row>
        <row r="993">
          <cell r="A993">
            <v>5205421001</v>
          </cell>
        </row>
        <row r="994">
          <cell r="A994">
            <v>5205301001</v>
          </cell>
        </row>
        <row r="995">
          <cell r="A995">
            <v>5205331001</v>
          </cell>
        </row>
        <row r="996">
          <cell r="A996">
            <v>5205361001</v>
          </cell>
        </row>
        <row r="997">
          <cell r="A997">
            <v>5205391001</v>
          </cell>
        </row>
        <row r="998">
          <cell r="A998">
            <v>5205421001</v>
          </cell>
        </row>
        <row r="999">
          <cell r="A999">
            <v>5205301001</v>
          </cell>
        </row>
        <row r="1000">
          <cell r="A1000">
            <v>5205331001</v>
          </cell>
        </row>
        <row r="1001">
          <cell r="A1001">
            <v>5205361001</v>
          </cell>
        </row>
        <row r="1002">
          <cell r="A1002">
            <v>5205391001</v>
          </cell>
        </row>
        <row r="1003">
          <cell r="A1003">
            <v>5205301001</v>
          </cell>
        </row>
        <row r="1004">
          <cell r="A1004">
            <v>5205301001</v>
          </cell>
        </row>
        <row r="1005">
          <cell r="A1005">
            <v>5205331001</v>
          </cell>
        </row>
        <row r="1006">
          <cell r="A1006">
            <v>5205331001</v>
          </cell>
        </row>
        <row r="1007">
          <cell r="A1007">
            <v>5205361001</v>
          </cell>
        </row>
        <row r="1008">
          <cell r="A1008">
            <v>5205361001</v>
          </cell>
        </row>
        <row r="1009">
          <cell r="A1009">
            <v>5205391001</v>
          </cell>
        </row>
        <row r="1010">
          <cell r="A1010">
            <v>5205391001</v>
          </cell>
        </row>
        <row r="1011">
          <cell r="A1011">
            <v>5295401001</v>
          </cell>
        </row>
        <row r="1012">
          <cell r="A1012">
            <v>5295951004</v>
          </cell>
        </row>
        <row r="1013">
          <cell r="A1013">
            <v>5295951004</v>
          </cell>
        </row>
        <row r="1014">
          <cell r="A1014">
            <v>5295301001</v>
          </cell>
        </row>
        <row r="1015">
          <cell r="A1015">
            <v>5235501003</v>
          </cell>
        </row>
        <row r="1016">
          <cell r="A1016">
            <v>5235501003</v>
          </cell>
        </row>
        <row r="1017">
          <cell r="A1017">
            <v>5235501003</v>
          </cell>
        </row>
        <row r="1018">
          <cell r="A1018">
            <v>5235501003</v>
          </cell>
        </row>
        <row r="1019">
          <cell r="A1019">
            <v>5235501003</v>
          </cell>
        </row>
        <row r="1020">
          <cell r="A1020">
            <v>5235501003</v>
          </cell>
        </row>
        <row r="1021">
          <cell r="A1021">
            <v>5235401001</v>
          </cell>
        </row>
        <row r="1022">
          <cell r="A1022">
            <v>5235401001</v>
          </cell>
        </row>
        <row r="1023">
          <cell r="A1023">
            <v>5235401001</v>
          </cell>
        </row>
        <row r="1024">
          <cell r="A1024">
            <v>5235401001</v>
          </cell>
        </row>
        <row r="1025">
          <cell r="A1025">
            <v>5235401001</v>
          </cell>
        </row>
        <row r="1026">
          <cell r="A1026">
            <v>5235401001</v>
          </cell>
        </row>
        <row r="1027">
          <cell r="A1027">
            <v>5235401001</v>
          </cell>
        </row>
        <row r="1028">
          <cell r="A1028">
            <v>5235501003</v>
          </cell>
        </row>
        <row r="1029">
          <cell r="A1029">
            <v>5235501003</v>
          </cell>
        </row>
        <row r="1030">
          <cell r="A1030">
            <v>5235501003</v>
          </cell>
        </row>
        <row r="1031">
          <cell r="A1031">
            <v>5235501003</v>
          </cell>
        </row>
        <row r="1032">
          <cell r="A1032">
            <v>5235501003</v>
          </cell>
        </row>
        <row r="1033">
          <cell r="A1033">
            <v>5235501003</v>
          </cell>
        </row>
        <row r="1034">
          <cell r="A1034">
            <v>5235501003</v>
          </cell>
        </row>
        <row r="1035">
          <cell r="A1035">
            <v>5235501003</v>
          </cell>
        </row>
        <row r="1036">
          <cell r="A1036">
            <v>5235501003</v>
          </cell>
        </row>
        <row r="1037">
          <cell r="A1037">
            <v>5235501003</v>
          </cell>
        </row>
        <row r="1038">
          <cell r="A1038">
            <v>5235501003</v>
          </cell>
        </row>
        <row r="1039">
          <cell r="A1039">
            <v>5235501003</v>
          </cell>
        </row>
        <row r="1040">
          <cell r="A1040">
            <v>5235501003</v>
          </cell>
        </row>
        <row r="1041">
          <cell r="A1041">
            <v>5235501003</v>
          </cell>
        </row>
        <row r="1042">
          <cell r="A1042">
            <v>5235501003</v>
          </cell>
        </row>
        <row r="1043">
          <cell r="A1043">
            <v>5235501003</v>
          </cell>
        </row>
        <row r="1044">
          <cell r="A1044">
            <v>5235501003</v>
          </cell>
        </row>
        <row r="1045">
          <cell r="A1045">
            <v>5235501003</v>
          </cell>
        </row>
        <row r="1046">
          <cell r="A1046">
            <v>5235501003</v>
          </cell>
        </row>
        <row r="1047">
          <cell r="A1047">
            <v>5235501003</v>
          </cell>
        </row>
        <row r="1048">
          <cell r="A1048">
            <v>5235501003</v>
          </cell>
        </row>
        <row r="1049">
          <cell r="A1049">
            <v>5235501003</v>
          </cell>
        </row>
        <row r="1050">
          <cell r="A1050">
            <v>5235501003</v>
          </cell>
        </row>
        <row r="1051">
          <cell r="A1051">
            <v>5235501003</v>
          </cell>
        </row>
        <row r="1052">
          <cell r="A1052">
            <v>5235501003</v>
          </cell>
        </row>
        <row r="1053">
          <cell r="A1053">
            <v>5235501003</v>
          </cell>
        </row>
        <row r="1054">
          <cell r="A1054">
            <v>5235501003</v>
          </cell>
        </row>
        <row r="1055">
          <cell r="A1055">
            <v>5235501003</v>
          </cell>
        </row>
        <row r="1056">
          <cell r="A1056">
            <v>5235501003</v>
          </cell>
        </row>
        <row r="1057">
          <cell r="A1057">
            <v>5235501003</v>
          </cell>
        </row>
        <row r="1058">
          <cell r="A1058">
            <v>5235501003</v>
          </cell>
        </row>
        <row r="1059">
          <cell r="A1059">
            <v>5235101001</v>
          </cell>
        </row>
        <row r="1060">
          <cell r="A1060">
            <v>5235501003</v>
          </cell>
        </row>
        <row r="1061">
          <cell r="A1061">
            <v>5235101001</v>
          </cell>
        </row>
        <row r="1062">
          <cell r="A1062">
            <v>5235501003</v>
          </cell>
        </row>
        <row r="1063">
          <cell r="A1063">
            <v>5235501003</v>
          </cell>
        </row>
        <row r="1064">
          <cell r="A1064">
            <v>5235501003</v>
          </cell>
        </row>
        <row r="1065">
          <cell r="A1065">
            <v>5235501003</v>
          </cell>
        </row>
        <row r="1066">
          <cell r="A1066">
            <v>5235501003</v>
          </cell>
        </row>
        <row r="1067">
          <cell r="A1067">
            <v>5235501003</v>
          </cell>
        </row>
        <row r="1068">
          <cell r="A1068">
            <v>5235501003</v>
          </cell>
        </row>
        <row r="1069">
          <cell r="A1069">
            <v>5235501003</v>
          </cell>
        </row>
        <row r="1070">
          <cell r="A1070">
            <v>5235101001</v>
          </cell>
        </row>
        <row r="1071">
          <cell r="A1071">
            <v>5220951001</v>
          </cell>
        </row>
        <row r="1072">
          <cell r="A1072">
            <v>5235101001</v>
          </cell>
        </row>
        <row r="1073">
          <cell r="A1073">
            <v>5235101001</v>
          </cell>
        </row>
        <row r="1074">
          <cell r="A1074">
            <v>5205951003</v>
          </cell>
        </row>
        <row r="1075">
          <cell r="A1075">
            <v>5295601001</v>
          </cell>
        </row>
        <row r="1076">
          <cell r="A1076">
            <v>5295601001</v>
          </cell>
        </row>
        <row r="1077">
          <cell r="A1077">
            <v>5295601001</v>
          </cell>
        </row>
        <row r="1078">
          <cell r="A1078">
            <v>5295601002</v>
          </cell>
        </row>
        <row r="1079">
          <cell r="A1079">
            <v>5295601001</v>
          </cell>
        </row>
        <row r="1080">
          <cell r="A1080">
            <v>5295601001</v>
          </cell>
        </row>
        <row r="1081">
          <cell r="A1081">
            <v>5295601001</v>
          </cell>
        </row>
        <row r="1082">
          <cell r="A1082">
            <v>5295601002</v>
          </cell>
        </row>
        <row r="1083">
          <cell r="A1083">
            <v>5295951015</v>
          </cell>
        </row>
        <row r="1084">
          <cell r="A1084">
            <v>5205421004</v>
          </cell>
        </row>
        <row r="1085">
          <cell r="A1085">
            <v>5205421004</v>
          </cell>
        </row>
        <row r="1086">
          <cell r="A1086">
            <v>5205421004</v>
          </cell>
        </row>
        <row r="1087">
          <cell r="A1087">
            <v>5205421004</v>
          </cell>
        </row>
        <row r="1088">
          <cell r="A1088">
            <v>5205421004</v>
          </cell>
        </row>
        <row r="1089">
          <cell r="A1089">
            <v>5205421004</v>
          </cell>
        </row>
        <row r="1090">
          <cell r="A1090">
            <v>5205421004</v>
          </cell>
        </row>
        <row r="1091">
          <cell r="A1091">
            <v>5205421004</v>
          </cell>
        </row>
        <row r="1092">
          <cell r="A1092">
            <v>5235501002</v>
          </cell>
        </row>
        <row r="1093">
          <cell r="A1093">
            <v>5235501002</v>
          </cell>
        </row>
        <row r="1094">
          <cell r="A1094">
            <v>5235501002</v>
          </cell>
        </row>
        <row r="1095">
          <cell r="A1095">
            <v>5235501002</v>
          </cell>
        </row>
        <row r="1096">
          <cell r="A1096">
            <v>5235501002</v>
          </cell>
        </row>
        <row r="1097">
          <cell r="A1097">
            <v>5235501002</v>
          </cell>
        </row>
        <row r="1098">
          <cell r="A1098">
            <v>5235501002</v>
          </cell>
        </row>
        <row r="1099">
          <cell r="A1099">
            <v>5235951005</v>
          </cell>
        </row>
        <row r="1100">
          <cell r="A1100">
            <v>5235951005</v>
          </cell>
        </row>
        <row r="1101">
          <cell r="A1101">
            <v>5235951005</v>
          </cell>
        </row>
        <row r="1102">
          <cell r="A1102">
            <v>5235951005</v>
          </cell>
        </row>
        <row r="1103">
          <cell r="A1103">
            <v>5235951005</v>
          </cell>
        </row>
        <row r="1104">
          <cell r="A1104">
            <v>5235951005</v>
          </cell>
        </row>
        <row r="1105">
          <cell r="A1105">
            <v>5235951005</v>
          </cell>
        </row>
        <row r="1106">
          <cell r="A1106">
            <v>5235951003</v>
          </cell>
        </row>
        <row r="1107">
          <cell r="A1107">
            <v>5235951003</v>
          </cell>
        </row>
        <row r="1108">
          <cell r="A1108">
            <v>5235951003</v>
          </cell>
        </row>
        <row r="1109">
          <cell r="A1109">
            <v>5235951003</v>
          </cell>
        </row>
        <row r="1110">
          <cell r="A1110">
            <v>5235951003</v>
          </cell>
        </row>
        <row r="1111">
          <cell r="A1111">
            <v>5235951003</v>
          </cell>
        </row>
        <row r="1112">
          <cell r="A1112">
            <v>5235951003</v>
          </cell>
        </row>
        <row r="1113">
          <cell r="A1113">
            <v>5235951005</v>
          </cell>
        </row>
        <row r="1114">
          <cell r="A1114">
            <v>5235951005</v>
          </cell>
        </row>
        <row r="1115">
          <cell r="A1115">
            <v>5235951005</v>
          </cell>
        </row>
        <row r="1116">
          <cell r="A1116">
            <v>5235951005</v>
          </cell>
        </row>
        <row r="1117">
          <cell r="A1117">
            <v>5235951005</v>
          </cell>
        </row>
        <row r="1118">
          <cell r="A1118">
            <v>5235951005</v>
          </cell>
        </row>
        <row r="1119">
          <cell r="A1119">
            <v>5255951002</v>
          </cell>
        </row>
        <row r="1120">
          <cell r="A1120">
            <v>5235501004</v>
          </cell>
        </row>
        <row r="1121">
          <cell r="A1121">
            <v>5295951027</v>
          </cell>
        </row>
        <row r="1122">
          <cell r="A1122">
            <v>5295951027</v>
          </cell>
        </row>
        <row r="1123">
          <cell r="A1123">
            <v>5295951027</v>
          </cell>
        </row>
        <row r="1124">
          <cell r="A1124">
            <v>5295951027</v>
          </cell>
        </row>
        <row r="1125">
          <cell r="A1125">
            <v>5295951027</v>
          </cell>
        </row>
        <row r="1126">
          <cell r="A1126">
            <v>5295951027</v>
          </cell>
        </row>
        <row r="1127">
          <cell r="A1127">
            <v>5295951027</v>
          </cell>
        </row>
        <row r="1128">
          <cell r="A1128">
            <v>5295951027</v>
          </cell>
        </row>
        <row r="1129">
          <cell r="A1129">
            <v>5295951026</v>
          </cell>
        </row>
        <row r="1130">
          <cell r="A1130">
            <v>5295951010</v>
          </cell>
        </row>
        <row r="1131">
          <cell r="A1131">
            <v>5295951010</v>
          </cell>
        </row>
        <row r="1132">
          <cell r="A1132">
            <v>5235101001</v>
          </cell>
        </row>
        <row r="1133">
          <cell r="A1133">
            <v>5235651002</v>
          </cell>
        </row>
        <row r="1134">
          <cell r="A1134">
            <v>5295051001</v>
          </cell>
        </row>
        <row r="1135">
          <cell r="A1135">
            <v>5295051001</v>
          </cell>
        </row>
        <row r="1136">
          <cell r="A1136">
            <v>5295951001</v>
          </cell>
        </row>
        <row r="1137">
          <cell r="A1137">
            <v>5295951004</v>
          </cell>
        </row>
        <row r="1138">
          <cell r="A1138">
            <v>5295951004</v>
          </cell>
        </row>
        <row r="1139">
          <cell r="A1139">
            <v>5295401001</v>
          </cell>
        </row>
        <row r="1140">
          <cell r="A1140">
            <v>5235101001</v>
          </cell>
        </row>
        <row r="1141">
          <cell r="A1141">
            <v>5235101001</v>
          </cell>
        </row>
        <row r="1142">
          <cell r="A1142">
            <v>5295951001</v>
          </cell>
        </row>
        <row r="1143">
          <cell r="A1143">
            <v>5295951001</v>
          </cell>
        </row>
        <row r="1144">
          <cell r="A1144">
            <v>5210351001</v>
          </cell>
        </row>
        <row r="1145">
          <cell r="A1145">
            <v>5295951001</v>
          </cell>
        </row>
        <row r="1146">
          <cell r="A1146">
            <v>5295951001</v>
          </cell>
        </row>
        <row r="1147">
          <cell r="A1147">
            <v>5295951001</v>
          </cell>
        </row>
        <row r="1148">
          <cell r="A1148">
            <v>5295951001</v>
          </cell>
        </row>
        <row r="1149">
          <cell r="A1149">
            <v>5235951011</v>
          </cell>
        </row>
        <row r="1150">
          <cell r="A1150">
            <v>5235951011</v>
          </cell>
        </row>
        <row r="1151">
          <cell r="A1151">
            <v>5235951011</v>
          </cell>
        </row>
        <row r="1152">
          <cell r="A1152">
            <v>5235951011</v>
          </cell>
        </row>
        <row r="1153">
          <cell r="A1153">
            <v>5235951011</v>
          </cell>
        </row>
        <row r="1154">
          <cell r="A1154">
            <v>5235951011</v>
          </cell>
        </row>
        <row r="1155">
          <cell r="A1155">
            <v>5235951011</v>
          </cell>
        </row>
        <row r="1156">
          <cell r="A1156">
            <v>5235951011</v>
          </cell>
        </row>
        <row r="1157">
          <cell r="A1157">
            <v>5235951011</v>
          </cell>
        </row>
        <row r="1158">
          <cell r="A1158">
            <v>5235951011</v>
          </cell>
        </row>
        <row r="1159">
          <cell r="A1159">
            <v>5235501003</v>
          </cell>
        </row>
        <row r="1160">
          <cell r="A1160">
            <v>5295951004</v>
          </cell>
        </row>
        <row r="1161">
          <cell r="A1161">
            <v>5295951008</v>
          </cell>
        </row>
        <row r="1162">
          <cell r="A1162">
            <v>5295951004</v>
          </cell>
        </row>
        <row r="1163">
          <cell r="A1163">
            <v>5295401001</v>
          </cell>
        </row>
        <row r="1164">
          <cell r="A1164">
            <v>5235951011</v>
          </cell>
        </row>
        <row r="1165">
          <cell r="A1165">
            <v>5235951011</v>
          </cell>
        </row>
        <row r="1166">
          <cell r="A1166">
            <v>5235951011</v>
          </cell>
        </row>
        <row r="1167">
          <cell r="A1167">
            <v>5235951011</v>
          </cell>
        </row>
        <row r="1168">
          <cell r="A1168">
            <v>5235951011</v>
          </cell>
        </row>
        <row r="1169">
          <cell r="A1169">
            <v>5235951011</v>
          </cell>
        </row>
        <row r="1170">
          <cell r="A1170">
            <v>5295251001</v>
          </cell>
        </row>
        <row r="1171">
          <cell r="A1171">
            <v>5295251001</v>
          </cell>
        </row>
        <row r="1172">
          <cell r="A1172">
            <v>5295251001</v>
          </cell>
        </row>
        <row r="1173">
          <cell r="A1173">
            <v>5295251001</v>
          </cell>
        </row>
        <row r="1174">
          <cell r="A1174">
            <v>5295251001</v>
          </cell>
        </row>
        <row r="1175">
          <cell r="A1175">
            <v>5295251001</v>
          </cell>
        </row>
        <row r="1176">
          <cell r="A1176">
            <v>5295251001</v>
          </cell>
        </row>
        <row r="1177">
          <cell r="A1177">
            <v>5295251001</v>
          </cell>
        </row>
        <row r="1178">
          <cell r="A1178">
            <v>5295251001</v>
          </cell>
        </row>
        <row r="1179">
          <cell r="A1179">
            <v>5205031001</v>
          </cell>
        </row>
        <row r="1180">
          <cell r="A1180">
            <v>5205061002</v>
          </cell>
        </row>
        <row r="1181">
          <cell r="A1181">
            <v>5205061002</v>
          </cell>
        </row>
        <row r="1182">
          <cell r="A1182">
            <v>5205061002</v>
          </cell>
        </row>
        <row r="1183">
          <cell r="A1183">
            <v>5205061002</v>
          </cell>
        </row>
        <row r="1184">
          <cell r="A1184">
            <v>5205061002</v>
          </cell>
        </row>
        <row r="1185">
          <cell r="A1185">
            <v>5205061002</v>
          </cell>
        </row>
        <row r="1186">
          <cell r="A1186">
            <v>5205061002</v>
          </cell>
        </row>
        <row r="1187">
          <cell r="A1187">
            <v>5205061002</v>
          </cell>
        </row>
        <row r="1188">
          <cell r="A1188">
            <v>5205151002</v>
          </cell>
        </row>
        <row r="1189">
          <cell r="A1189">
            <v>5205151002</v>
          </cell>
        </row>
        <row r="1190">
          <cell r="A1190">
            <v>5205151002</v>
          </cell>
        </row>
        <row r="1191">
          <cell r="A1191">
            <v>5205151002</v>
          </cell>
        </row>
        <row r="1192">
          <cell r="A1192">
            <v>5205151003</v>
          </cell>
        </row>
        <row r="1193">
          <cell r="A1193">
            <v>5205151003</v>
          </cell>
        </row>
        <row r="1194">
          <cell r="A1194">
            <v>5205151003</v>
          </cell>
        </row>
        <row r="1195">
          <cell r="A1195">
            <v>5295951004</v>
          </cell>
        </row>
        <row r="1196">
          <cell r="A1196">
            <v>5235951011</v>
          </cell>
        </row>
        <row r="1197">
          <cell r="A1197">
            <v>5235951011</v>
          </cell>
        </row>
        <row r="1198">
          <cell r="A1198">
            <v>5235951009</v>
          </cell>
        </row>
        <row r="1199">
          <cell r="A1199">
            <v>5295051001</v>
          </cell>
        </row>
        <row r="1200">
          <cell r="A1200">
            <v>5235951009</v>
          </cell>
        </row>
        <row r="1201">
          <cell r="A1201">
            <v>5295051001</v>
          </cell>
        </row>
        <row r="1202">
          <cell r="A1202">
            <v>5235951009</v>
          </cell>
        </row>
        <row r="1203">
          <cell r="A1203">
            <v>5295051001</v>
          </cell>
        </row>
        <row r="1204">
          <cell r="A1204">
            <v>5235951009</v>
          </cell>
        </row>
        <row r="1205">
          <cell r="A1205">
            <v>5295051001</v>
          </cell>
        </row>
        <row r="1206">
          <cell r="A1206">
            <v>5235951009</v>
          </cell>
        </row>
        <row r="1207">
          <cell r="A1207">
            <v>5295051001</v>
          </cell>
        </row>
        <row r="1208">
          <cell r="A1208">
            <v>5235951009</v>
          </cell>
        </row>
        <row r="1209">
          <cell r="A1209">
            <v>5295051001</v>
          </cell>
        </row>
        <row r="1210">
          <cell r="A1210">
            <v>5295951004</v>
          </cell>
        </row>
        <row r="1211">
          <cell r="A1211">
            <v>5295401001</v>
          </cell>
        </row>
        <row r="1212">
          <cell r="A1212">
            <v>5235501003</v>
          </cell>
        </row>
        <row r="1213">
          <cell r="A1213">
            <v>5235501003</v>
          </cell>
        </row>
        <row r="1214">
          <cell r="A1214">
            <v>5235501003</v>
          </cell>
        </row>
        <row r="1215">
          <cell r="A1215">
            <v>5235501003</v>
          </cell>
        </row>
        <row r="1216">
          <cell r="A1216">
            <v>5295201002</v>
          </cell>
        </row>
        <row r="1217">
          <cell r="A1217">
            <v>5235951007</v>
          </cell>
        </row>
        <row r="1218">
          <cell r="A1218">
            <v>5235951007</v>
          </cell>
        </row>
        <row r="1219">
          <cell r="A1219">
            <v>5235951007</v>
          </cell>
        </row>
        <row r="1220">
          <cell r="A1220">
            <v>5235951007</v>
          </cell>
        </row>
        <row r="1221">
          <cell r="A1221">
            <v>5235951007</v>
          </cell>
        </row>
        <row r="1222">
          <cell r="A1222">
            <v>5235951007</v>
          </cell>
        </row>
        <row r="1223">
          <cell r="A1223">
            <v>5235601001</v>
          </cell>
        </row>
        <row r="1224">
          <cell r="A1224">
            <v>5235601001</v>
          </cell>
        </row>
        <row r="1225">
          <cell r="A1225">
            <v>5240151001</v>
          </cell>
        </row>
        <row r="1226">
          <cell r="A1226">
            <v>5240151001</v>
          </cell>
        </row>
        <row r="1227">
          <cell r="A1227">
            <v>5235501002</v>
          </cell>
        </row>
        <row r="1228">
          <cell r="A1228">
            <v>5235501002</v>
          </cell>
        </row>
        <row r="1229">
          <cell r="A1229">
            <v>5235501002</v>
          </cell>
        </row>
        <row r="1230">
          <cell r="A1230">
            <v>5235501004</v>
          </cell>
        </row>
        <row r="1231">
          <cell r="A1231">
            <v>5235501004</v>
          </cell>
        </row>
        <row r="1232">
          <cell r="A1232">
            <v>5235951006</v>
          </cell>
        </row>
        <row r="1233">
          <cell r="A1233">
            <v>5235951006</v>
          </cell>
        </row>
        <row r="1234">
          <cell r="A1234">
            <v>5235501002</v>
          </cell>
        </row>
        <row r="1235">
          <cell r="A1235">
            <v>5235951003</v>
          </cell>
        </row>
        <row r="1236">
          <cell r="A1236">
            <v>5235951005</v>
          </cell>
        </row>
        <row r="1237">
          <cell r="A1237">
            <v>5235501002</v>
          </cell>
        </row>
        <row r="1238">
          <cell r="A1238">
            <v>5235951003</v>
          </cell>
        </row>
        <row r="1239">
          <cell r="A1239">
            <v>5235951005</v>
          </cell>
        </row>
        <row r="1240">
          <cell r="A1240">
            <v>5240151001</v>
          </cell>
        </row>
        <row r="1241">
          <cell r="A1241">
            <v>5235501002</v>
          </cell>
        </row>
        <row r="1242">
          <cell r="A1242">
            <v>5235951003</v>
          </cell>
        </row>
        <row r="1243">
          <cell r="A1243">
            <v>5235951005</v>
          </cell>
        </row>
        <row r="1244">
          <cell r="A1244">
            <v>5240151001</v>
          </cell>
        </row>
        <row r="1245">
          <cell r="A1245">
            <v>5235501002</v>
          </cell>
        </row>
        <row r="1246">
          <cell r="A1246">
            <v>5235951003</v>
          </cell>
        </row>
        <row r="1247">
          <cell r="A1247">
            <v>5235951005</v>
          </cell>
        </row>
        <row r="1248">
          <cell r="A1248">
            <v>5235501004</v>
          </cell>
        </row>
        <row r="1249">
          <cell r="A1249">
            <v>5240151001</v>
          </cell>
        </row>
        <row r="1250">
          <cell r="A1250">
            <v>5295251001</v>
          </cell>
        </row>
        <row r="1251">
          <cell r="A1251">
            <v>5295301001</v>
          </cell>
        </row>
        <row r="1252">
          <cell r="A1252">
            <v>5235501003</v>
          </cell>
        </row>
        <row r="1253">
          <cell r="A1253">
            <v>5235501003</v>
          </cell>
        </row>
        <row r="1254">
          <cell r="A1254">
            <v>5235501003</v>
          </cell>
        </row>
        <row r="1255">
          <cell r="A1255">
            <v>5295601001</v>
          </cell>
        </row>
        <row r="1256">
          <cell r="A1256">
            <v>5295601001</v>
          </cell>
        </row>
        <row r="1257">
          <cell r="A1257">
            <v>5295601001</v>
          </cell>
        </row>
        <row r="1258">
          <cell r="A1258">
            <v>5295601002</v>
          </cell>
        </row>
        <row r="1259">
          <cell r="A1259">
            <v>5295951015</v>
          </cell>
        </row>
        <row r="1260">
          <cell r="A1260">
            <v>5295601001</v>
          </cell>
        </row>
        <row r="1261">
          <cell r="A1261">
            <v>5295601001</v>
          </cell>
        </row>
        <row r="1262">
          <cell r="A1262">
            <v>5295601001</v>
          </cell>
        </row>
        <row r="1263">
          <cell r="A1263">
            <v>5295601002</v>
          </cell>
        </row>
        <row r="1264">
          <cell r="A1264">
            <v>5240151001</v>
          </cell>
        </row>
        <row r="1265">
          <cell r="A1265">
            <v>5235501002</v>
          </cell>
        </row>
        <row r="1266">
          <cell r="A1266">
            <v>5235951003</v>
          </cell>
        </row>
        <row r="1267">
          <cell r="A1267">
            <v>5235951005</v>
          </cell>
        </row>
        <row r="1268">
          <cell r="A1268">
            <v>5235951011</v>
          </cell>
        </row>
        <row r="1269">
          <cell r="A1269">
            <v>5235501003</v>
          </cell>
        </row>
        <row r="1270">
          <cell r="A1270">
            <v>5235501003</v>
          </cell>
        </row>
        <row r="1271">
          <cell r="A1271">
            <v>5235501003</v>
          </cell>
        </row>
        <row r="1272">
          <cell r="A1272">
            <v>5235501003</v>
          </cell>
        </row>
        <row r="1273">
          <cell r="A1273">
            <v>5235951011</v>
          </cell>
        </row>
        <row r="1274">
          <cell r="A1274">
            <v>5235951011</v>
          </cell>
        </row>
        <row r="1275">
          <cell r="A1275">
            <v>5235951011</v>
          </cell>
        </row>
        <row r="1276">
          <cell r="A1276">
            <v>5235951011</v>
          </cell>
        </row>
        <row r="1277">
          <cell r="A1277">
            <v>5235101001</v>
          </cell>
        </row>
        <row r="1278">
          <cell r="A1278">
            <v>5235951012</v>
          </cell>
        </row>
        <row r="1279">
          <cell r="A1279">
            <v>5235501003</v>
          </cell>
        </row>
        <row r="1280">
          <cell r="A1280">
            <v>5235501003</v>
          </cell>
        </row>
        <row r="1281">
          <cell r="A1281">
            <v>5235501003</v>
          </cell>
        </row>
        <row r="1282">
          <cell r="A1282">
            <v>5235501003</v>
          </cell>
        </row>
        <row r="1283">
          <cell r="A1283">
            <v>5235501003</v>
          </cell>
        </row>
        <row r="1284">
          <cell r="A1284">
            <v>5235501003</v>
          </cell>
        </row>
        <row r="1285">
          <cell r="A1285">
            <v>5220951001</v>
          </cell>
        </row>
        <row r="1286">
          <cell r="A1286">
            <v>5235501003</v>
          </cell>
        </row>
        <row r="1287">
          <cell r="A1287">
            <v>5235501003</v>
          </cell>
        </row>
        <row r="1288">
          <cell r="A1288">
            <v>5235501003</v>
          </cell>
        </row>
        <row r="1289">
          <cell r="A1289">
            <v>5235501003</v>
          </cell>
        </row>
        <row r="1290">
          <cell r="A1290">
            <v>5235501003</v>
          </cell>
        </row>
        <row r="1291">
          <cell r="A1291">
            <v>5235501003</v>
          </cell>
        </row>
        <row r="1292">
          <cell r="A1292">
            <v>5235501003</v>
          </cell>
        </row>
        <row r="1293">
          <cell r="A1293">
            <v>5235501003</v>
          </cell>
        </row>
        <row r="1294">
          <cell r="A1294">
            <v>5235501003</v>
          </cell>
        </row>
        <row r="1295">
          <cell r="A1295">
            <v>5220951001</v>
          </cell>
        </row>
        <row r="1296">
          <cell r="A1296">
            <v>5295601001</v>
          </cell>
        </row>
        <row r="1297">
          <cell r="A1297">
            <v>5295601001</v>
          </cell>
        </row>
        <row r="1298">
          <cell r="A1298">
            <v>5295601001</v>
          </cell>
        </row>
        <row r="1299">
          <cell r="A1299">
            <v>5295601002</v>
          </cell>
        </row>
        <row r="1300">
          <cell r="A1300">
            <v>5295601001</v>
          </cell>
        </row>
        <row r="1301">
          <cell r="A1301">
            <v>5295601001</v>
          </cell>
        </row>
        <row r="1302">
          <cell r="A1302">
            <v>5295601001</v>
          </cell>
        </row>
        <row r="1303">
          <cell r="A1303">
            <v>5295601002</v>
          </cell>
        </row>
        <row r="1304">
          <cell r="A1304">
            <v>5295951015</v>
          </cell>
        </row>
        <row r="1305">
          <cell r="A1305">
            <v>5255951002</v>
          </cell>
        </row>
        <row r="1306">
          <cell r="A1306">
            <v>5235501004</v>
          </cell>
        </row>
        <row r="1307">
          <cell r="A1307">
            <v>5235951011</v>
          </cell>
        </row>
        <row r="1308">
          <cell r="A1308">
            <v>5205951002</v>
          </cell>
        </row>
        <row r="1309">
          <cell r="A1309">
            <v>5235501003</v>
          </cell>
        </row>
        <row r="1310">
          <cell r="A1310">
            <v>5235501003</v>
          </cell>
        </row>
        <row r="1311">
          <cell r="A1311">
            <v>5235501003</v>
          </cell>
        </row>
        <row r="1312">
          <cell r="A1312">
            <v>5235501003</v>
          </cell>
        </row>
        <row r="1313">
          <cell r="A1313">
            <v>5235501003</v>
          </cell>
        </row>
        <row r="1314">
          <cell r="A1314">
            <v>5235501003</v>
          </cell>
        </row>
        <row r="1315">
          <cell r="A1315">
            <v>5235501003</v>
          </cell>
        </row>
        <row r="1316">
          <cell r="A1316">
            <v>5235501003</v>
          </cell>
        </row>
        <row r="1317">
          <cell r="A1317">
            <v>5235501003</v>
          </cell>
        </row>
        <row r="1318">
          <cell r="A1318">
            <v>5235501003</v>
          </cell>
        </row>
        <row r="1319">
          <cell r="A1319">
            <v>5235501003</v>
          </cell>
        </row>
        <row r="1320">
          <cell r="A1320">
            <v>5235501003</v>
          </cell>
        </row>
        <row r="1321">
          <cell r="A1321">
            <v>5235501003</v>
          </cell>
        </row>
        <row r="1322">
          <cell r="A1322">
            <v>5235501003</v>
          </cell>
        </row>
        <row r="1323">
          <cell r="A1323">
            <v>5235501003</v>
          </cell>
        </row>
        <row r="1324">
          <cell r="A1324">
            <v>5235501003</v>
          </cell>
        </row>
        <row r="1325">
          <cell r="A1325">
            <v>5235501003</v>
          </cell>
        </row>
        <row r="1326">
          <cell r="A1326">
            <v>5235501003</v>
          </cell>
        </row>
        <row r="1327">
          <cell r="A1327">
            <v>5235501003</v>
          </cell>
        </row>
        <row r="1328">
          <cell r="A1328">
            <v>5235501003</v>
          </cell>
        </row>
        <row r="1329">
          <cell r="A1329">
            <v>5235501003</v>
          </cell>
        </row>
        <row r="1330">
          <cell r="A1330">
            <v>5235501003</v>
          </cell>
        </row>
        <row r="1331">
          <cell r="A1331">
            <v>5235501003</v>
          </cell>
        </row>
        <row r="1332">
          <cell r="A1332">
            <v>5235501003</v>
          </cell>
        </row>
        <row r="1333">
          <cell r="A1333">
            <v>5235501002</v>
          </cell>
        </row>
        <row r="1334">
          <cell r="A1334">
            <v>5235501002</v>
          </cell>
        </row>
        <row r="1335">
          <cell r="A1335">
            <v>5235501002</v>
          </cell>
        </row>
        <row r="1336">
          <cell r="A1336">
            <v>5235501002</v>
          </cell>
        </row>
        <row r="1337">
          <cell r="A1337">
            <v>5235501002</v>
          </cell>
        </row>
        <row r="1338">
          <cell r="A1338">
            <v>5235501002</v>
          </cell>
        </row>
        <row r="1339">
          <cell r="A1339">
            <v>5235501002</v>
          </cell>
        </row>
        <row r="1340">
          <cell r="A1340">
            <v>5235951005</v>
          </cell>
        </row>
        <row r="1341">
          <cell r="A1341">
            <v>5235951005</v>
          </cell>
        </row>
        <row r="1342">
          <cell r="A1342">
            <v>5235951005</v>
          </cell>
        </row>
        <row r="1343">
          <cell r="A1343">
            <v>5235951005</v>
          </cell>
        </row>
        <row r="1344">
          <cell r="A1344">
            <v>5235951005</v>
          </cell>
        </row>
        <row r="1345">
          <cell r="A1345">
            <v>5235951005</v>
          </cell>
        </row>
        <row r="1346">
          <cell r="A1346">
            <v>5235951005</v>
          </cell>
        </row>
        <row r="1347">
          <cell r="A1347">
            <v>5235951003</v>
          </cell>
        </row>
        <row r="1348">
          <cell r="A1348">
            <v>5235951003</v>
          </cell>
        </row>
        <row r="1349">
          <cell r="A1349">
            <v>5235951003</v>
          </cell>
        </row>
        <row r="1350">
          <cell r="A1350">
            <v>5235951003</v>
          </cell>
        </row>
        <row r="1351">
          <cell r="A1351">
            <v>5235951003</v>
          </cell>
        </row>
        <row r="1352">
          <cell r="A1352">
            <v>5235951003</v>
          </cell>
        </row>
        <row r="1353">
          <cell r="A1353">
            <v>5235951003</v>
          </cell>
        </row>
        <row r="1354">
          <cell r="A1354">
            <v>5295951001</v>
          </cell>
        </row>
        <row r="1355">
          <cell r="A1355">
            <v>5295951001</v>
          </cell>
        </row>
        <row r="1356">
          <cell r="A1356">
            <v>5235501002</v>
          </cell>
        </row>
        <row r="1357">
          <cell r="A1357">
            <v>5240151001</v>
          </cell>
        </row>
        <row r="1358">
          <cell r="A1358">
            <v>5235501002</v>
          </cell>
        </row>
        <row r="1359">
          <cell r="A1359">
            <v>5235951003</v>
          </cell>
        </row>
        <row r="1360">
          <cell r="A1360">
            <v>5235951005</v>
          </cell>
        </row>
        <row r="1361">
          <cell r="A1361">
            <v>5235501004</v>
          </cell>
        </row>
        <row r="1362">
          <cell r="A1362">
            <v>5235501002</v>
          </cell>
        </row>
        <row r="1363">
          <cell r="A1363">
            <v>5235951003</v>
          </cell>
        </row>
        <row r="1364">
          <cell r="A1364">
            <v>5235951005</v>
          </cell>
        </row>
        <row r="1365">
          <cell r="A1365">
            <v>5235501004</v>
          </cell>
        </row>
        <row r="1366">
          <cell r="A1366">
            <v>5295951001</v>
          </cell>
        </row>
        <row r="1367">
          <cell r="A1367">
            <v>5235951009</v>
          </cell>
        </row>
        <row r="1368">
          <cell r="A1368">
            <v>5295051001</v>
          </cell>
        </row>
        <row r="1369">
          <cell r="A1369">
            <v>5235951009</v>
          </cell>
        </row>
        <row r="1370">
          <cell r="A1370">
            <v>5295051001</v>
          </cell>
        </row>
        <row r="1371">
          <cell r="A1371">
            <v>5235951009</v>
          </cell>
        </row>
        <row r="1372">
          <cell r="A1372">
            <v>5295051001</v>
          </cell>
        </row>
        <row r="1373">
          <cell r="A1373">
            <v>5235401001</v>
          </cell>
        </row>
        <row r="1374">
          <cell r="A1374">
            <v>5240151001</v>
          </cell>
        </row>
        <row r="1375">
          <cell r="A1375">
            <v>5235501002</v>
          </cell>
        </row>
        <row r="1376">
          <cell r="A1376">
            <v>5235951003</v>
          </cell>
        </row>
        <row r="1377">
          <cell r="A1377">
            <v>5235951005</v>
          </cell>
        </row>
        <row r="1378">
          <cell r="A1378">
            <v>5240151001</v>
          </cell>
        </row>
        <row r="1379">
          <cell r="A1379">
            <v>5235501002</v>
          </cell>
        </row>
        <row r="1380">
          <cell r="A1380">
            <v>5235951003</v>
          </cell>
        </row>
        <row r="1381">
          <cell r="A1381">
            <v>5235951005</v>
          </cell>
        </row>
        <row r="1382">
          <cell r="A1382">
            <v>5235501003</v>
          </cell>
        </row>
        <row r="1383">
          <cell r="A1383">
            <v>5235501003</v>
          </cell>
        </row>
        <row r="1384">
          <cell r="A1384">
            <v>5235501003</v>
          </cell>
        </row>
        <row r="1385">
          <cell r="A1385">
            <v>5235501003</v>
          </cell>
        </row>
        <row r="1386">
          <cell r="A1386">
            <v>5235501003</v>
          </cell>
        </row>
        <row r="1387">
          <cell r="A1387">
            <v>5235501003</v>
          </cell>
        </row>
        <row r="1388">
          <cell r="A1388">
            <v>5235501003</v>
          </cell>
        </row>
        <row r="1389">
          <cell r="A1389">
            <v>5235501003</v>
          </cell>
        </row>
        <row r="1390">
          <cell r="A1390">
            <v>5235501003</v>
          </cell>
        </row>
        <row r="1391">
          <cell r="A1391">
            <v>5235501003</v>
          </cell>
        </row>
        <row r="1392">
          <cell r="A1392">
            <v>5235501003</v>
          </cell>
        </row>
        <row r="1393">
          <cell r="A1393">
            <v>5235501003</v>
          </cell>
        </row>
        <row r="1394">
          <cell r="A1394">
            <v>5235501003</v>
          </cell>
        </row>
        <row r="1395">
          <cell r="A1395">
            <v>5235501003</v>
          </cell>
        </row>
        <row r="1396">
          <cell r="A1396">
            <v>5295951001</v>
          </cell>
        </row>
        <row r="1397">
          <cell r="A1397">
            <v>5295951001</v>
          </cell>
        </row>
        <row r="1398">
          <cell r="A1398">
            <v>5295951001</v>
          </cell>
        </row>
        <row r="1399">
          <cell r="A1399">
            <v>5235501003</v>
          </cell>
        </row>
        <row r="1400">
          <cell r="A1400">
            <v>5235501003</v>
          </cell>
        </row>
        <row r="1401">
          <cell r="A1401">
            <v>5235501003</v>
          </cell>
        </row>
        <row r="1402">
          <cell r="A1402">
            <v>5235501003</v>
          </cell>
        </row>
        <row r="1403">
          <cell r="A1403">
            <v>5235501003</v>
          </cell>
        </row>
        <row r="1404">
          <cell r="A1404">
            <v>5235501003</v>
          </cell>
        </row>
        <row r="1405">
          <cell r="A1405">
            <v>5235501003</v>
          </cell>
        </row>
        <row r="1406">
          <cell r="A1406">
            <v>5235501003</v>
          </cell>
        </row>
        <row r="1407">
          <cell r="A1407">
            <v>5235501003</v>
          </cell>
        </row>
        <row r="1408">
          <cell r="A1408">
            <v>5235501003</v>
          </cell>
        </row>
        <row r="1409">
          <cell r="A1409">
            <v>5235501003</v>
          </cell>
        </row>
        <row r="1410">
          <cell r="A1410">
            <v>5235501003</v>
          </cell>
        </row>
        <row r="1411">
          <cell r="A1411">
            <v>5235501003</v>
          </cell>
        </row>
        <row r="1412">
          <cell r="A1412">
            <v>5295951001</v>
          </cell>
        </row>
        <row r="1413">
          <cell r="A1413">
            <v>5295951001</v>
          </cell>
        </row>
        <row r="1414">
          <cell r="A1414">
            <v>5235101001</v>
          </cell>
        </row>
        <row r="1415">
          <cell r="A1415">
            <v>5295951004</v>
          </cell>
        </row>
        <row r="1416">
          <cell r="A1416">
            <v>5295951004</v>
          </cell>
        </row>
        <row r="1417">
          <cell r="A1417">
            <v>5235501003</v>
          </cell>
        </row>
        <row r="1418">
          <cell r="A1418">
            <v>5235501003</v>
          </cell>
        </row>
        <row r="1419">
          <cell r="A1419">
            <v>5235501003</v>
          </cell>
        </row>
        <row r="1420">
          <cell r="A1420">
            <v>5235501003</v>
          </cell>
        </row>
        <row r="1421">
          <cell r="A1421">
            <v>5235501003</v>
          </cell>
        </row>
        <row r="1422">
          <cell r="A1422">
            <v>5235501003</v>
          </cell>
        </row>
        <row r="1423">
          <cell r="A1423">
            <v>5295951001</v>
          </cell>
        </row>
        <row r="1424">
          <cell r="A1424">
            <v>5295951001</v>
          </cell>
        </row>
        <row r="1425">
          <cell r="A1425">
            <v>5295951001</v>
          </cell>
        </row>
        <row r="1426">
          <cell r="A1426">
            <v>5295951001</v>
          </cell>
        </row>
        <row r="1427">
          <cell r="A1427">
            <v>5295951001</v>
          </cell>
        </row>
        <row r="1428">
          <cell r="A1428">
            <v>5295951001</v>
          </cell>
        </row>
        <row r="1429">
          <cell r="A1429">
            <v>5295401001</v>
          </cell>
        </row>
        <row r="1430">
          <cell r="A1430">
            <v>5295401001</v>
          </cell>
        </row>
        <row r="1431">
          <cell r="A1431">
            <v>5295401001</v>
          </cell>
        </row>
        <row r="1432">
          <cell r="A1432">
            <v>5235501003</v>
          </cell>
        </row>
        <row r="1433">
          <cell r="A1433">
            <v>5235501003</v>
          </cell>
        </row>
        <row r="1434">
          <cell r="A1434">
            <v>5235501003</v>
          </cell>
        </row>
        <row r="1435">
          <cell r="A1435">
            <v>5235501003</v>
          </cell>
        </row>
        <row r="1436">
          <cell r="A1436">
            <v>5235501003</v>
          </cell>
        </row>
        <row r="1437">
          <cell r="A1437">
            <v>5235501003</v>
          </cell>
        </row>
        <row r="1438">
          <cell r="A1438">
            <v>5235501003</v>
          </cell>
        </row>
        <row r="1439">
          <cell r="A1439">
            <v>5295601001</v>
          </cell>
        </row>
        <row r="1440">
          <cell r="A1440">
            <v>5295601001</v>
          </cell>
        </row>
        <row r="1441">
          <cell r="A1441">
            <v>5295601001</v>
          </cell>
        </row>
        <row r="1442">
          <cell r="A1442">
            <v>5295601002</v>
          </cell>
        </row>
        <row r="1443">
          <cell r="A1443">
            <v>5295601002</v>
          </cell>
        </row>
        <row r="1444">
          <cell r="A1444">
            <v>5215051001</v>
          </cell>
        </row>
        <row r="1445">
          <cell r="A1445">
            <v>5235951009</v>
          </cell>
        </row>
        <row r="1446">
          <cell r="A1446">
            <v>5295051001</v>
          </cell>
        </row>
        <row r="1447">
          <cell r="A1447">
            <v>5235951009</v>
          </cell>
        </row>
        <row r="1448">
          <cell r="A1448">
            <v>5295051001</v>
          </cell>
        </row>
        <row r="1449">
          <cell r="A1449">
            <v>5235951009</v>
          </cell>
        </row>
        <row r="1450">
          <cell r="A1450">
            <v>5295051001</v>
          </cell>
        </row>
        <row r="1451">
          <cell r="A1451">
            <v>5235951009</v>
          </cell>
        </row>
        <row r="1452">
          <cell r="A1452">
            <v>5295051001</v>
          </cell>
        </row>
        <row r="1453">
          <cell r="A1453">
            <v>5235951009</v>
          </cell>
        </row>
        <row r="1454">
          <cell r="A1454">
            <v>5295051001</v>
          </cell>
        </row>
        <row r="1455">
          <cell r="A1455">
            <v>5235951009</v>
          </cell>
        </row>
        <row r="1456">
          <cell r="A1456">
            <v>5295051001</v>
          </cell>
        </row>
        <row r="1457">
          <cell r="A1457">
            <v>5235951009</v>
          </cell>
        </row>
        <row r="1458">
          <cell r="A1458">
            <v>5295051001</v>
          </cell>
        </row>
        <row r="1459">
          <cell r="A1459">
            <v>5235951009</v>
          </cell>
        </row>
        <row r="1460">
          <cell r="A1460">
            <v>5295051001</v>
          </cell>
        </row>
        <row r="1461">
          <cell r="A1461">
            <v>5235951009</v>
          </cell>
        </row>
        <row r="1462">
          <cell r="A1462">
            <v>5295051001</v>
          </cell>
        </row>
        <row r="1463">
          <cell r="A1463">
            <v>5235351001</v>
          </cell>
        </row>
        <row r="1464">
          <cell r="A1464">
            <v>5215951001</v>
          </cell>
        </row>
        <row r="1465">
          <cell r="A1465">
            <v>5255951001</v>
          </cell>
        </row>
        <row r="1466">
          <cell r="A1466">
            <v>5295951001</v>
          </cell>
        </row>
        <row r="1467">
          <cell r="A1467">
            <v>5295951001</v>
          </cell>
        </row>
        <row r="1468">
          <cell r="A1468">
            <v>5205811001</v>
          </cell>
        </row>
        <row r="1469">
          <cell r="A1469">
            <v>5205811001</v>
          </cell>
        </row>
        <row r="1470">
          <cell r="A1470">
            <v>5205811001</v>
          </cell>
        </row>
        <row r="1471">
          <cell r="A1471">
            <v>5205031001</v>
          </cell>
        </row>
        <row r="1472">
          <cell r="A1472">
            <v>5205061002</v>
          </cell>
        </row>
        <row r="1473">
          <cell r="A1473">
            <v>5205061002</v>
          </cell>
        </row>
        <row r="1474">
          <cell r="A1474">
            <v>5205061002</v>
          </cell>
        </row>
        <row r="1475">
          <cell r="A1475">
            <v>5205061002</v>
          </cell>
        </row>
        <row r="1476">
          <cell r="A1476">
            <v>5205061002</v>
          </cell>
        </row>
        <row r="1477">
          <cell r="A1477">
            <v>5205061002</v>
          </cell>
        </row>
        <row r="1478">
          <cell r="A1478">
            <v>5205061002</v>
          </cell>
        </row>
        <row r="1479">
          <cell r="A1479">
            <v>5205061002</v>
          </cell>
        </row>
        <row r="1480">
          <cell r="A1480">
            <v>5205151002</v>
          </cell>
        </row>
        <row r="1481">
          <cell r="A1481">
            <v>5205151002</v>
          </cell>
        </row>
        <row r="1482">
          <cell r="A1482">
            <v>5205151002</v>
          </cell>
        </row>
        <row r="1483">
          <cell r="A1483">
            <v>5205151002</v>
          </cell>
        </row>
        <row r="1484">
          <cell r="A1484">
            <v>5205151003</v>
          </cell>
        </row>
        <row r="1485">
          <cell r="A1485">
            <v>5205151003</v>
          </cell>
        </row>
        <row r="1486">
          <cell r="A1486">
            <v>5205151003</v>
          </cell>
        </row>
        <row r="1487">
          <cell r="A1487">
            <v>5205951003</v>
          </cell>
        </row>
        <row r="1488">
          <cell r="A1488">
            <v>5205951003</v>
          </cell>
        </row>
        <row r="1489">
          <cell r="A1489">
            <v>5205951004</v>
          </cell>
        </row>
        <row r="1490">
          <cell r="A1490">
            <v>5205301001</v>
          </cell>
        </row>
        <row r="1491">
          <cell r="A1491">
            <v>5205301001</v>
          </cell>
        </row>
        <row r="1492">
          <cell r="A1492">
            <v>5205331001</v>
          </cell>
        </row>
        <row r="1493">
          <cell r="A1493">
            <v>5205331001</v>
          </cell>
        </row>
        <row r="1494">
          <cell r="A1494">
            <v>5205361001</v>
          </cell>
        </row>
        <row r="1495">
          <cell r="A1495">
            <v>5205361001</v>
          </cell>
        </row>
        <row r="1496">
          <cell r="A1496">
            <v>5205391001</v>
          </cell>
        </row>
        <row r="1497">
          <cell r="A1497">
            <v>5205391001</v>
          </cell>
        </row>
        <row r="1498">
          <cell r="A1498">
            <v>5205421001</v>
          </cell>
        </row>
        <row r="1499">
          <cell r="A1499">
            <v>5205421001</v>
          </cell>
        </row>
        <row r="1500">
          <cell r="A1500">
            <v>5205301001</v>
          </cell>
        </row>
        <row r="1501">
          <cell r="A1501">
            <v>5205331001</v>
          </cell>
        </row>
        <row r="1502">
          <cell r="A1502">
            <v>5205361001</v>
          </cell>
        </row>
        <row r="1503">
          <cell r="A1503">
            <v>5205391001</v>
          </cell>
        </row>
        <row r="1504">
          <cell r="A1504">
            <v>5205391001</v>
          </cell>
        </row>
        <row r="1505">
          <cell r="A1505">
            <v>5205421001</v>
          </cell>
        </row>
        <row r="1506">
          <cell r="A1506">
            <v>5205301001</v>
          </cell>
        </row>
        <row r="1507">
          <cell r="A1507">
            <v>5205331001</v>
          </cell>
        </row>
        <row r="1508">
          <cell r="A1508">
            <v>5205361001</v>
          </cell>
        </row>
        <row r="1509">
          <cell r="A1509">
            <v>5205391001</v>
          </cell>
        </row>
        <row r="1510">
          <cell r="A1510">
            <v>5205421001</v>
          </cell>
        </row>
        <row r="1511">
          <cell r="A1511">
            <v>5205301001</v>
          </cell>
        </row>
        <row r="1512">
          <cell r="A1512">
            <v>5205331001</v>
          </cell>
        </row>
        <row r="1513">
          <cell r="A1513">
            <v>5205361001</v>
          </cell>
        </row>
        <row r="1514">
          <cell r="A1514">
            <v>5205391001</v>
          </cell>
        </row>
        <row r="1515">
          <cell r="A1515">
            <v>5205421001</v>
          </cell>
        </row>
        <row r="1516">
          <cell r="A1516">
            <v>5205301001</v>
          </cell>
        </row>
        <row r="1517">
          <cell r="A1517">
            <v>5205331001</v>
          </cell>
        </row>
        <row r="1518">
          <cell r="A1518">
            <v>5205361001</v>
          </cell>
        </row>
        <row r="1519">
          <cell r="A1519">
            <v>5205391001</v>
          </cell>
        </row>
        <row r="1520">
          <cell r="A1520">
            <v>5205301001</v>
          </cell>
        </row>
        <row r="1521">
          <cell r="A1521">
            <v>5205301001</v>
          </cell>
        </row>
        <row r="1522">
          <cell r="A1522">
            <v>5205331001</v>
          </cell>
        </row>
        <row r="1523">
          <cell r="A1523">
            <v>5205331001</v>
          </cell>
        </row>
        <row r="1524">
          <cell r="A1524">
            <v>5205361001</v>
          </cell>
        </row>
        <row r="1525">
          <cell r="A1525">
            <v>5205361001</v>
          </cell>
        </row>
        <row r="1526">
          <cell r="A1526">
            <v>5205391001</v>
          </cell>
        </row>
        <row r="1527">
          <cell r="A1527">
            <v>5205391001</v>
          </cell>
        </row>
        <row r="1528">
          <cell r="A1528">
            <v>5205681001</v>
          </cell>
        </row>
        <row r="1529">
          <cell r="A1529">
            <v>5205681001</v>
          </cell>
        </row>
        <row r="1530">
          <cell r="A1530">
            <v>5205681001</v>
          </cell>
        </row>
        <row r="1531">
          <cell r="A1531">
            <v>5205691001</v>
          </cell>
        </row>
        <row r="1532">
          <cell r="A1532">
            <v>5205701001</v>
          </cell>
        </row>
        <row r="1533">
          <cell r="A1533">
            <v>5205701001</v>
          </cell>
        </row>
        <row r="1534">
          <cell r="A1534">
            <v>5205701001</v>
          </cell>
        </row>
        <row r="1535">
          <cell r="A1535">
            <v>5205701001</v>
          </cell>
        </row>
        <row r="1536">
          <cell r="A1536">
            <v>5205701001</v>
          </cell>
        </row>
        <row r="1537">
          <cell r="A1537">
            <v>5205701001</v>
          </cell>
        </row>
        <row r="1538">
          <cell r="A1538">
            <v>5205721001</v>
          </cell>
        </row>
        <row r="1539">
          <cell r="A1539">
            <v>5205721001</v>
          </cell>
        </row>
        <row r="1540">
          <cell r="A1540">
            <v>5205721001</v>
          </cell>
        </row>
        <row r="1541">
          <cell r="A1541">
            <v>5205751001</v>
          </cell>
        </row>
        <row r="1542">
          <cell r="A1542">
            <v>5205781001</v>
          </cell>
        </row>
        <row r="1543">
          <cell r="A1543">
            <v>5295951002</v>
          </cell>
        </row>
        <row r="1544">
          <cell r="A1544">
            <v>5235501003</v>
          </cell>
        </row>
        <row r="1545">
          <cell r="A1545">
            <v>5235501001</v>
          </cell>
        </row>
        <row r="1546">
          <cell r="A1546">
            <v>5235501001</v>
          </cell>
        </row>
        <row r="1547">
          <cell r="A1547">
            <v>5235501001</v>
          </cell>
        </row>
        <row r="1548">
          <cell r="A1548">
            <v>5235501001</v>
          </cell>
        </row>
        <row r="1549">
          <cell r="A1549">
            <v>5235501001</v>
          </cell>
        </row>
        <row r="1550">
          <cell r="A1550">
            <v>5235501001</v>
          </cell>
        </row>
        <row r="1551">
          <cell r="A1551">
            <v>5235501001</v>
          </cell>
        </row>
        <row r="1552">
          <cell r="A1552">
            <v>5235501001</v>
          </cell>
        </row>
        <row r="1553">
          <cell r="A1553">
            <v>5235501001</v>
          </cell>
        </row>
        <row r="1554">
          <cell r="A1554">
            <v>5235501001</v>
          </cell>
        </row>
        <row r="1555">
          <cell r="A1555">
            <v>5235501001</v>
          </cell>
        </row>
        <row r="1556">
          <cell r="A1556">
            <v>5235501001</v>
          </cell>
        </row>
        <row r="1557">
          <cell r="A1557">
            <v>5235501001</v>
          </cell>
        </row>
        <row r="1558">
          <cell r="A1558">
            <v>5235501001</v>
          </cell>
        </row>
        <row r="1559">
          <cell r="A1559">
            <v>5235501001</v>
          </cell>
        </row>
        <row r="1560">
          <cell r="A1560">
            <v>5235501001</v>
          </cell>
        </row>
        <row r="1561">
          <cell r="A1561">
            <v>5235501001</v>
          </cell>
        </row>
        <row r="1562">
          <cell r="A1562">
            <v>5235501001</v>
          </cell>
        </row>
        <row r="1563">
          <cell r="A1563">
            <v>5235501001</v>
          </cell>
        </row>
        <row r="1564">
          <cell r="A1564">
            <v>5235501001</v>
          </cell>
        </row>
        <row r="1565">
          <cell r="A1565">
            <v>5235501001</v>
          </cell>
        </row>
        <row r="1566">
          <cell r="A1566">
            <v>5235501001</v>
          </cell>
        </row>
        <row r="1567">
          <cell r="A1567">
            <v>5235501001</v>
          </cell>
        </row>
        <row r="1568">
          <cell r="A1568">
            <v>5235501001</v>
          </cell>
        </row>
        <row r="1569">
          <cell r="A1569">
            <v>5235501001</v>
          </cell>
        </row>
        <row r="1570">
          <cell r="A1570">
            <v>5235501001</v>
          </cell>
        </row>
        <row r="1571">
          <cell r="A1571">
            <v>5235501001</v>
          </cell>
        </row>
        <row r="1572">
          <cell r="A1572">
            <v>5235501001</v>
          </cell>
        </row>
        <row r="1573">
          <cell r="A1573">
            <v>5235501001</v>
          </cell>
        </row>
        <row r="1574">
          <cell r="A1574">
            <v>5235501001</v>
          </cell>
        </row>
        <row r="1575">
          <cell r="A1575">
            <v>5235501001</v>
          </cell>
        </row>
        <row r="1576">
          <cell r="A1576">
            <v>5235501001</v>
          </cell>
        </row>
        <row r="1577">
          <cell r="A1577">
            <v>5235501001</v>
          </cell>
        </row>
        <row r="1578">
          <cell r="A1578">
            <v>5260051001</v>
          </cell>
        </row>
        <row r="1579">
          <cell r="A1579">
            <v>5260051001</v>
          </cell>
        </row>
        <row r="1580">
          <cell r="A1580">
            <v>5260101001</v>
          </cell>
        </row>
        <row r="1581">
          <cell r="A1581">
            <v>5260101001</v>
          </cell>
        </row>
        <row r="1582">
          <cell r="A1582">
            <v>5260151001</v>
          </cell>
        </row>
        <row r="1583">
          <cell r="A1583">
            <v>5230951001</v>
          </cell>
        </row>
        <row r="1584">
          <cell r="A1584">
            <v>5235951003</v>
          </cell>
        </row>
        <row r="1585">
          <cell r="A1585">
            <v>5235951003</v>
          </cell>
        </row>
        <row r="1586">
          <cell r="A1586">
            <v>5235951003</v>
          </cell>
        </row>
        <row r="1587">
          <cell r="A1587">
            <v>5235951003</v>
          </cell>
        </row>
        <row r="1588">
          <cell r="A1588">
            <v>5235951003</v>
          </cell>
        </row>
        <row r="1589">
          <cell r="A1589">
            <v>5235951003</v>
          </cell>
        </row>
        <row r="1590">
          <cell r="A1590">
            <v>5240151001</v>
          </cell>
        </row>
        <row r="1591">
          <cell r="A1591">
            <v>5240151001</v>
          </cell>
        </row>
        <row r="1592">
          <cell r="A1592">
            <v>5240151001</v>
          </cell>
        </row>
        <row r="1593">
          <cell r="A1593">
            <v>5240151001</v>
          </cell>
        </row>
        <row r="1594">
          <cell r="A1594">
            <v>5235501002</v>
          </cell>
        </row>
        <row r="1595">
          <cell r="A1595">
            <v>5235951003</v>
          </cell>
        </row>
        <row r="1596">
          <cell r="A1596">
            <v>5235951005</v>
          </cell>
        </row>
        <row r="1597">
          <cell r="A1597">
            <v>5235951005</v>
          </cell>
        </row>
        <row r="1598">
          <cell r="A1598">
            <v>5235501002</v>
          </cell>
        </row>
        <row r="1599">
          <cell r="A1599">
            <v>5235501002</v>
          </cell>
        </row>
        <row r="1600">
          <cell r="A1600">
            <v>5235501002</v>
          </cell>
        </row>
        <row r="1601">
          <cell r="A1601">
            <v>5235501002</v>
          </cell>
        </row>
        <row r="1602">
          <cell r="A1602">
            <v>5235501002</v>
          </cell>
        </row>
        <row r="1603">
          <cell r="A1603">
            <v>5235351001</v>
          </cell>
        </row>
        <row r="1604">
          <cell r="A1604">
            <v>5235951009</v>
          </cell>
        </row>
        <row r="1605">
          <cell r="A1605">
            <v>5295051001</v>
          </cell>
        </row>
        <row r="1606">
          <cell r="A1606">
            <v>5235951009</v>
          </cell>
        </row>
        <row r="1607">
          <cell r="A1607">
            <v>5295051001</v>
          </cell>
        </row>
        <row r="1608">
          <cell r="A1608">
            <v>5240151001</v>
          </cell>
        </row>
        <row r="1609">
          <cell r="A1609">
            <v>5235951006</v>
          </cell>
        </row>
        <row r="1610">
          <cell r="A1610">
            <v>5295951007</v>
          </cell>
        </row>
        <row r="1611">
          <cell r="A1611">
            <v>5240151001</v>
          </cell>
        </row>
        <row r="1612">
          <cell r="A1612">
            <v>5235501002</v>
          </cell>
        </row>
        <row r="1613">
          <cell r="A1613">
            <v>5235951003</v>
          </cell>
        </row>
        <row r="1614">
          <cell r="A1614">
            <v>5235951005</v>
          </cell>
        </row>
        <row r="1615">
          <cell r="A1615">
            <v>5235501004</v>
          </cell>
        </row>
        <row r="1616">
          <cell r="A1616">
            <v>5235951008</v>
          </cell>
        </row>
        <row r="1617">
          <cell r="A1617">
            <v>5235501002</v>
          </cell>
        </row>
        <row r="1618">
          <cell r="A1618">
            <v>5235951003</v>
          </cell>
        </row>
        <row r="1619">
          <cell r="A1619">
            <v>5235951003</v>
          </cell>
        </row>
        <row r="1620">
          <cell r="A1620">
            <v>5235501002</v>
          </cell>
        </row>
        <row r="1621">
          <cell r="A1621">
            <v>5235501002</v>
          </cell>
        </row>
        <row r="1622">
          <cell r="A1622">
            <v>5235501002</v>
          </cell>
        </row>
        <row r="1623">
          <cell r="A1623">
            <v>5235501002</v>
          </cell>
        </row>
        <row r="1624">
          <cell r="A1624">
            <v>5235501002</v>
          </cell>
        </row>
        <row r="1625">
          <cell r="A1625">
            <v>5235501002</v>
          </cell>
        </row>
        <row r="1626">
          <cell r="A1626">
            <v>5235951003</v>
          </cell>
        </row>
        <row r="1627">
          <cell r="A1627">
            <v>5235951003</v>
          </cell>
        </row>
        <row r="1628">
          <cell r="A1628">
            <v>5235951003</v>
          </cell>
        </row>
        <row r="1629">
          <cell r="A1629">
            <v>5235951003</v>
          </cell>
        </row>
        <row r="1630">
          <cell r="A1630">
            <v>5235951003</v>
          </cell>
        </row>
        <row r="1631">
          <cell r="A1631">
            <v>5235951003</v>
          </cell>
        </row>
        <row r="1632">
          <cell r="A1632">
            <v>5235951003</v>
          </cell>
        </row>
        <row r="1633">
          <cell r="A1633">
            <v>5235951003</v>
          </cell>
        </row>
        <row r="1634">
          <cell r="A1634">
            <v>5235501002</v>
          </cell>
        </row>
        <row r="1635">
          <cell r="A1635">
            <v>5235951003</v>
          </cell>
        </row>
        <row r="1636">
          <cell r="A1636">
            <v>5235951003</v>
          </cell>
        </row>
        <row r="1637">
          <cell r="A1637">
            <v>5235951003</v>
          </cell>
        </row>
        <row r="1638">
          <cell r="A1638">
            <v>5235501002</v>
          </cell>
        </row>
        <row r="1639">
          <cell r="A1639">
            <v>5235501002</v>
          </cell>
        </row>
        <row r="1640">
          <cell r="A1640">
            <v>5235951003</v>
          </cell>
        </row>
        <row r="1641">
          <cell r="A1641">
            <v>5235501002</v>
          </cell>
        </row>
        <row r="1642">
          <cell r="A1642">
            <v>5235501002</v>
          </cell>
        </row>
        <row r="1643">
          <cell r="A1643">
            <v>5235501002</v>
          </cell>
        </row>
        <row r="1644">
          <cell r="A1644">
            <v>5235501002</v>
          </cell>
        </row>
        <row r="1645">
          <cell r="A1645">
            <v>5235501002</v>
          </cell>
        </row>
        <row r="1646">
          <cell r="A1646">
            <v>5235501002</v>
          </cell>
        </row>
        <row r="1647">
          <cell r="A1647">
            <v>5235501002</v>
          </cell>
        </row>
        <row r="1648">
          <cell r="A1648">
            <v>5235501002</v>
          </cell>
        </row>
        <row r="1649">
          <cell r="A1649">
            <v>5235501002</v>
          </cell>
        </row>
        <row r="1650">
          <cell r="A1650">
            <v>5235501002</v>
          </cell>
        </row>
        <row r="1651">
          <cell r="A1651">
            <v>5240151001</v>
          </cell>
        </row>
        <row r="1652">
          <cell r="A1652">
            <v>5240151001</v>
          </cell>
        </row>
        <row r="1653">
          <cell r="A1653">
            <v>5240151001</v>
          </cell>
        </row>
        <row r="1654">
          <cell r="A1654">
            <v>5240151001</v>
          </cell>
        </row>
        <row r="1655">
          <cell r="A1655">
            <v>5240151001</v>
          </cell>
        </row>
        <row r="1656">
          <cell r="A1656">
            <v>5235951011</v>
          </cell>
        </row>
        <row r="1657">
          <cell r="A1657">
            <v>5235951008</v>
          </cell>
        </row>
        <row r="1658">
          <cell r="A1658">
            <v>5235501002</v>
          </cell>
        </row>
        <row r="1659">
          <cell r="A1659">
            <v>5235951003</v>
          </cell>
        </row>
        <row r="1660">
          <cell r="A1660">
            <v>5235951003</v>
          </cell>
        </row>
        <row r="1661">
          <cell r="A1661">
            <v>5235501002</v>
          </cell>
        </row>
        <row r="1662">
          <cell r="A1662">
            <v>5205421004</v>
          </cell>
        </row>
        <row r="1663">
          <cell r="A1663">
            <v>5205421004</v>
          </cell>
        </row>
        <row r="1664">
          <cell r="A1664">
            <v>5205421004</v>
          </cell>
        </row>
        <row r="1665">
          <cell r="A1665">
            <v>5205421004</v>
          </cell>
        </row>
        <row r="1666">
          <cell r="A1666">
            <v>5205421004</v>
          </cell>
        </row>
        <row r="1667">
          <cell r="A1667">
            <v>5205421004</v>
          </cell>
        </row>
        <row r="1668">
          <cell r="A1668">
            <v>5205421004</v>
          </cell>
        </row>
        <row r="1669">
          <cell r="A1669">
            <v>5205421004</v>
          </cell>
        </row>
        <row r="1670">
          <cell r="A1670">
            <v>5295251001</v>
          </cell>
        </row>
        <row r="1671">
          <cell r="A1671">
            <v>5295251001</v>
          </cell>
        </row>
        <row r="1672">
          <cell r="A1672">
            <v>5295251001</v>
          </cell>
        </row>
        <row r="1673">
          <cell r="A1673">
            <v>5295251001</v>
          </cell>
        </row>
        <row r="1674">
          <cell r="A1674">
            <v>5295251001</v>
          </cell>
        </row>
        <row r="1675">
          <cell r="A1675">
            <v>5295251001</v>
          </cell>
        </row>
        <row r="1676">
          <cell r="A1676">
            <v>5220951001</v>
          </cell>
        </row>
        <row r="1677">
          <cell r="A1677">
            <v>5235501003</v>
          </cell>
        </row>
        <row r="1678">
          <cell r="A1678">
            <v>5235501003</v>
          </cell>
        </row>
        <row r="1679">
          <cell r="A1679">
            <v>5235501003</v>
          </cell>
        </row>
        <row r="1680">
          <cell r="A1680">
            <v>5235951011</v>
          </cell>
        </row>
        <row r="1681">
          <cell r="A1681">
            <v>5235951011</v>
          </cell>
        </row>
        <row r="1682">
          <cell r="A1682">
            <v>5235951011</v>
          </cell>
        </row>
        <row r="1683">
          <cell r="A1683">
            <v>5235951011</v>
          </cell>
        </row>
        <row r="1684">
          <cell r="A1684">
            <v>5235951011</v>
          </cell>
        </row>
        <row r="1685">
          <cell r="A1685">
            <v>5235951011</v>
          </cell>
        </row>
        <row r="1686">
          <cell r="A1686">
            <v>5235501003</v>
          </cell>
        </row>
        <row r="1687">
          <cell r="A1687">
            <v>5235501003</v>
          </cell>
        </row>
        <row r="1688">
          <cell r="A1688">
            <v>5235501003</v>
          </cell>
        </row>
        <row r="1689">
          <cell r="A1689">
            <v>5235501003</v>
          </cell>
        </row>
        <row r="1690">
          <cell r="A1690">
            <v>5235501003</v>
          </cell>
        </row>
        <row r="1691">
          <cell r="A1691">
            <v>5235501003</v>
          </cell>
        </row>
        <row r="1692">
          <cell r="A1692">
            <v>5235501003</v>
          </cell>
        </row>
        <row r="1693">
          <cell r="A1693">
            <v>5235501003</v>
          </cell>
        </row>
        <row r="1694">
          <cell r="A1694">
            <v>5235501003</v>
          </cell>
        </row>
        <row r="1695">
          <cell r="A1695">
            <v>5235501003</v>
          </cell>
        </row>
        <row r="1696">
          <cell r="A1696">
            <v>5235401001</v>
          </cell>
        </row>
        <row r="1697">
          <cell r="A1697">
            <v>5235401001</v>
          </cell>
        </row>
        <row r="1698">
          <cell r="A1698">
            <v>5235401001</v>
          </cell>
        </row>
        <row r="1699">
          <cell r="A1699">
            <v>5295301001</v>
          </cell>
        </row>
        <row r="1700">
          <cell r="A1700">
            <v>5235101001</v>
          </cell>
        </row>
        <row r="1701">
          <cell r="A1701">
            <v>5235101001</v>
          </cell>
        </row>
        <row r="1702">
          <cell r="A1702">
            <v>5235501003</v>
          </cell>
        </row>
        <row r="1703">
          <cell r="A1703">
            <v>5235501003</v>
          </cell>
        </row>
        <row r="1704">
          <cell r="A1704">
            <v>5235501003</v>
          </cell>
        </row>
        <row r="1705">
          <cell r="A1705">
            <v>5235501003</v>
          </cell>
        </row>
        <row r="1706">
          <cell r="A1706">
            <v>5235501003</v>
          </cell>
        </row>
        <row r="1707">
          <cell r="A1707">
            <v>5235501003</v>
          </cell>
        </row>
        <row r="1708">
          <cell r="A1708">
            <v>5235501003</v>
          </cell>
        </row>
        <row r="1709">
          <cell r="A1709">
            <v>5235501003</v>
          </cell>
        </row>
        <row r="1710">
          <cell r="A1710">
            <v>5235501003</v>
          </cell>
        </row>
        <row r="1711">
          <cell r="A1711">
            <v>5235501003</v>
          </cell>
        </row>
        <row r="1712">
          <cell r="A1712">
            <v>5235501003</v>
          </cell>
        </row>
        <row r="1713">
          <cell r="A1713">
            <v>5235501003</v>
          </cell>
        </row>
        <row r="1714">
          <cell r="A1714">
            <v>5235501003</v>
          </cell>
        </row>
        <row r="1715">
          <cell r="A1715">
            <v>5235501003</v>
          </cell>
        </row>
        <row r="1716">
          <cell r="A1716">
            <v>5235501003</v>
          </cell>
        </row>
        <row r="1717">
          <cell r="A1717">
            <v>5235501003</v>
          </cell>
        </row>
        <row r="1718">
          <cell r="A1718">
            <v>5235501003</v>
          </cell>
        </row>
        <row r="1719">
          <cell r="A1719">
            <v>5235101001</v>
          </cell>
        </row>
        <row r="1720">
          <cell r="A1720">
            <v>5235101001</v>
          </cell>
        </row>
        <row r="1721">
          <cell r="A1721">
            <v>5235501003</v>
          </cell>
        </row>
        <row r="1722">
          <cell r="A1722">
            <v>5235501003</v>
          </cell>
        </row>
        <row r="1723">
          <cell r="A1723">
            <v>5220951001</v>
          </cell>
        </row>
        <row r="1724">
          <cell r="A1724">
            <v>5295601001</v>
          </cell>
        </row>
        <row r="1725">
          <cell r="A1725">
            <v>5295601001</v>
          </cell>
        </row>
        <row r="1726">
          <cell r="A1726">
            <v>5295601001</v>
          </cell>
        </row>
        <row r="1727">
          <cell r="A1727">
            <v>5295601002</v>
          </cell>
        </row>
        <row r="1728">
          <cell r="A1728">
            <v>5235101001</v>
          </cell>
        </row>
        <row r="1729">
          <cell r="A1729">
            <v>5205951003</v>
          </cell>
        </row>
        <row r="1730">
          <cell r="A1730">
            <v>5205951003</v>
          </cell>
        </row>
        <row r="1731">
          <cell r="A1731">
            <v>5240151001</v>
          </cell>
        </row>
        <row r="1732">
          <cell r="A1732">
            <v>5235501002</v>
          </cell>
        </row>
        <row r="1733">
          <cell r="A1733">
            <v>5235951005</v>
          </cell>
        </row>
        <row r="1734">
          <cell r="A1734">
            <v>5235501004</v>
          </cell>
        </row>
        <row r="1735">
          <cell r="A1735">
            <v>5235951003</v>
          </cell>
        </row>
        <row r="1736">
          <cell r="A1736">
            <v>5235501002</v>
          </cell>
        </row>
        <row r="1737">
          <cell r="A1737">
            <v>5235501002</v>
          </cell>
        </row>
        <row r="1738">
          <cell r="A1738">
            <v>5235501002</v>
          </cell>
        </row>
        <row r="1739">
          <cell r="A1739">
            <v>5235501002</v>
          </cell>
        </row>
        <row r="1740">
          <cell r="A1740">
            <v>5235501002</v>
          </cell>
        </row>
        <row r="1741">
          <cell r="A1741">
            <v>5235951005</v>
          </cell>
        </row>
        <row r="1742">
          <cell r="A1742">
            <v>5235951005</v>
          </cell>
        </row>
        <row r="1743">
          <cell r="A1743">
            <v>5235951005</v>
          </cell>
        </row>
        <row r="1744">
          <cell r="A1744">
            <v>5235951005</v>
          </cell>
        </row>
        <row r="1745">
          <cell r="A1745">
            <v>5235951005</v>
          </cell>
        </row>
        <row r="1746">
          <cell r="A1746">
            <v>5235951003</v>
          </cell>
        </row>
        <row r="1747">
          <cell r="A1747">
            <v>5235951003</v>
          </cell>
        </row>
        <row r="1748">
          <cell r="A1748">
            <v>5235951003</v>
          </cell>
        </row>
        <row r="1749">
          <cell r="A1749">
            <v>5235951003</v>
          </cell>
        </row>
        <row r="1750">
          <cell r="A1750">
            <v>5235951003</v>
          </cell>
        </row>
        <row r="1751">
          <cell r="A1751">
            <v>5240151001</v>
          </cell>
        </row>
        <row r="1752">
          <cell r="A1752">
            <v>5240151001</v>
          </cell>
        </row>
        <row r="1753">
          <cell r="A1753">
            <v>5240151001</v>
          </cell>
        </row>
        <row r="1754">
          <cell r="A1754">
            <v>5240151001</v>
          </cell>
        </row>
        <row r="1755">
          <cell r="A1755">
            <v>5235501004</v>
          </cell>
        </row>
        <row r="1756">
          <cell r="A1756">
            <v>5235501004</v>
          </cell>
        </row>
        <row r="1757">
          <cell r="A1757">
            <v>5295951007</v>
          </cell>
        </row>
        <row r="1758">
          <cell r="A1758">
            <v>5295951007</v>
          </cell>
        </row>
        <row r="1759">
          <cell r="A1759">
            <v>5220951001</v>
          </cell>
        </row>
        <row r="1760">
          <cell r="A1760">
            <v>5235951005</v>
          </cell>
        </row>
        <row r="1761">
          <cell r="A1761">
            <v>5235951005</v>
          </cell>
        </row>
        <row r="1762">
          <cell r="A1762">
            <v>5235951005</v>
          </cell>
        </row>
        <row r="1763">
          <cell r="A1763">
            <v>5235951005</v>
          </cell>
        </row>
        <row r="1764">
          <cell r="A1764">
            <v>5235951005</v>
          </cell>
        </row>
        <row r="1765">
          <cell r="A1765">
            <v>5235951005</v>
          </cell>
        </row>
        <row r="1766">
          <cell r="A1766">
            <v>5235651002</v>
          </cell>
        </row>
        <row r="1767">
          <cell r="A1767">
            <v>5295951027</v>
          </cell>
        </row>
        <row r="1768">
          <cell r="A1768">
            <v>5295951027</v>
          </cell>
        </row>
        <row r="1769">
          <cell r="A1769">
            <v>5295951027</v>
          </cell>
        </row>
        <row r="1770">
          <cell r="A1770">
            <v>5295951026</v>
          </cell>
        </row>
        <row r="1771">
          <cell r="A1771">
            <v>5295951010</v>
          </cell>
        </row>
        <row r="1772">
          <cell r="A1772">
            <v>5295951010</v>
          </cell>
        </row>
        <row r="1773">
          <cell r="A1773">
            <v>5295951026</v>
          </cell>
        </row>
        <row r="1774">
          <cell r="A1774">
            <v>5295951010</v>
          </cell>
        </row>
        <row r="1775">
          <cell r="A1775">
            <v>5295951010</v>
          </cell>
        </row>
        <row r="1776">
          <cell r="A1776">
            <v>5295951026</v>
          </cell>
        </row>
        <row r="1777">
          <cell r="A1777">
            <v>5295951010</v>
          </cell>
        </row>
        <row r="1778">
          <cell r="A1778">
            <v>5295951010</v>
          </cell>
        </row>
        <row r="1779">
          <cell r="A1779">
            <v>5235501003</v>
          </cell>
        </row>
        <row r="1780">
          <cell r="A1780">
            <v>5235501003</v>
          </cell>
        </row>
        <row r="1781">
          <cell r="A1781">
            <v>5235501003</v>
          </cell>
        </row>
        <row r="1782">
          <cell r="A1782">
            <v>5235501003</v>
          </cell>
        </row>
        <row r="1783">
          <cell r="A1783">
            <v>5235501003</v>
          </cell>
        </row>
        <row r="1784">
          <cell r="A1784">
            <v>5235501003</v>
          </cell>
        </row>
        <row r="1785">
          <cell r="A1785">
            <v>5235501003</v>
          </cell>
        </row>
        <row r="1786">
          <cell r="A1786">
            <v>5235501003</v>
          </cell>
        </row>
        <row r="1787">
          <cell r="A1787">
            <v>5235501003</v>
          </cell>
        </row>
        <row r="1788">
          <cell r="A1788">
            <v>5235501003</v>
          </cell>
        </row>
        <row r="1789">
          <cell r="A1789">
            <v>5235501003</v>
          </cell>
        </row>
        <row r="1790">
          <cell r="A1790">
            <v>5235501003</v>
          </cell>
        </row>
        <row r="1791">
          <cell r="A1791">
            <v>5235501003</v>
          </cell>
        </row>
        <row r="1792">
          <cell r="A1792">
            <v>5235501003</v>
          </cell>
        </row>
        <row r="1793">
          <cell r="A1793">
            <v>5235501003</v>
          </cell>
        </row>
        <row r="1794">
          <cell r="A1794">
            <v>5235501003</v>
          </cell>
        </row>
        <row r="1795">
          <cell r="A1795">
            <v>5235501003</v>
          </cell>
        </row>
        <row r="1796">
          <cell r="A1796">
            <v>5235501003</v>
          </cell>
        </row>
        <row r="1797">
          <cell r="A1797">
            <v>5235501003</v>
          </cell>
        </row>
        <row r="1798">
          <cell r="A1798">
            <v>5235501003</v>
          </cell>
        </row>
        <row r="1799">
          <cell r="A1799">
            <v>5235501003</v>
          </cell>
        </row>
        <row r="1800">
          <cell r="A1800">
            <v>5235501003</v>
          </cell>
        </row>
        <row r="1801">
          <cell r="A1801">
            <v>5235501003</v>
          </cell>
        </row>
        <row r="1802">
          <cell r="A1802">
            <v>5235501003</v>
          </cell>
        </row>
        <row r="1803">
          <cell r="A1803">
            <v>5235501003</v>
          </cell>
        </row>
        <row r="1804">
          <cell r="A1804">
            <v>5235501003</v>
          </cell>
        </row>
        <row r="1805">
          <cell r="A1805">
            <v>5235501003</v>
          </cell>
        </row>
        <row r="1806">
          <cell r="A1806">
            <v>5235501003</v>
          </cell>
        </row>
        <row r="1807">
          <cell r="A1807">
            <v>5235501003</v>
          </cell>
        </row>
        <row r="1808">
          <cell r="A1808">
            <v>5235501003</v>
          </cell>
        </row>
        <row r="1809">
          <cell r="A1809">
            <v>5235501003</v>
          </cell>
        </row>
        <row r="1810">
          <cell r="A1810">
            <v>5235501003</v>
          </cell>
        </row>
        <row r="1811">
          <cell r="A1811">
            <v>5235501003</v>
          </cell>
        </row>
        <row r="1812">
          <cell r="A1812">
            <v>5235501003</v>
          </cell>
        </row>
        <row r="1813">
          <cell r="A1813">
            <v>5235501003</v>
          </cell>
        </row>
        <row r="1814">
          <cell r="A1814">
            <v>5235501003</v>
          </cell>
        </row>
        <row r="1815">
          <cell r="A1815">
            <v>5235501003</v>
          </cell>
        </row>
        <row r="1816">
          <cell r="A1816">
            <v>5235501003</v>
          </cell>
        </row>
        <row r="1817">
          <cell r="A1817">
            <v>5235501003</v>
          </cell>
        </row>
        <row r="1818">
          <cell r="A1818">
            <v>5235501003</v>
          </cell>
        </row>
        <row r="1819">
          <cell r="A1819">
            <v>5295951001</v>
          </cell>
        </row>
        <row r="1820">
          <cell r="A1820">
            <v>5295951004</v>
          </cell>
        </row>
        <row r="1821">
          <cell r="A1821">
            <v>5235501003</v>
          </cell>
        </row>
        <row r="1822">
          <cell r="A1822">
            <v>5235951011</v>
          </cell>
        </row>
        <row r="1823">
          <cell r="A1823">
            <v>5235951011</v>
          </cell>
        </row>
        <row r="1824">
          <cell r="A1824">
            <v>5295251001</v>
          </cell>
        </row>
        <row r="1825">
          <cell r="A1825">
            <v>5235501003</v>
          </cell>
        </row>
        <row r="1826">
          <cell r="A1826">
            <v>5235501003</v>
          </cell>
        </row>
        <row r="1827">
          <cell r="A1827">
            <v>5235501003</v>
          </cell>
        </row>
        <row r="1828">
          <cell r="A1828">
            <v>5235501003</v>
          </cell>
        </row>
        <row r="1829">
          <cell r="A1829">
            <v>5235501003</v>
          </cell>
        </row>
        <row r="1830">
          <cell r="A1830">
            <v>5295951004</v>
          </cell>
        </row>
        <row r="1831">
          <cell r="A1831">
            <v>5235501003</v>
          </cell>
        </row>
        <row r="1832">
          <cell r="A1832">
            <v>5295951001</v>
          </cell>
        </row>
        <row r="1833">
          <cell r="A1833">
            <v>5295951001</v>
          </cell>
        </row>
        <row r="1834">
          <cell r="A1834">
            <v>5295951004</v>
          </cell>
        </row>
        <row r="1835">
          <cell r="A1835">
            <v>5295951004</v>
          </cell>
        </row>
        <row r="1836">
          <cell r="A1836">
            <v>5235501003</v>
          </cell>
        </row>
        <row r="1837">
          <cell r="A1837">
            <v>5235501003</v>
          </cell>
        </row>
        <row r="1838">
          <cell r="A1838">
            <v>5235501003</v>
          </cell>
        </row>
        <row r="1839">
          <cell r="A1839">
            <v>5235951011</v>
          </cell>
        </row>
        <row r="1840">
          <cell r="A1840">
            <v>5235951011</v>
          </cell>
        </row>
        <row r="1841">
          <cell r="A1841">
            <v>5235951005</v>
          </cell>
        </row>
        <row r="1842">
          <cell r="A1842">
            <v>5235951005</v>
          </cell>
        </row>
        <row r="1843">
          <cell r="A1843">
            <v>5235951005</v>
          </cell>
        </row>
        <row r="1844">
          <cell r="A1844">
            <v>5235951005</v>
          </cell>
        </row>
        <row r="1845">
          <cell r="A1845">
            <v>5235951005</v>
          </cell>
        </row>
        <row r="1846">
          <cell r="A1846">
            <v>5235951005</v>
          </cell>
        </row>
        <row r="1847">
          <cell r="A1847">
            <v>5235951005</v>
          </cell>
        </row>
        <row r="1848">
          <cell r="A1848">
            <v>5235951005</v>
          </cell>
        </row>
        <row r="1849">
          <cell r="A1849">
            <v>5235951005</v>
          </cell>
        </row>
        <row r="1850">
          <cell r="A1850">
            <v>5235951005</v>
          </cell>
        </row>
        <row r="1851">
          <cell r="A1851">
            <v>5235951005</v>
          </cell>
        </row>
        <row r="1852">
          <cell r="A1852">
            <v>5235951005</v>
          </cell>
        </row>
        <row r="1853">
          <cell r="A1853">
            <v>5235951005</v>
          </cell>
        </row>
        <row r="1854">
          <cell r="A1854">
            <v>5295951004</v>
          </cell>
        </row>
        <row r="1855">
          <cell r="A1855">
            <v>5295301001</v>
          </cell>
        </row>
        <row r="1856">
          <cell r="A1856">
            <v>5235501003</v>
          </cell>
        </row>
        <row r="1857">
          <cell r="A1857">
            <v>5235501003</v>
          </cell>
        </row>
        <row r="1858">
          <cell r="A1858">
            <v>5235501003</v>
          </cell>
        </row>
        <row r="1859">
          <cell r="A1859">
            <v>5235501003</v>
          </cell>
        </row>
        <row r="1860">
          <cell r="A1860">
            <v>5235501003</v>
          </cell>
        </row>
        <row r="1861">
          <cell r="A1861">
            <v>5235501003</v>
          </cell>
        </row>
        <row r="1862">
          <cell r="A1862">
            <v>5235951011</v>
          </cell>
        </row>
        <row r="1863">
          <cell r="A1863">
            <v>5235951011</v>
          </cell>
        </row>
        <row r="1864">
          <cell r="A1864">
            <v>5235501003</v>
          </cell>
        </row>
        <row r="1865">
          <cell r="A1865">
            <v>5235501003</v>
          </cell>
        </row>
        <row r="1866">
          <cell r="A1866">
            <v>5235501003</v>
          </cell>
        </row>
        <row r="1867">
          <cell r="A1867">
            <v>5235501003</v>
          </cell>
        </row>
        <row r="1868">
          <cell r="A1868">
            <v>5235501003</v>
          </cell>
        </row>
        <row r="1869">
          <cell r="A1869">
            <v>5235501003</v>
          </cell>
        </row>
        <row r="1870">
          <cell r="A1870">
            <v>5295401001</v>
          </cell>
        </row>
        <row r="1871">
          <cell r="A1871">
            <v>5235501003</v>
          </cell>
        </row>
        <row r="1872">
          <cell r="A1872">
            <v>5235501003</v>
          </cell>
        </row>
        <row r="1873">
          <cell r="A1873">
            <v>5295951007</v>
          </cell>
        </row>
        <row r="1874">
          <cell r="A1874">
            <v>5235951009</v>
          </cell>
        </row>
        <row r="1875">
          <cell r="A1875">
            <v>5295051001</v>
          </cell>
        </row>
        <row r="1876">
          <cell r="A1876">
            <v>5235951009</v>
          </cell>
        </row>
        <row r="1877">
          <cell r="A1877">
            <v>5295051001</v>
          </cell>
        </row>
        <row r="1878">
          <cell r="A1878">
            <v>5235951009</v>
          </cell>
        </row>
        <row r="1879">
          <cell r="A1879">
            <v>5295051001</v>
          </cell>
        </row>
        <row r="1880">
          <cell r="A1880">
            <v>5235501003</v>
          </cell>
        </row>
        <row r="1881">
          <cell r="A1881">
            <v>5235501003</v>
          </cell>
        </row>
        <row r="1882">
          <cell r="A1882">
            <v>5295951001</v>
          </cell>
        </row>
        <row r="1883">
          <cell r="A1883">
            <v>5295951004</v>
          </cell>
        </row>
        <row r="1884">
          <cell r="A1884">
            <v>5235501003</v>
          </cell>
        </row>
        <row r="1885">
          <cell r="A1885">
            <v>5235501003</v>
          </cell>
        </row>
        <row r="1886">
          <cell r="A1886">
            <v>5235501003</v>
          </cell>
        </row>
        <row r="1887">
          <cell r="A1887">
            <v>5235501003</v>
          </cell>
        </row>
        <row r="1888">
          <cell r="A1888">
            <v>5235501003</v>
          </cell>
        </row>
        <row r="1889">
          <cell r="A1889">
            <v>5295251001</v>
          </cell>
        </row>
        <row r="1890">
          <cell r="A1890">
            <v>5295301001</v>
          </cell>
        </row>
        <row r="1891">
          <cell r="A1891">
            <v>5295301001</v>
          </cell>
        </row>
        <row r="1892">
          <cell r="A1892">
            <v>5295951004</v>
          </cell>
        </row>
        <row r="1893">
          <cell r="A1893">
            <v>5295251001</v>
          </cell>
        </row>
        <row r="1894">
          <cell r="A1894">
            <v>5295301001</v>
          </cell>
        </row>
        <row r="1895">
          <cell r="A1895">
            <v>5295401001</v>
          </cell>
        </row>
        <row r="1896">
          <cell r="A1896">
            <v>5295401001</v>
          </cell>
        </row>
        <row r="1897">
          <cell r="A1897">
            <v>5210351001</v>
          </cell>
        </row>
        <row r="1898">
          <cell r="A1898">
            <v>5210351001</v>
          </cell>
        </row>
        <row r="1899">
          <cell r="A1899">
            <v>5235501003</v>
          </cell>
        </row>
        <row r="1900">
          <cell r="A1900">
            <v>5235501003</v>
          </cell>
        </row>
        <row r="1901">
          <cell r="A1901">
            <v>5235501003</v>
          </cell>
        </row>
        <row r="1902">
          <cell r="A1902">
            <v>5235501003</v>
          </cell>
        </row>
        <row r="1903">
          <cell r="A1903">
            <v>5235501003</v>
          </cell>
        </row>
        <row r="1904">
          <cell r="A1904">
            <v>5235501003</v>
          </cell>
        </row>
        <row r="1905">
          <cell r="A1905">
            <v>5235501003</v>
          </cell>
        </row>
        <row r="1906">
          <cell r="A1906">
            <v>5240151001</v>
          </cell>
        </row>
        <row r="1907">
          <cell r="A1907">
            <v>5235501002</v>
          </cell>
        </row>
        <row r="1908">
          <cell r="A1908">
            <v>5235951005</v>
          </cell>
        </row>
        <row r="1909">
          <cell r="A1909">
            <v>5235501004</v>
          </cell>
        </row>
        <row r="1910">
          <cell r="A1910">
            <v>5235951003</v>
          </cell>
        </row>
        <row r="1911">
          <cell r="A1911">
            <v>5235951009</v>
          </cell>
        </row>
        <row r="1912">
          <cell r="A1912">
            <v>5295051001</v>
          </cell>
        </row>
        <row r="1913">
          <cell r="A1913">
            <v>5235951009</v>
          </cell>
        </row>
        <row r="1914">
          <cell r="A1914">
            <v>5295051001</v>
          </cell>
        </row>
        <row r="1915">
          <cell r="A1915">
            <v>5235951009</v>
          </cell>
        </row>
        <row r="1916">
          <cell r="A1916">
            <v>5295051001</v>
          </cell>
        </row>
        <row r="1917">
          <cell r="A1917">
            <v>5235601001</v>
          </cell>
        </row>
        <row r="1918">
          <cell r="A1918">
            <v>5235601001</v>
          </cell>
        </row>
        <row r="1919">
          <cell r="A1919">
            <v>5235501003</v>
          </cell>
        </row>
        <row r="1920">
          <cell r="A1920">
            <v>5235501003</v>
          </cell>
        </row>
        <row r="1921">
          <cell r="A1921">
            <v>5235501003</v>
          </cell>
        </row>
        <row r="1922">
          <cell r="A1922">
            <v>5235501003</v>
          </cell>
        </row>
        <row r="1923">
          <cell r="A1923">
            <v>5235501003</v>
          </cell>
        </row>
        <row r="1924">
          <cell r="A1924">
            <v>5235501003</v>
          </cell>
        </row>
        <row r="1925">
          <cell r="A1925">
            <v>5235501003</v>
          </cell>
        </row>
        <row r="1926">
          <cell r="A1926">
            <v>5235951011</v>
          </cell>
        </row>
        <row r="1927">
          <cell r="A1927">
            <v>5205031001</v>
          </cell>
        </row>
        <row r="1928">
          <cell r="A1928">
            <v>5205061002</v>
          </cell>
        </row>
        <row r="1929">
          <cell r="A1929">
            <v>5205061002</v>
          </cell>
        </row>
        <row r="1930">
          <cell r="A1930">
            <v>5205061002</v>
          </cell>
        </row>
        <row r="1931">
          <cell r="A1931">
            <v>5205061002</v>
          </cell>
        </row>
        <row r="1932">
          <cell r="A1932">
            <v>5205061002</v>
          </cell>
        </row>
        <row r="1933">
          <cell r="A1933">
            <v>5205061002</v>
          </cell>
        </row>
        <row r="1934">
          <cell r="A1934">
            <v>5205061002</v>
          </cell>
        </row>
        <row r="1935">
          <cell r="A1935">
            <v>5205151002</v>
          </cell>
        </row>
        <row r="1936">
          <cell r="A1936">
            <v>5205151002</v>
          </cell>
        </row>
        <row r="1937">
          <cell r="A1937">
            <v>5205151002</v>
          </cell>
        </row>
        <row r="1938">
          <cell r="A1938">
            <v>5205151003</v>
          </cell>
        </row>
        <row r="1939">
          <cell r="A1939">
            <v>5205151003</v>
          </cell>
        </row>
        <row r="1940">
          <cell r="A1940">
            <v>5205151003</v>
          </cell>
        </row>
        <row r="1941">
          <cell r="A1941">
            <v>5295301001</v>
          </cell>
        </row>
        <row r="1942">
          <cell r="A1942">
            <v>5205951002</v>
          </cell>
        </row>
        <row r="1943">
          <cell r="A1943">
            <v>5295951004</v>
          </cell>
        </row>
        <row r="1944">
          <cell r="A1944">
            <v>5235501003</v>
          </cell>
        </row>
        <row r="1945">
          <cell r="A1945">
            <v>5235501003</v>
          </cell>
        </row>
        <row r="1946">
          <cell r="A1946">
            <v>5235501003</v>
          </cell>
        </row>
        <row r="1947">
          <cell r="A1947">
            <v>5235501003</v>
          </cell>
        </row>
        <row r="1948">
          <cell r="A1948">
            <v>5235501003</v>
          </cell>
        </row>
        <row r="1949">
          <cell r="A1949">
            <v>5295401001</v>
          </cell>
        </row>
        <row r="1950">
          <cell r="A1950">
            <v>5235951011</v>
          </cell>
        </row>
        <row r="1951">
          <cell r="A1951">
            <v>5235951011</v>
          </cell>
        </row>
        <row r="1952">
          <cell r="A1952">
            <v>5235951003</v>
          </cell>
        </row>
        <row r="1953">
          <cell r="A1953">
            <v>5235951003</v>
          </cell>
        </row>
        <row r="1954">
          <cell r="A1954">
            <v>5235951003</v>
          </cell>
        </row>
        <row r="1955">
          <cell r="A1955">
            <v>5235951003</v>
          </cell>
        </row>
        <row r="1956">
          <cell r="A1956">
            <v>5235951003</v>
          </cell>
        </row>
        <row r="1957">
          <cell r="A1957">
            <v>5235951003</v>
          </cell>
        </row>
        <row r="1958">
          <cell r="A1958">
            <v>5235951003</v>
          </cell>
        </row>
        <row r="1959">
          <cell r="A1959">
            <v>5235501002</v>
          </cell>
        </row>
        <row r="1960">
          <cell r="A1960">
            <v>5235501002</v>
          </cell>
        </row>
        <row r="1961">
          <cell r="A1961">
            <v>5235501002</v>
          </cell>
        </row>
        <row r="1962">
          <cell r="A1962">
            <v>5235501002</v>
          </cell>
        </row>
        <row r="1963">
          <cell r="A1963">
            <v>5235501002</v>
          </cell>
        </row>
        <row r="1964">
          <cell r="A1964">
            <v>5235501002</v>
          </cell>
        </row>
        <row r="1965">
          <cell r="A1965">
            <v>5235501002</v>
          </cell>
        </row>
        <row r="1966">
          <cell r="A1966">
            <v>5235501002</v>
          </cell>
        </row>
        <row r="1967">
          <cell r="A1967">
            <v>5235501002</v>
          </cell>
        </row>
        <row r="1968">
          <cell r="A1968">
            <v>5235501002</v>
          </cell>
        </row>
        <row r="1969">
          <cell r="A1969">
            <v>5235501002</v>
          </cell>
        </row>
        <row r="1970">
          <cell r="A1970">
            <v>5235501002</v>
          </cell>
        </row>
        <row r="1971">
          <cell r="A1971">
            <v>5235501002</v>
          </cell>
        </row>
        <row r="1972">
          <cell r="A1972">
            <v>5235501002</v>
          </cell>
        </row>
        <row r="1973">
          <cell r="A1973">
            <v>5235501003</v>
          </cell>
        </row>
        <row r="1974">
          <cell r="A1974">
            <v>5235501003</v>
          </cell>
        </row>
        <row r="1975">
          <cell r="A1975">
            <v>5240151001</v>
          </cell>
        </row>
        <row r="1976">
          <cell r="A1976">
            <v>5240151001</v>
          </cell>
        </row>
        <row r="1977">
          <cell r="A1977">
            <v>5235951005</v>
          </cell>
        </row>
        <row r="1978">
          <cell r="A1978">
            <v>5235951003</v>
          </cell>
        </row>
        <row r="1979">
          <cell r="A1979">
            <v>5235501002</v>
          </cell>
        </row>
        <row r="1980">
          <cell r="A1980">
            <v>5235501002</v>
          </cell>
        </row>
        <row r="1981">
          <cell r="A1981">
            <v>5235951003</v>
          </cell>
        </row>
        <row r="1982">
          <cell r="A1982">
            <v>5235951005</v>
          </cell>
        </row>
        <row r="1983">
          <cell r="A1983">
            <v>5235501002</v>
          </cell>
        </row>
        <row r="1984">
          <cell r="A1984">
            <v>5235951005</v>
          </cell>
        </row>
        <row r="1985">
          <cell r="A1985">
            <v>5235951003</v>
          </cell>
        </row>
        <row r="1986">
          <cell r="A1986">
            <v>5235501002</v>
          </cell>
        </row>
        <row r="1987">
          <cell r="A1987">
            <v>5235951005</v>
          </cell>
        </row>
        <row r="1988">
          <cell r="A1988">
            <v>5235951003</v>
          </cell>
        </row>
        <row r="1989">
          <cell r="A1989">
            <v>5235951003</v>
          </cell>
        </row>
        <row r="1990">
          <cell r="A1990">
            <v>5235951003</v>
          </cell>
        </row>
        <row r="1991">
          <cell r="A1991">
            <v>5235501002</v>
          </cell>
        </row>
        <row r="1992">
          <cell r="A1992">
            <v>5235951005</v>
          </cell>
        </row>
        <row r="1993">
          <cell r="A1993">
            <v>5235951003</v>
          </cell>
        </row>
        <row r="1994">
          <cell r="A1994">
            <v>5235501002</v>
          </cell>
        </row>
        <row r="1995">
          <cell r="A1995">
            <v>5235951003</v>
          </cell>
        </row>
        <row r="1996">
          <cell r="A1996">
            <v>5235951005</v>
          </cell>
        </row>
        <row r="1997">
          <cell r="A1997">
            <v>5240151001</v>
          </cell>
        </row>
        <row r="1998">
          <cell r="A1998">
            <v>5235501004</v>
          </cell>
        </row>
        <row r="1999">
          <cell r="A1999">
            <v>5295951007</v>
          </cell>
        </row>
        <row r="2000">
          <cell r="A2000">
            <v>5295951007</v>
          </cell>
        </row>
        <row r="2001">
          <cell r="A2001">
            <v>5295951007</v>
          </cell>
        </row>
        <row r="2002">
          <cell r="A2002">
            <v>5295951007</v>
          </cell>
        </row>
        <row r="2003">
          <cell r="A2003">
            <v>5235951005</v>
          </cell>
        </row>
        <row r="2004">
          <cell r="A2004">
            <v>5235951003</v>
          </cell>
        </row>
        <row r="2005">
          <cell r="A2005">
            <v>5235951005</v>
          </cell>
        </row>
        <row r="2006">
          <cell r="A2006">
            <v>5235501002</v>
          </cell>
        </row>
        <row r="2007">
          <cell r="A2007">
            <v>5235501004</v>
          </cell>
        </row>
        <row r="2008">
          <cell r="A2008">
            <v>5235951003</v>
          </cell>
        </row>
        <row r="2009">
          <cell r="A2009">
            <v>5235951005</v>
          </cell>
        </row>
        <row r="2010">
          <cell r="A2010">
            <v>5240151001</v>
          </cell>
        </row>
        <row r="2011">
          <cell r="A2011">
            <v>5235501002</v>
          </cell>
        </row>
        <row r="2012">
          <cell r="A2012">
            <v>5235501004</v>
          </cell>
        </row>
        <row r="2013">
          <cell r="A2013">
            <v>5235951009</v>
          </cell>
        </row>
        <row r="2014">
          <cell r="A2014">
            <v>5295051001</v>
          </cell>
        </row>
        <row r="2015">
          <cell r="A2015">
            <v>5235951009</v>
          </cell>
        </row>
        <row r="2016">
          <cell r="A2016">
            <v>5295051001</v>
          </cell>
        </row>
        <row r="2017">
          <cell r="A2017">
            <v>5235951009</v>
          </cell>
        </row>
        <row r="2018">
          <cell r="A2018">
            <v>5295051001</v>
          </cell>
        </row>
        <row r="2019">
          <cell r="A2019">
            <v>5235951009</v>
          </cell>
        </row>
        <row r="2020">
          <cell r="A2020">
            <v>5295051001</v>
          </cell>
        </row>
        <row r="2021">
          <cell r="A2021">
            <v>5295051001</v>
          </cell>
        </row>
        <row r="2022">
          <cell r="A2022">
            <v>5295051001</v>
          </cell>
        </row>
        <row r="2023">
          <cell r="A2023">
            <v>5235601001</v>
          </cell>
        </row>
        <row r="2024">
          <cell r="A2024">
            <v>5205061002</v>
          </cell>
        </row>
        <row r="2025">
          <cell r="A2025">
            <v>5295951004</v>
          </cell>
        </row>
        <row r="2026">
          <cell r="A2026">
            <v>5235501003</v>
          </cell>
        </row>
        <row r="2027">
          <cell r="A2027">
            <v>5295951001</v>
          </cell>
        </row>
        <row r="2028">
          <cell r="A2028">
            <v>5295951001</v>
          </cell>
        </row>
        <row r="2029">
          <cell r="A2029">
            <v>5295951001</v>
          </cell>
        </row>
        <row r="2030">
          <cell r="A2030">
            <v>5220951001</v>
          </cell>
        </row>
        <row r="2031">
          <cell r="A2031">
            <v>5220951001</v>
          </cell>
        </row>
        <row r="2032">
          <cell r="A2032">
            <v>5215051001</v>
          </cell>
        </row>
        <row r="2033">
          <cell r="A2033">
            <v>5235951003</v>
          </cell>
        </row>
        <row r="2034">
          <cell r="A2034">
            <v>5235951005</v>
          </cell>
        </row>
        <row r="2035">
          <cell r="A2035">
            <v>5240151001</v>
          </cell>
        </row>
        <row r="2036">
          <cell r="A2036">
            <v>5235501002</v>
          </cell>
        </row>
        <row r="2037">
          <cell r="A2037">
            <v>5235501004</v>
          </cell>
        </row>
        <row r="2038">
          <cell r="A2038">
            <v>5235501002</v>
          </cell>
        </row>
        <row r="2039">
          <cell r="A2039">
            <v>5235501002</v>
          </cell>
        </row>
        <row r="2040">
          <cell r="A2040">
            <v>5235501002</v>
          </cell>
        </row>
        <row r="2041">
          <cell r="A2041">
            <v>5235951003</v>
          </cell>
        </row>
        <row r="2042">
          <cell r="A2042">
            <v>5235951003</v>
          </cell>
        </row>
        <row r="2043">
          <cell r="A2043">
            <v>5235501002</v>
          </cell>
        </row>
        <row r="2044">
          <cell r="A2044">
            <v>5295951004</v>
          </cell>
        </row>
        <row r="2045">
          <cell r="A2045">
            <v>5295301001</v>
          </cell>
        </row>
        <row r="2046">
          <cell r="A2046">
            <v>5295301001</v>
          </cell>
        </row>
        <row r="2047">
          <cell r="A2047">
            <v>5295251001</v>
          </cell>
        </row>
        <row r="2048">
          <cell r="A2048">
            <v>5295251001</v>
          </cell>
        </row>
        <row r="2049">
          <cell r="A2049">
            <v>5295251001</v>
          </cell>
        </row>
        <row r="2050">
          <cell r="A2050">
            <v>5295951004</v>
          </cell>
        </row>
        <row r="2051">
          <cell r="A2051">
            <v>5235951011</v>
          </cell>
        </row>
        <row r="2052">
          <cell r="A2052">
            <v>5235951011</v>
          </cell>
        </row>
        <row r="2053">
          <cell r="A2053">
            <v>5235501003</v>
          </cell>
        </row>
        <row r="2054">
          <cell r="A2054">
            <v>5235501003</v>
          </cell>
        </row>
        <row r="2055">
          <cell r="A2055">
            <v>5235501003</v>
          </cell>
        </row>
        <row r="2056">
          <cell r="A2056">
            <v>5235501003</v>
          </cell>
        </row>
        <row r="2057">
          <cell r="A2057">
            <v>5235501003</v>
          </cell>
        </row>
        <row r="2058">
          <cell r="A2058">
            <v>5235501003</v>
          </cell>
        </row>
        <row r="2059">
          <cell r="A2059">
            <v>5295301001</v>
          </cell>
        </row>
        <row r="2060">
          <cell r="A2060">
            <v>5295301001</v>
          </cell>
        </row>
        <row r="2061">
          <cell r="A2061">
            <v>5295401001</v>
          </cell>
        </row>
        <row r="2062">
          <cell r="A2062">
            <v>5235951011</v>
          </cell>
        </row>
        <row r="2063">
          <cell r="A2063">
            <v>5235951011</v>
          </cell>
        </row>
        <row r="2064">
          <cell r="A2064">
            <v>5235501003</v>
          </cell>
        </row>
        <row r="2065">
          <cell r="A2065">
            <v>5235501003</v>
          </cell>
        </row>
        <row r="2066">
          <cell r="A2066">
            <v>5235501003</v>
          </cell>
        </row>
        <row r="2067">
          <cell r="A2067">
            <v>5235501003</v>
          </cell>
        </row>
        <row r="2068">
          <cell r="A2068">
            <v>5235501003</v>
          </cell>
        </row>
        <row r="2069">
          <cell r="A2069">
            <v>5235501003</v>
          </cell>
        </row>
        <row r="2070">
          <cell r="A2070">
            <v>5235501003</v>
          </cell>
        </row>
        <row r="2071">
          <cell r="A2071">
            <v>5295951001</v>
          </cell>
        </row>
        <row r="2072">
          <cell r="A2072">
            <v>5295251001</v>
          </cell>
        </row>
        <row r="2073">
          <cell r="A2073">
            <v>5295251001</v>
          </cell>
        </row>
        <row r="2074">
          <cell r="A2074">
            <v>5235501003</v>
          </cell>
        </row>
        <row r="2075">
          <cell r="A2075">
            <v>5235501003</v>
          </cell>
        </row>
        <row r="2076">
          <cell r="A2076">
            <v>5235501003</v>
          </cell>
        </row>
        <row r="2077">
          <cell r="A2077">
            <v>5235501003</v>
          </cell>
        </row>
        <row r="2078">
          <cell r="A2078">
            <v>5235501003</v>
          </cell>
        </row>
        <row r="2079">
          <cell r="A2079">
            <v>5235501003</v>
          </cell>
        </row>
        <row r="2080">
          <cell r="A2080">
            <v>5220951001</v>
          </cell>
        </row>
        <row r="2081">
          <cell r="A2081">
            <v>5235501002</v>
          </cell>
        </row>
        <row r="2082">
          <cell r="A2082">
            <v>5235501002</v>
          </cell>
        </row>
        <row r="2083">
          <cell r="A2083">
            <v>5240151001</v>
          </cell>
        </row>
        <row r="2084">
          <cell r="A2084">
            <v>5240151001</v>
          </cell>
        </row>
        <row r="2085">
          <cell r="A2085">
            <v>5240151001</v>
          </cell>
        </row>
        <row r="2086">
          <cell r="A2086">
            <v>5235501004</v>
          </cell>
        </row>
        <row r="2087">
          <cell r="A2087">
            <v>5240151001</v>
          </cell>
        </row>
        <row r="2088">
          <cell r="A2088">
            <v>5235501004</v>
          </cell>
        </row>
        <row r="2089">
          <cell r="A2089">
            <v>5235951003</v>
          </cell>
        </row>
        <row r="2090">
          <cell r="A2090">
            <v>5235951005</v>
          </cell>
        </row>
        <row r="2091">
          <cell r="A2091">
            <v>5240151001</v>
          </cell>
        </row>
        <row r="2092">
          <cell r="A2092">
            <v>5235501002</v>
          </cell>
        </row>
        <row r="2093">
          <cell r="A2093">
            <v>5235951003</v>
          </cell>
        </row>
        <row r="2094">
          <cell r="A2094">
            <v>5235951005</v>
          </cell>
        </row>
        <row r="2095">
          <cell r="A2095">
            <v>5235501002</v>
          </cell>
        </row>
        <row r="2096">
          <cell r="A2096">
            <v>5210351001</v>
          </cell>
        </row>
        <row r="2097">
          <cell r="A2097">
            <v>5235951005</v>
          </cell>
        </row>
        <row r="2098">
          <cell r="A2098">
            <v>5235951005</v>
          </cell>
        </row>
        <row r="2099">
          <cell r="A2099">
            <v>5235951005</v>
          </cell>
        </row>
        <row r="2100">
          <cell r="A2100">
            <v>5235951005</v>
          </cell>
        </row>
        <row r="2101">
          <cell r="A2101">
            <v>5235951005</v>
          </cell>
        </row>
        <row r="2102">
          <cell r="A2102">
            <v>5235951005</v>
          </cell>
        </row>
        <row r="2103">
          <cell r="A2103">
            <v>5235951005</v>
          </cell>
        </row>
        <row r="2104">
          <cell r="A2104">
            <v>5235951005</v>
          </cell>
        </row>
        <row r="2105">
          <cell r="A2105">
            <v>5235951005</v>
          </cell>
        </row>
        <row r="2106">
          <cell r="A2106">
            <v>5235951005</v>
          </cell>
        </row>
        <row r="2107">
          <cell r="A2107">
            <v>5235951005</v>
          </cell>
        </row>
        <row r="2108">
          <cell r="A2108">
            <v>5235951005</v>
          </cell>
        </row>
        <row r="2109">
          <cell r="A2109">
            <v>5235951005</v>
          </cell>
        </row>
        <row r="2110">
          <cell r="A2110">
            <v>5235951005</v>
          </cell>
        </row>
        <row r="2111">
          <cell r="A2111">
            <v>5235951005</v>
          </cell>
        </row>
        <row r="2112">
          <cell r="A2112">
            <v>5235951005</v>
          </cell>
        </row>
        <row r="2113">
          <cell r="A2113">
            <v>5295401001</v>
          </cell>
        </row>
        <row r="2114">
          <cell r="A2114">
            <v>5295401001</v>
          </cell>
        </row>
        <row r="2115">
          <cell r="A2115">
            <v>5295401001</v>
          </cell>
        </row>
        <row r="2116">
          <cell r="A2116">
            <v>5235501003</v>
          </cell>
        </row>
        <row r="2117">
          <cell r="A2117">
            <v>5235501003</v>
          </cell>
        </row>
        <row r="2118">
          <cell r="A2118">
            <v>5235501003</v>
          </cell>
        </row>
        <row r="2119">
          <cell r="A2119">
            <v>5235501003</v>
          </cell>
        </row>
        <row r="2120">
          <cell r="A2120">
            <v>5235501003</v>
          </cell>
        </row>
        <row r="2121">
          <cell r="A2121">
            <v>5235951009</v>
          </cell>
        </row>
        <row r="2122">
          <cell r="A2122">
            <v>5295051001</v>
          </cell>
        </row>
        <row r="2123">
          <cell r="A2123">
            <v>5235951009</v>
          </cell>
        </row>
        <row r="2124">
          <cell r="A2124">
            <v>5295051001</v>
          </cell>
        </row>
        <row r="2125">
          <cell r="A2125">
            <v>5235951009</v>
          </cell>
        </row>
        <row r="2126">
          <cell r="A2126">
            <v>5295051001</v>
          </cell>
        </row>
        <row r="2127">
          <cell r="A2127">
            <v>5235951009</v>
          </cell>
        </row>
        <row r="2128">
          <cell r="A2128">
            <v>5295051001</v>
          </cell>
        </row>
        <row r="2129">
          <cell r="A2129">
            <v>5235951009</v>
          </cell>
        </row>
        <row r="2130">
          <cell r="A2130">
            <v>5295051001</v>
          </cell>
        </row>
        <row r="2131">
          <cell r="A2131">
            <v>5235951009</v>
          </cell>
        </row>
        <row r="2132">
          <cell r="A2132">
            <v>5295051001</v>
          </cell>
        </row>
        <row r="2133">
          <cell r="A2133">
            <v>5235951011</v>
          </cell>
        </row>
        <row r="2134">
          <cell r="A2134">
            <v>5235951011</v>
          </cell>
        </row>
        <row r="2135">
          <cell r="A2135">
            <v>5235951011</v>
          </cell>
        </row>
        <row r="2136">
          <cell r="A2136">
            <v>5235101001</v>
          </cell>
        </row>
        <row r="2137">
          <cell r="A2137">
            <v>5235101001</v>
          </cell>
        </row>
        <row r="2138">
          <cell r="A2138">
            <v>5235501003</v>
          </cell>
        </row>
        <row r="2139">
          <cell r="A2139">
            <v>5235501003</v>
          </cell>
        </row>
        <row r="2140">
          <cell r="A2140">
            <v>5295951001</v>
          </cell>
        </row>
        <row r="2141">
          <cell r="A2141">
            <v>5295951001</v>
          </cell>
        </row>
        <row r="2142">
          <cell r="A2142">
            <v>5295951001</v>
          </cell>
        </row>
        <row r="2143">
          <cell r="A2143">
            <v>5235951011</v>
          </cell>
        </row>
        <row r="2144">
          <cell r="A2144">
            <v>5235951011</v>
          </cell>
        </row>
        <row r="2145">
          <cell r="A2145">
            <v>5235501003</v>
          </cell>
        </row>
        <row r="2146">
          <cell r="A2146">
            <v>5235501003</v>
          </cell>
        </row>
        <row r="2147">
          <cell r="A2147">
            <v>5235501003</v>
          </cell>
        </row>
        <row r="2148">
          <cell r="A2148">
            <v>5235501003</v>
          </cell>
        </row>
        <row r="2149">
          <cell r="A2149">
            <v>5235501003</v>
          </cell>
        </row>
        <row r="2150">
          <cell r="A2150">
            <v>5235501003</v>
          </cell>
        </row>
        <row r="2151">
          <cell r="A2151">
            <v>5235501003</v>
          </cell>
        </row>
        <row r="2152">
          <cell r="A2152">
            <v>5235951007</v>
          </cell>
        </row>
        <row r="2153">
          <cell r="A2153">
            <v>5235951007</v>
          </cell>
        </row>
        <row r="2154">
          <cell r="A2154">
            <v>5235951007</v>
          </cell>
        </row>
        <row r="2155">
          <cell r="A2155">
            <v>5205421004</v>
          </cell>
        </row>
        <row r="2156">
          <cell r="A2156">
            <v>5205421004</v>
          </cell>
        </row>
        <row r="2157">
          <cell r="A2157">
            <v>5205421004</v>
          </cell>
        </row>
        <row r="2158">
          <cell r="A2158">
            <v>5205421004</v>
          </cell>
        </row>
        <row r="2159">
          <cell r="A2159">
            <v>5205421004</v>
          </cell>
        </row>
        <row r="2160">
          <cell r="A2160">
            <v>5205421004</v>
          </cell>
        </row>
        <row r="2161">
          <cell r="A2161">
            <v>5205421004</v>
          </cell>
        </row>
        <row r="2162">
          <cell r="A2162">
            <v>5205421004</v>
          </cell>
        </row>
        <row r="2163">
          <cell r="A2163">
            <v>5295301001</v>
          </cell>
        </row>
        <row r="2164">
          <cell r="A2164">
            <v>5295401001</v>
          </cell>
        </row>
        <row r="2165">
          <cell r="A2165">
            <v>5235501003</v>
          </cell>
        </row>
        <row r="2166">
          <cell r="A2166">
            <v>5235501003</v>
          </cell>
        </row>
        <row r="2167">
          <cell r="A2167">
            <v>5235501003</v>
          </cell>
        </row>
        <row r="2168">
          <cell r="A2168">
            <v>5235501003</v>
          </cell>
        </row>
        <row r="2169">
          <cell r="A2169">
            <v>5235501003</v>
          </cell>
        </row>
        <row r="2170">
          <cell r="A2170">
            <v>5235501003</v>
          </cell>
        </row>
        <row r="2171">
          <cell r="A2171">
            <v>5215051001</v>
          </cell>
        </row>
        <row r="2172">
          <cell r="A2172">
            <v>5235501001</v>
          </cell>
        </row>
        <row r="2173">
          <cell r="A2173">
            <v>5235501001</v>
          </cell>
        </row>
        <row r="2174">
          <cell r="A2174">
            <v>5235501001</v>
          </cell>
        </row>
        <row r="2175">
          <cell r="A2175">
            <v>5235501001</v>
          </cell>
        </row>
        <row r="2176">
          <cell r="A2176">
            <v>5235501001</v>
          </cell>
        </row>
        <row r="2177">
          <cell r="A2177">
            <v>5235501001</v>
          </cell>
        </row>
        <row r="2178">
          <cell r="A2178">
            <v>5235501001</v>
          </cell>
        </row>
        <row r="2179">
          <cell r="A2179">
            <v>5235501001</v>
          </cell>
        </row>
        <row r="2180">
          <cell r="A2180">
            <v>5235501001</v>
          </cell>
        </row>
        <row r="2181">
          <cell r="A2181">
            <v>5235501001</v>
          </cell>
        </row>
        <row r="2182">
          <cell r="A2182">
            <v>5235501001</v>
          </cell>
        </row>
        <row r="2183">
          <cell r="A2183">
            <v>5235501001</v>
          </cell>
        </row>
        <row r="2184">
          <cell r="A2184">
            <v>5235501001</v>
          </cell>
        </row>
        <row r="2185">
          <cell r="A2185">
            <v>5235501001</v>
          </cell>
        </row>
        <row r="2186">
          <cell r="A2186">
            <v>5235501001</v>
          </cell>
        </row>
        <row r="2187">
          <cell r="A2187">
            <v>5235501001</v>
          </cell>
        </row>
        <row r="2188">
          <cell r="A2188">
            <v>5235501001</v>
          </cell>
        </row>
        <row r="2189">
          <cell r="A2189">
            <v>5235501001</v>
          </cell>
        </row>
        <row r="2190">
          <cell r="A2190">
            <v>5235501001</v>
          </cell>
        </row>
        <row r="2191">
          <cell r="A2191">
            <v>5235501001</v>
          </cell>
        </row>
        <row r="2192">
          <cell r="A2192">
            <v>5235501001</v>
          </cell>
        </row>
        <row r="2193">
          <cell r="A2193">
            <v>5235501001</v>
          </cell>
        </row>
        <row r="2194">
          <cell r="A2194">
            <v>5235501001</v>
          </cell>
        </row>
        <row r="2195">
          <cell r="A2195">
            <v>5235501001</v>
          </cell>
        </row>
        <row r="2196">
          <cell r="A2196">
            <v>5235501001</v>
          </cell>
        </row>
        <row r="2197">
          <cell r="A2197">
            <v>5235501001</v>
          </cell>
        </row>
        <row r="2198">
          <cell r="A2198">
            <v>5235501001</v>
          </cell>
        </row>
        <row r="2199">
          <cell r="A2199">
            <v>5235501001</v>
          </cell>
        </row>
        <row r="2200">
          <cell r="A2200">
            <v>5235501001</v>
          </cell>
        </row>
        <row r="2201">
          <cell r="A2201">
            <v>5235501001</v>
          </cell>
        </row>
        <row r="2202">
          <cell r="A2202">
            <v>5235501001</v>
          </cell>
        </row>
        <row r="2203">
          <cell r="A2203">
            <v>5235501001</v>
          </cell>
        </row>
        <row r="2204">
          <cell r="A2204">
            <v>5235501001</v>
          </cell>
        </row>
        <row r="2205">
          <cell r="A2205">
            <v>5235501001</v>
          </cell>
        </row>
        <row r="2206">
          <cell r="A2206">
            <v>5235501001</v>
          </cell>
        </row>
        <row r="2207">
          <cell r="A2207">
            <v>5235501001</v>
          </cell>
        </row>
        <row r="2208">
          <cell r="A2208">
            <v>5235501001</v>
          </cell>
        </row>
        <row r="2209">
          <cell r="A2209">
            <v>5235501001</v>
          </cell>
        </row>
        <row r="2210">
          <cell r="A2210">
            <v>5235501001</v>
          </cell>
        </row>
        <row r="2211">
          <cell r="A2211">
            <v>5235501001</v>
          </cell>
        </row>
        <row r="2212">
          <cell r="A2212">
            <v>5235501001</v>
          </cell>
        </row>
        <row r="2213">
          <cell r="A2213">
            <v>5260051001</v>
          </cell>
        </row>
        <row r="2214">
          <cell r="A2214">
            <v>5260051001</v>
          </cell>
        </row>
        <row r="2215">
          <cell r="A2215">
            <v>5260101001</v>
          </cell>
        </row>
        <row r="2216">
          <cell r="A2216">
            <v>5260101001</v>
          </cell>
        </row>
        <row r="2217">
          <cell r="A2217">
            <v>5260151001</v>
          </cell>
        </row>
        <row r="2218">
          <cell r="A2218">
            <v>5230951001</v>
          </cell>
        </row>
        <row r="2219">
          <cell r="A2219">
            <v>5235351001</v>
          </cell>
        </row>
        <row r="2220">
          <cell r="A2220">
            <v>5295951001</v>
          </cell>
        </row>
        <row r="2221">
          <cell r="A2221">
            <v>5235951005</v>
          </cell>
        </row>
        <row r="2222">
          <cell r="A2222">
            <v>5235951005</v>
          </cell>
        </row>
        <row r="2223">
          <cell r="A2223">
            <v>5235501002</v>
          </cell>
        </row>
        <row r="2224">
          <cell r="A2224">
            <v>5235501002</v>
          </cell>
        </row>
        <row r="2225">
          <cell r="A2225">
            <v>5235501004</v>
          </cell>
        </row>
        <row r="2226">
          <cell r="A2226">
            <v>5235501004</v>
          </cell>
        </row>
        <row r="2227">
          <cell r="A2227">
            <v>5235951005</v>
          </cell>
        </row>
        <row r="2228">
          <cell r="A2228">
            <v>5235951005</v>
          </cell>
        </row>
        <row r="2229">
          <cell r="A2229">
            <v>5240151001</v>
          </cell>
        </row>
        <row r="2230">
          <cell r="A2230">
            <v>5240151001</v>
          </cell>
        </row>
        <row r="2231">
          <cell r="A2231">
            <v>5235501002</v>
          </cell>
        </row>
        <row r="2232">
          <cell r="A2232">
            <v>5235501002</v>
          </cell>
        </row>
        <row r="2233">
          <cell r="A2233">
            <v>5235501002</v>
          </cell>
        </row>
        <row r="2234">
          <cell r="A2234">
            <v>5235501002</v>
          </cell>
        </row>
        <row r="2235">
          <cell r="A2235">
            <v>5235501002</v>
          </cell>
        </row>
        <row r="2236">
          <cell r="A2236">
            <v>5235501002</v>
          </cell>
        </row>
        <row r="2237">
          <cell r="A2237">
            <v>5235501002</v>
          </cell>
        </row>
        <row r="2238">
          <cell r="A2238">
            <v>5235501002</v>
          </cell>
        </row>
        <row r="2239">
          <cell r="A2239">
            <v>5235501002</v>
          </cell>
        </row>
        <row r="2240">
          <cell r="A2240">
            <v>5235501002</v>
          </cell>
        </row>
        <row r="2241">
          <cell r="A2241">
            <v>5235501002</v>
          </cell>
        </row>
        <row r="2242">
          <cell r="A2242">
            <v>5235501002</v>
          </cell>
        </row>
        <row r="2243">
          <cell r="A2243">
            <v>5235501002</v>
          </cell>
        </row>
        <row r="2244">
          <cell r="A2244">
            <v>5235501002</v>
          </cell>
        </row>
        <row r="2245">
          <cell r="A2245">
            <v>5235501002</v>
          </cell>
        </row>
        <row r="2246">
          <cell r="A2246">
            <v>5235501002</v>
          </cell>
        </row>
        <row r="2247">
          <cell r="A2247">
            <v>5235501002</v>
          </cell>
        </row>
        <row r="2248">
          <cell r="A2248">
            <v>5235501002</v>
          </cell>
        </row>
        <row r="2249">
          <cell r="A2249">
            <v>5235501002</v>
          </cell>
        </row>
        <row r="2250">
          <cell r="A2250">
            <v>5235501002</v>
          </cell>
        </row>
        <row r="2251">
          <cell r="A2251">
            <v>5235501002</v>
          </cell>
        </row>
        <row r="2252">
          <cell r="A2252">
            <v>5235501002</v>
          </cell>
        </row>
        <row r="2253">
          <cell r="A2253">
            <v>5235501002</v>
          </cell>
        </row>
        <row r="2254">
          <cell r="A2254">
            <v>5235501002</v>
          </cell>
        </row>
        <row r="2255">
          <cell r="A2255">
            <v>5295951007</v>
          </cell>
        </row>
        <row r="2256">
          <cell r="A2256">
            <v>5295951007</v>
          </cell>
        </row>
        <row r="2257">
          <cell r="A2257">
            <v>5295951007</v>
          </cell>
        </row>
        <row r="2258">
          <cell r="A2258">
            <v>5235951003</v>
          </cell>
        </row>
        <row r="2259">
          <cell r="A2259">
            <v>5235951003</v>
          </cell>
        </row>
        <row r="2260">
          <cell r="A2260">
            <v>5235951003</v>
          </cell>
        </row>
        <row r="2261">
          <cell r="A2261">
            <v>5235951003</v>
          </cell>
        </row>
        <row r="2262">
          <cell r="A2262">
            <v>5235951003</v>
          </cell>
        </row>
        <row r="2263">
          <cell r="A2263">
            <v>5235951003</v>
          </cell>
        </row>
        <row r="2264">
          <cell r="A2264">
            <v>5235951003</v>
          </cell>
        </row>
        <row r="2265">
          <cell r="A2265">
            <v>5235951003</v>
          </cell>
        </row>
        <row r="2266">
          <cell r="A2266">
            <v>5235951003</v>
          </cell>
        </row>
        <row r="2267">
          <cell r="A2267">
            <v>5235951003</v>
          </cell>
        </row>
        <row r="2268">
          <cell r="A2268">
            <v>5235951003</v>
          </cell>
        </row>
        <row r="2269">
          <cell r="A2269">
            <v>5235951003</v>
          </cell>
        </row>
        <row r="2270">
          <cell r="A2270">
            <v>5235951003</v>
          </cell>
        </row>
        <row r="2271">
          <cell r="A2271">
            <v>5235951003</v>
          </cell>
        </row>
        <row r="2272">
          <cell r="A2272">
            <v>5240151001</v>
          </cell>
        </row>
        <row r="2273">
          <cell r="A2273">
            <v>5240151001</v>
          </cell>
        </row>
        <row r="2274">
          <cell r="A2274">
            <v>5240151001</v>
          </cell>
        </row>
        <row r="2275">
          <cell r="A2275">
            <v>5240151001</v>
          </cell>
        </row>
        <row r="2276">
          <cell r="A2276">
            <v>5240151001</v>
          </cell>
        </row>
        <row r="2277">
          <cell r="A2277">
            <v>5240151001</v>
          </cell>
        </row>
        <row r="2278">
          <cell r="A2278">
            <v>5240151001</v>
          </cell>
        </row>
        <row r="2279">
          <cell r="A2279">
            <v>5240151001</v>
          </cell>
        </row>
        <row r="2280">
          <cell r="A2280">
            <v>5240151001</v>
          </cell>
        </row>
        <row r="2281">
          <cell r="A2281">
            <v>5235951005</v>
          </cell>
        </row>
        <row r="2282">
          <cell r="A2282">
            <v>5235951005</v>
          </cell>
        </row>
        <row r="2283">
          <cell r="A2283">
            <v>5235951005</v>
          </cell>
        </row>
        <row r="2284">
          <cell r="A2284">
            <v>5235951005</v>
          </cell>
        </row>
        <row r="2285">
          <cell r="A2285">
            <v>5235951005</v>
          </cell>
        </row>
        <row r="2286">
          <cell r="A2286">
            <v>5235951005</v>
          </cell>
        </row>
        <row r="2287">
          <cell r="A2287">
            <v>5235951005</v>
          </cell>
        </row>
        <row r="2288">
          <cell r="A2288">
            <v>5235951005</v>
          </cell>
        </row>
        <row r="2289">
          <cell r="A2289">
            <v>5215951001</v>
          </cell>
        </row>
        <row r="2290">
          <cell r="A2290">
            <v>5235351001</v>
          </cell>
        </row>
        <row r="2291">
          <cell r="A2291">
            <v>5235951009</v>
          </cell>
        </row>
        <row r="2292">
          <cell r="A2292">
            <v>5295051001</v>
          </cell>
        </row>
        <row r="2293">
          <cell r="A2293">
            <v>5235951009</v>
          </cell>
        </row>
        <row r="2294">
          <cell r="A2294">
            <v>5295051001</v>
          </cell>
        </row>
        <row r="2295">
          <cell r="A2295">
            <v>5235101001</v>
          </cell>
        </row>
        <row r="2296">
          <cell r="A2296">
            <v>5205811001</v>
          </cell>
        </row>
        <row r="2297">
          <cell r="A2297">
            <v>5205811001</v>
          </cell>
        </row>
        <row r="2298">
          <cell r="A2298">
            <v>5205811001</v>
          </cell>
        </row>
        <row r="2299">
          <cell r="A2299">
            <v>5210951003</v>
          </cell>
        </row>
        <row r="2300">
          <cell r="A2300">
            <v>5235501002</v>
          </cell>
        </row>
        <row r="2301">
          <cell r="A2301">
            <v>5235501002</v>
          </cell>
        </row>
        <row r="2302">
          <cell r="A2302">
            <v>5235501002</v>
          </cell>
        </row>
        <row r="2303">
          <cell r="A2303">
            <v>5235501002</v>
          </cell>
        </row>
        <row r="2304">
          <cell r="A2304">
            <v>5235501002</v>
          </cell>
        </row>
        <row r="2305">
          <cell r="A2305">
            <v>5235501002</v>
          </cell>
        </row>
        <row r="2306">
          <cell r="A2306">
            <v>5235501002</v>
          </cell>
        </row>
        <row r="2307">
          <cell r="A2307">
            <v>5235501002</v>
          </cell>
        </row>
        <row r="2308">
          <cell r="A2308">
            <v>5235951006</v>
          </cell>
        </row>
        <row r="2309">
          <cell r="A2309">
            <v>5235501004</v>
          </cell>
        </row>
        <row r="2310">
          <cell r="A2310">
            <v>5235951003</v>
          </cell>
        </row>
        <row r="2311">
          <cell r="A2311">
            <v>5235951003</v>
          </cell>
        </row>
        <row r="2312">
          <cell r="A2312">
            <v>5235951003</v>
          </cell>
        </row>
        <row r="2313">
          <cell r="A2313">
            <v>5235951003</v>
          </cell>
        </row>
        <row r="2314">
          <cell r="A2314">
            <v>5240151001</v>
          </cell>
        </row>
        <row r="2315">
          <cell r="A2315">
            <v>5240151001</v>
          </cell>
        </row>
        <row r="2316">
          <cell r="A2316">
            <v>5240151001</v>
          </cell>
        </row>
        <row r="2317">
          <cell r="A2317">
            <v>5240151001</v>
          </cell>
        </row>
        <row r="2318">
          <cell r="A2318">
            <v>5240151001</v>
          </cell>
        </row>
        <row r="2319">
          <cell r="A2319">
            <v>5295951007</v>
          </cell>
        </row>
        <row r="2320">
          <cell r="A2320">
            <v>5235951006</v>
          </cell>
        </row>
        <row r="2321">
          <cell r="A2321">
            <v>5240151001</v>
          </cell>
        </row>
        <row r="2322">
          <cell r="A2322">
            <v>5240151001</v>
          </cell>
        </row>
        <row r="2323">
          <cell r="A2323">
            <v>5240151001</v>
          </cell>
        </row>
        <row r="2324">
          <cell r="A2324">
            <v>5235951005</v>
          </cell>
        </row>
        <row r="2325">
          <cell r="A2325">
            <v>5235951005</v>
          </cell>
        </row>
        <row r="2326">
          <cell r="A2326">
            <v>5235951005</v>
          </cell>
        </row>
        <row r="2327">
          <cell r="A2327">
            <v>5205031001</v>
          </cell>
        </row>
        <row r="2328">
          <cell r="A2328">
            <v>5205061002</v>
          </cell>
        </row>
        <row r="2329">
          <cell r="A2329">
            <v>5205061002</v>
          </cell>
        </row>
        <row r="2330">
          <cell r="A2330">
            <v>5205061002</v>
          </cell>
        </row>
        <row r="2331">
          <cell r="A2331">
            <v>5205061002</v>
          </cell>
        </row>
        <row r="2332">
          <cell r="A2332">
            <v>5205061002</v>
          </cell>
        </row>
        <row r="2333">
          <cell r="A2333">
            <v>5205061002</v>
          </cell>
        </row>
        <row r="2334">
          <cell r="A2334">
            <v>5205061002</v>
          </cell>
        </row>
        <row r="2335">
          <cell r="A2335">
            <v>5205061002</v>
          </cell>
        </row>
        <row r="2336">
          <cell r="A2336">
            <v>5205151002</v>
          </cell>
        </row>
        <row r="2337">
          <cell r="A2337">
            <v>5205151002</v>
          </cell>
        </row>
        <row r="2338">
          <cell r="A2338">
            <v>5205151002</v>
          </cell>
        </row>
        <row r="2339">
          <cell r="A2339">
            <v>5205151003</v>
          </cell>
        </row>
        <row r="2340">
          <cell r="A2340">
            <v>5205151003</v>
          </cell>
        </row>
        <row r="2341">
          <cell r="A2341">
            <v>5205151003</v>
          </cell>
        </row>
        <row r="2342">
          <cell r="A2342">
            <v>5205951003</v>
          </cell>
        </row>
        <row r="2343">
          <cell r="A2343">
            <v>5205951003</v>
          </cell>
        </row>
        <row r="2344">
          <cell r="A2344">
            <v>5205951004</v>
          </cell>
        </row>
        <row r="2345">
          <cell r="A2345">
            <v>5205301001</v>
          </cell>
        </row>
        <row r="2346">
          <cell r="A2346">
            <v>5205301001</v>
          </cell>
        </row>
        <row r="2347">
          <cell r="A2347">
            <v>5205331001</v>
          </cell>
        </row>
        <row r="2348">
          <cell r="A2348">
            <v>5205331001</v>
          </cell>
        </row>
        <row r="2349">
          <cell r="A2349">
            <v>5205361001</v>
          </cell>
        </row>
        <row r="2350">
          <cell r="A2350">
            <v>5205361001</v>
          </cell>
        </row>
        <row r="2351">
          <cell r="A2351">
            <v>5205391001</v>
          </cell>
        </row>
        <row r="2352">
          <cell r="A2352">
            <v>5205391001</v>
          </cell>
        </row>
        <row r="2353">
          <cell r="A2353">
            <v>5205421001</v>
          </cell>
        </row>
        <row r="2354">
          <cell r="A2354">
            <v>5205421001</v>
          </cell>
        </row>
        <row r="2355">
          <cell r="A2355">
            <v>5205301001</v>
          </cell>
        </row>
        <row r="2356">
          <cell r="A2356">
            <v>5205331001</v>
          </cell>
        </row>
        <row r="2357">
          <cell r="A2357">
            <v>5205361001</v>
          </cell>
        </row>
        <row r="2358">
          <cell r="A2358">
            <v>5205391001</v>
          </cell>
        </row>
        <row r="2359">
          <cell r="A2359">
            <v>5205391001</v>
          </cell>
        </row>
        <row r="2360">
          <cell r="A2360">
            <v>5205421001</v>
          </cell>
        </row>
        <row r="2361">
          <cell r="A2361">
            <v>5205301001</v>
          </cell>
        </row>
        <row r="2362">
          <cell r="A2362">
            <v>5205331001</v>
          </cell>
        </row>
        <row r="2363">
          <cell r="A2363">
            <v>5205361001</v>
          </cell>
        </row>
        <row r="2364">
          <cell r="A2364">
            <v>5205391001</v>
          </cell>
        </row>
        <row r="2365">
          <cell r="A2365">
            <v>5205421001</v>
          </cell>
        </row>
        <row r="2366">
          <cell r="A2366">
            <v>5205301001</v>
          </cell>
        </row>
        <row r="2367">
          <cell r="A2367">
            <v>5205331001</v>
          </cell>
        </row>
        <row r="2368">
          <cell r="A2368">
            <v>5205361001</v>
          </cell>
        </row>
        <row r="2369">
          <cell r="A2369">
            <v>5205391001</v>
          </cell>
        </row>
        <row r="2370">
          <cell r="A2370">
            <v>5205421001</v>
          </cell>
        </row>
        <row r="2371">
          <cell r="A2371">
            <v>5205301001</v>
          </cell>
        </row>
        <row r="2372">
          <cell r="A2372">
            <v>5205331001</v>
          </cell>
        </row>
        <row r="2373">
          <cell r="A2373">
            <v>5205361001</v>
          </cell>
        </row>
        <row r="2374">
          <cell r="A2374">
            <v>5205391001</v>
          </cell>
        </row>
        <row r="2375">
          <cell r="A2375">
            <v>5205301001</v>
          </cell>
        </row>
        <row r="2376">
          <cell r="A2376">
            <v>5205301001</v>
          </cell>
        </row>
        <row r="2377">
          <cell r="A2377">
            <v>5205331001</v>
          </cell>
        </row>
        <row r="2378">
          <cell r="A2378">
            <v>5205331001</v>
          </cell>
        </row>
        <row r="2379">
          <cell r="A2379">
            <v>5205361001</v>
          </cell>
        </row>
        <row r="2380">
          <cell r="A2380">
            <v>5205361001</v>
          </cell>
        </row>
        <row r="2381">
          <cell r="A2381">
            <v>5205391001</v>
          </cell>
        </row>
        <row r="2382">
          <cell r="A2382">
            <v>5205391001</v>
          </cell>
        </row>
        <row r="2383">
          <cell r="A2383">
            <v>5205681001</v>
          </cell>
        </row>
        <row r="2384">
          <cell r="A2384">
            <v>5205681001</v>
          </cell>
        </row>
        <row r="2385">
          <cell r="A2385">
            <v>5205681001</v>
          </cell>
        </row>
        <row r="2386">
          <cell r="A2386">
            <v>5205691001</v>
          </cell>
        </row>
        <row r="2387">
          <cell r="A2387">
            <v>5205691001</v>
          </cell>
        </row>
        <row r="2388">
          <cell r="A2388">
            <v>5205701001</v>
          </cell>
        </row>
        <row r="2389">
          <cell r="A2389">
            <v>5205701001</v>
          </cell>
        </row>
        <row r="2390">
          <cell r="A2390">
            <v>5205701001</v>
          </cell>
        </row>
        <row r="2391">
          <cell r="A2391">
            <v>5205701001</v>
          </cell>
        </row>
        <row r="2392">
          <cell r="A2392">
            <v>5205701001</v>
          </cell>
        </row>
        <row r="2393">
          <cell r="A2393">
            <v>5205701001</v>
          </cell>
        </row>
        <row r="2394">
          <cell r="A2394">
            <v>5205721001</v>
          </cell>
        </row>
        <row r="2395">
          <cell r="A2395">
            <v>5205721001</v>
          </cell>
        </row>
        <row r="2396">
          <cell r="A2396">
            <v>5205721001</v>
          </cell>
        </row>
        <row r="2397">
          <cell r="A2397">
            <v>5205751001</v>
          </cell>
        </row>
        <row r="2398">
          <cell r="A2398">
            <v>5205751001</v>
          </cell>
        </row>
        <row r="2399">
          <cell r="A2399">
            <v>5205781001</v>
          </cell>
        </row>
        <row r="2400">
          <cell r="A2400">
            <v>5205781001</v>
          </cell>
        </row>
        <row r="2401">
          <cell r="A2401">
            <v>5295251001</v>
          </cell>
        </row>
        <row r="2402">
          <cell r="A2402">
            <v>5295251001</v>
          </cell>
        </row>
        <row r="2403">
          <cell r="A2403">
            <v>5295251001</v>
          </cell>
        </row>
        <row r="2404">
          <cell r="A2404">
            <v>5235501003</v>
          </cell>
        </row>
        <row r="2405">
          <cell r="A2405">
            <v>5295301001</v>
          </cell>
        </row>
        <row r="2406">
          <cell r="A2406">
            <v>5235501003</v>
          </cell>
        </row>
        <row r="2407">
          <cell r="A2407">
            <v>5235501003</v>
          </cell>
        </row>
        <row r="2408">
          <cell r="A2408">
            <v>5235501003</v>
          </cell>
        </row>
        <row r="2409">
          <cell r="A2409">
            <v>5235101001</v>
          </cell>
        </row>
        <row r="2410">
          <cell r="A2410">
            <v>5235101001</v>
          </cell>
        </row>
        <row r="2411">
          <cell r="A2411">
            <v>5235501003</v>
          </cell>
        </row>
        <row r="2412">
          <cell r="A2412">
            <v>5295601001</v>
          </cell>
        </row>
        <row r="2413">
          <cell r="A2413">
            <v>5295601001</v>
          </cell>
        </row>
        <row r="2414">
          <cell r="A2414">
            <v>5295601002</v>
          </cell>
        </row>
        <row r="2415">
          <cell r="A2415">
            <v>5295601001</v>
          </cell>
        </row>
        <row r="2416">
          <cell r="A2416">
            <v>5295601001</v>
          </cell>
        </row>
        <row r="2417">
          <cell r="A2417">
            <v>5295601002</v>
          </cell>
        </row>
        <row r="2418">
          <cell r="A2418">
            <v>5235101001</v>
          </cell>
        </row>
        <row r="2419">
          <cell r="A2419">
            <v>5220951001</v>
          </cell>
        </row>
        <row r="2420">
          <cell r="A2420">
            <v>5205951003</v>
          </cell>
        </row>
        <row r="2421">
          <cell r="A2421">
            <v>5235951005</v>
          </cell>
        </row>
        <row r="2422">
          <cell r="A2422">
            <v>5235951005</v>
          </cell>
        </row>
        <row r="2423">
          <cell r="A2423">
            <v>5235951005</v>
          </cell>
        </row>
        <row r="2424">
          <cell r="A2424">
            <v>5235951005</v>
          </cell>
        </row>
        <row r="2425">
          <cell r="A2425">
            <v>5235951005</v>
          </cell>
        </row>
        <row r="2426">
          <cell r="A2426">
            <v>5235951005</v>
          </cell>
        </row>
        <row r="2427">
          <cell r="A2427">
            <v>5235951005</v>
          </cell>
        </row>
        <row r="2428">
          <cell r="A2428">
            <v>5235951005</v>
          </cell>
        </row>
        <row r="2429">
          <cell r="A2429">
            <v>5235951005</v>
          </cell>
        </row>
        <row r="2430">
          <cell r="A2430">
            <v>5235951005</v>
          </cell>
        </row>
        <row r="2431">
          <cell r="A2431">
            <v>5235651002</v>
          </cell>
        </row>
        <row r="2432">
          <cell r="A2432">
            <v>5295951027</v>
          </cell>
        </row>
        <row r="2433">
          <cell r="A2433">
            <v>5295951026</v>
          </cell>
        </row>
        <row r="2434">
          <cell r="A2434">
            <v>5295951010</v>
          </cell>
        </row>
        <row r="2435">
          <cell r="A2435">
            <v>5295951010</v>
          </cell>
        </row>
        <row r="2436">
          <cell r="A2436">
            <v>5235501002</v>
          </cell>
        </row>
        <row r="2437">
          <cell r="A2437">
            <v>5235501002</v>
          </cell>
        </row>
        <row r="2438">
          <cell r="A2438">
            <v>5235501002</v>
          </cell>
        </row>
        <row r="2439">
          <cell r="A2439">
            <v>5235501002</v>
          </cell>
        </row>
        <row r="2440">
          <cell r="A2440">
            <v>5235501002</v>
          </cell>
        </row>
        <row r="2441">
          <cell r="A2441">
            <v>5235951005</v>
          </cell>
        </row>
        <row r="2442">
          <cell r="A2442">
            <v>5235951005</v>
          </cell>
        </row>
        <row r="2443">
          <cell r="A2443">
            <v>5235951005</v>
          </cell>
        </row>
        <row r="2444">
          <cell r="A2444">
            <v>5235951005</v>
          </cell>
        </row>
        <row r="2445">
          <cell r="A2445">
            <v>5235951005</v>
          </cell>
        </row>
        <row r="2446">
          <cell r="A2446">
            <v>5235951003</v>
          </cell>
        </row>
        <row r="2447">
          <cell r="A2447">
            <v>5235951003</v>
          </cell>
        </row>
        <row r="2448">
          <cell r="A2448">
            <v>5235951003</v>
          </cell>
        </row>
        <row r="2449">
          <cell r="A2449">
            <v>5235951003</v>
          </cell>
        </row>
        <row r="2450">
          <cell r="A2450">
            <v>5235951003</v>
          </cell>
        </row>
        <row r="2451">
          <cell r="A2451">
            <v>5240151001</v>
          </cell>
        </row>
        <row r="2452">
          <cell r="A2452">
            <v>5240151001</v>
          </cell>
        </row>
        <row r="2453">
          <cell r="A2453">
            <v>5240151001</v>
          </cell>
        </row>
        <row r="2454">
          <cell r="A2454">
            <v>5240151001</v>
          </cell>
        </row>
        <row r="2455">
          <cell r="A2455">
            <v>5235501004</v>
          </cell>
        </row>
        <row r="2456">
          <cell r="A2456">
            <v>5235501004</v>
          </cell>
        </row>
        <row r="2457">
          <cell r="A2457">
            <v>5295951007</v>
          </cell>
        </row>
        <row r="2458">
          <cell r="A2458">
            <v>5295951007</v>
          </cell>
        </row>
        <row r="2459">
          <cell r="A2459">
            <v>5235501003</v>
          </cell>
        </row>
        <row r="2460">
          <cell r="A2460">
            <v>5235501003</v>
          </cell>
        </row>
        <row r="2461">
          <cell r="A2461">
            <v>5235501003</v>
          </cell>
        </row>
        <row r="2462">
          <cell r="A2462">
            <v>5235501003</v>
          </cell>
        </row>
        <row r="2463">
          <cell r="A2463">
            <v>5235501003</v>
          </cell>
        </row>
        <row r="2464">
          <cell r="A2464">
            <v>5205951002</v>
          </cell>
        </row>
        <row r="2465">
          <cell r="A2465">
            <v>5205951002</v>
          </cell>
        </row>
        <row r="2466">
          <cell r="A2466">
            <v>5205951002</v>
          </cell>
        </row>
        <row r="2467">
          <cell r="A2467">
            <v>5295251001</v>
          </cell>
        </row>
        <row r="2468">
          <cell r="A2468">
            <v>5205951001</v>
          </cell>
        </row>
        <row r="2469">
          <cell r="A2469">
            <v>5295401001</v>
          </cell>
        </row>
        <row r="2470">
          <cell r="A2470">
            <v>5235501003</v>
          </cell>
        </row>
        <row r="2471">
          <cell r="A2471">
            <v>5235501003</v>
          </cell>
        </row>
        <row r="2472">
          <cell r="A2472">
            <v>5295951001</v>
          </cell>
        </row>
        <row r="2473">
          <cell r="A2473">
            <v>5205951002</v>
          </cell>
        </row>
        <row r="2474">
          <cell r="A2474">
            <v>5205951002</v>
          </cell>
        </row>
        <row r="2475">
          <cell r="A2475">
            <v>5295951004</v>
          </cell>
        </row>
        <row r="2476">
          <cell r="A2476">
            <v>5205951002</v>
          </cell>
        </row>
        <row r="2477">
          <cell r="A2477">
            <v>5295251001</v>
          </cell>
        </row>
        <row r="2478">
          <cell r="A2478">
            <v>5295251001</v>
          </cell>
        </row>
        <row r="2479">
          <cell r="A2479">
            <v>5295251001</v>
          </cell>
        </row>
        <row r="2480">
          <cell r="A2480">
            <v>5235951011</v>
          </cell>
        </row>
        <row r="2481">
          <cell r="A2481">
            <v>5235951011</v>
          </cell>
        </row>
        <row r="2482">
          <cell r="A2482">
            <v>5235951011</v>
          </cell>
        </row>
        <row r="2483">
          <cell r="A2483">
            <v>5235951011</v>
          </cell>
        </row>
        <row r="2484">
          <cell r="A2484">
            <v>5235951011</v>
          </cell>
        </row>
        <row r="2485">
          <cell r="A2485">
            <v>5235951011</v>
          </cell>
        </row>
        <row r="2486">
          <cell r="A2486">
            <v>5205951002</v>
          </cell>
        </row>
        <row r="2487">
          <cell r="A2487">
            <v>5235501003</v>
          </cell>
        </row>
        <row r="2488">
          <cell r="A2488">
            <v>5240151001</v>
          </cell>
        </row>
        <row r="2489">
          <cell r="A2489">
            <v>5235501004</v>
          </cell>
        </row>
        <row r="2490">
          <cell r="A2490">
            <v>5235101001</v>
          </cell>
        </row>
        <row r="2491">
          <cell r="A2491">
            <v>5235501003</v>
          </cell>
        </row>
        <row r="2492">
          <cell r="A2492">
            <v>5235501003</v>
          </cell>
        </row>
        <row r="2493">
          <cell r="A2493">
            <v>5235501003</v>
          </cell>
        </row>
        <row r="2494">
          <cell r="A2494">
            <v>5235951011</v>
          </cell>
        </row>
        <row r="2495">
          <cell r="A2495">
            <v>5235951011</v>
          </cell>
        </row>
        <row r="2496">
          <cell r="A2496">
            <v>5235951011</v>
          </cell>
        </row>
        <row r="2497">
          <cell r="A2497">
            <v>5235951011</v>
          </cell>
        </row>
        <row r="2498">
          <cell r="A2498">
            <v>5210351001</v>
          </cell>
        </row>
        <row r="2499">
          <cell r="A2499">
            <v>5205951001</v>
          </cell>
        </row>
        <row r="2500">
          <cell r="A2500">
            <v>5205951002</v>
          </cell>
        </row>
        <row r="2501">
          <cell r="A2501">
            <v>5205951002</v>
          </cell>
        </row>
        <row r="2502">
          <cell r="A2502">
            <v>5205951002</v>
          </cell>
        </row>
        <row r="2503">
          <cell r="A2503">
            <v>5295251001</v>
          </cell>
        </row>
        <row r="2504">
          <cell r="A2504">
            <v>5205951002</v>
          </cell>
        </row>
        <row r="2505">
          <cell r="A2505">
            <v>5295401001</v>
          </cell>
        </row>
        <row r="2506">
          <cell r="A2506">
            <v>5235401001</v>
          </cell>
        </row>
        <row r="2507">
          <cell r="A2507">
            <v>5205951002</v>
          </cell>
        </row>
        <row r="2508">
          <cell r="A2508">
            <v>5295251001</v>
          </cell>
        </row>
        <row r="2509">
          <cell r="A2509">
            <v>5235401001</v>
          </cell>
        </row>
        <row r="2510">
          <cell r="A2510">
            <v>5235401001</v>
          </cell>
        </row>
        <row r="2511">
          <cell r="A2511">
            <v>5235401001</v>
          </cell>
        </row>
        <row r="2512">
          <cell r="A2512">
            <v>5235401001</v>
          </cell>
        </row>
        <row r="2513">
          <cell r="A2513">
            <v>5235501002</v>
          </cell>
        </row>
        <row r="2514">
          <cell r="A2514">
            <v>5235501002</v>
          </cell>
        </row>
        <row r="2515">
          <cell r="A2515">
            <v>5235501002</v>
          </cell>
        </row>
        <row r="2516">
          <cell r="A2516">
            <v>5235501002</v>
          </cell>
        </row>
        <row r="2517">
          <cell r="A2517">
            <v>5235501002</v>
          </cell>
        </row>
        <row r="2518">
          <cell r="A2518">
            <v>5235501002</v>
          </cell>
        </row>
        <row r="2519">
          <cell r="A2519">
            <v>5235951003</v>
          </cell>
        </row>
        <row r="2520">
          <cell r="A2520">
            <v>5235951003</v>
          </cell>
        </row>
        <row r="2521">
          <cell r="A2521">
            <v>5235951003</v>
          </cell>
        </row>
        <row r="2522">
          <cell r="A2522">
            <v>5235401001</v>
          </cell>
        </row>
        <row r="2523">
          <cell r="A2523">
            <v>5295251001</v>
          </cell>
        </row>
        <row r="2524">
          <cell r="A2524">
            <v>5295251001</v>
          </cell>
        </row>
        <row r="2525">
          <cell r="A2525">
            <v>5235951009</v>
          </cell>
        </row>
        <row r="2526">
          <cell r="A2526">
            <v>5295051001</v>
          </cell>
        </row>
        <row r="2527">
          <cell r="A2527">
            <v>5235951009</v>
          </cell>
        </row>
        <row r="2528">
          <cell r="A2528">
            <v>5295051001</v>
          </cell>
        </row>
        <row r="2529">
          <cell r="A2529">
            <v>5235951009</v>
          </cell>
        </row>
        <row r="2530">
          <cell r="A2530">
            <v>5295051001</v>
          </cell>
        </row>
        <row r="2531">
          <cell r="A2531">
            <v>5235951009</v>
          </cell>
        </row>
        <row r="2532">
          <cell r="A2532">
            <v>5235951009</v>
          </cell>
        </row>
        <row r="2533">
          <cell r="A2533">
            <v>5295051001</v>
          </cell>
        </row>
        <row r="2534">
          <cell r="A2534">
            <v>5235951009</v>
          </cell>
        </row>
        <row r="2535">
          <cell r="A2535">
            <v>5295051001</v>
          </cell>
        </row>
        <row r="2536">
          <cell r="A2536">
            <v>5235951009</v>
          </cell>
        </row>
        <row r="2537">
          <cell r="A2537">
            <v>5295951004</v>
          </cell>
        </row>
        <row r="2538">
          <cell r="A2538">
            <v>5235501003</v>
          </cell>
        </row>
        <row r="2539">
          <cell r="A2539">
            <v>5295951001</v>
          </cell>
        </row>
        <row r="2540">
          <cell r="A2540">
            <v>5235601001</v>
          </cell>
        </row>
        <row r="2541">
          <cell r="A2541">
            <v>5235601001</v>
          </cell>
        </row>
        <row r="2542">
          <cell r="A2542">
            <v>5235601001</v>
          </cell>
        </row>
        <row r="2543">
          <cell r="A2543">
            <v>5235951011</v>
          </cell>
        </row>
        <row r="2544">
          <cell r="A2544">
            <v>5205031001</v>
          </cell>
        </row>
        <row r="2545">
          <cell r="A2545">
            <v>5205061002</v>
          </cell>
        </row>
        <row r="2546">
          <cell r="A2546">
            <v>5205061002</v>
          </cell>
        </row>
        <row r="2547">
          <cell r="A2547">
            <v>5205061002</v>
          </cell>
        </row>
        <row r="2548">
          <cell r="A2548">
            <v>5205061002</v>
          </cell>
        </row>
        <row r="2549">
          <cell r="A2549">
            <v>5205061002</v>
          </cell>
        </row>
        <row r="2550">
          <cell r="A2550">
            <v>5205061002</v>
          </cell>
        </row>
        <row r="2551">
          <cell r="A2551">
            <v>5205061002</v>
          </cell>
        </row>
        <row r="2552">
          <cell r="A2552">
            <v>5205061002</v>
          </cell>
        </row>
        <row r="2553">
          <cell r="A2553">
            <v>5205151002</v>
          </cell>
        </row>
        <row r="2554">
          <cell r="A2554">
            <v>5205151002</v>
          </cell>
        </row>
        <row r="2555">
          <cell r="A2555">
            <v>5205151002</v>
          </cell>
        </row>
        <row r="2556">
          <cell r="A2556">
            <v>5205151002</v>
          </cell>
        </row>
        <row r="2557">
          <cell r="A2557">
            <v>5205151003</v>
          </cell>
        </row>
        <row r="2558">
          <cell r="A2558">
            <v>5205151003</v>
          </cell>
        </row>
        <row r="2559">
          <cell r="A2559">
            <v>5205151003</v>
          </cell>
        </row>
        <row r="2560">
          <cell r="A2560">
            <v>5295251001</v>
          </cell>
        </row>
        <row r="2561">
          <cell r="A2561">
            <v>5295951004</v>
          </cell>
        </row>
        <row r="2562">
          <cell r="A2562">
            <v>5220951001</v>
          </cell>
        </row>
        <row r="2563">
          <cell r="A2563">
            <v>5235501003</v>
          </cell>
        </row>
        <row r="2564">
          <cell r="A2564">
            <v>5235501003</v>
          </cell>
        </row>
        <row r="2565">
          <cell r="A2565">
            <v>5220951001</v>
          </cell>
        </row>
        <row r="2566">
          <cell r="A2566">
            <v>5235501003</v>
          </cell>
        </row>
        <row r="2567">
          <cell r="A2567">
            <v>5235501003</v>
          </cell>
        </row>
        <row r="2568">
          <cell r="A2568">
            <v>5235501003</v>
          </cell>
        </row>
        <row r="2569">
          <cell r="A2569">
            <v>5235501003</v>
          </cell>
        </row>
        <row r="2570">
          <cell r="A2570">
            <v>5235501003</v>
          </cell>
        </row>
        <row r="2571">
          <cell r="A2571">
            <v>5235501003</v>
          </cell>
        </row>
        <row r="2572">
          <cell r="A2572">
            <v>5235501003</v>
          </cell>
        </row>
        <row r="2573">
          <cell r="A2573">
            <v>5235501003</v>
          </cell>
        </row>
        <row r="2574">
          <cell r="A2574">
            <v>5295951008</v>
          </cell>
        </row>
        <row r="2575">
          <cell r="A2575">
            <v>5235501003</v>
          </cell>
        </row>
        <row r="2576">
          <cell r="A2576">
            <v>5235501003</v>
          </cell>
        </row>
        <row r="2577">
          <cell r="A2577">
            <v>5235501003</v>
          </cell>
        </row>
        <row r="2578">
          <cell r="A2578">
            <v>5235501003</v>
          </cell>
        </row>
        <row r="2579">
          <cell r="A2579">
            <v>5235501003</v>
          </cell>
        </row>
        <row r="2580">
          <cell r="A2580">
            <v>5235951009</v>
          </cell>
        </row>
        <row r="2581">
          <cell r="A2581">
            <v>5295051001</v>
          </cell>
        </row>
        <row r="2582">
          <cell r="A2582">
            <v>5235951009</v>
          </cell>
        </row>
        <row r="2583">
          <cell r="A2583">
            <v>5295051001</v>
          </cell>
        </row>
        <row r="2584">
          <cell r="A2584">
            <v>5235951009</v>
          </cell>
        </row>
        <row r="2585">
          <cell r="A2585">
            <v>5295051001</v>
          </cell>
        </row>
        <row r="2586">
          <cell r="A2586">
            <v>5295251001</v>
          </cell>
        </row>
        <row r="2587">
          <cell r="A2587">
            <v>5235101001</v>
          </cell>
        </row>
        <row r="2588">
          <cell r="A2588">
            <v>5235501003</v>
          </cell>
        </row>
        <row r="2589">
          <cell r="A2589">
            <v>5235501003</v>
          </cell>
        </row>
        <row r="2590">
          <cell r="A2590">
            <v>5235501003</v>
          </cell>
        </row>
        <row r="2591">
          <cell r="A2591">
            <v>5235501003</v>
          </cell>
        </row>
        <row r="2592">
          <cell r="A2592">
            <v>5220951001</v>
          </cell>
        </row>
        <row r="2593">
          <cell r="A2593">
            <v>5235501001</v>
          </cell>
        </row>
        <row r="2594">
          <cell r="A2594">
            <v>5235501001</v>
          </cell>
        </row>
        <row r="2595">
          <cell r="A2595">
            <v>5235501001</v>
          </cell>
        </row>
        <row r="2596">
          <cell r="A2596">
            <v>5235501001</v>
          </cell>
        </row>
        <row r="2597">
          <cell r="A2597">
            <v>5235501001</v>
          </cell>
        </row>
        <row r="2598">
          <cell r="A2598">
            <v>5235501001</v>
          </cell>
        </row>
        <row r="2599">
          <cell r="A2599">
            <v>5235501001</v>
          </cell>
        </row>
        <row r="2600">
          <cell r="A2600">
            <v>5235501001</v>
          </cell>
        </row>
        <row r="2601">
          <cell r="A2601">
            <v>5235501001</v>
          </cell>
        </row>
        <row r="2602">
          <cell r="A2602">
            <v>5235501001</v>
          </cell>
        </row>
        <row r="2603">
          <cell r="A2603">
            <v>5235501001</v>
          </cell>
        </row>
        <row r="2604">
          <cell r="A2604">
            <v>5235501001</v>
          </cell>
        </row>
        <row r="2605">
          <cell r="A2605">
            <v>5235501001</v>
          </cell>
        </row>
        <row r="2606">
          <cell r="A2606">
            <v>5235501001</v>
          </cell>
        </row>
        <row r="2607">
          <cell r="A2607">
            <v>5235501001</v>
          </cell>
        </row>
        <row r="2608">
          <cell r="A2608">
            <v>5295951001</v>
          </cell>
        </row>
        <row r="2609">
          <cell r="A2609">
            <v>5235951011</v>
          </cell>
        </row>
        <row r="2610">
          <cell r="A2610">
            <v>5235951011</v>
          </cell>
        </row>
        <row r="2611">
          <cell r="A2611">
            <v>5205951002</v>
          </cell>
        </row>
        <row r="2612">
          <cell r="A2612">
            <v>5205951002</v>
          </cell>
        </row>
        <row r="2613">
          <cell r="A2613">
            <v>5295251001</v>
          </cell>
        </row>
        <row r="2614">
          <cell r="A2614">
            <v>5235951011</v>
          </cell>
        </row>
        <row r="2615">
          <cell r="A2615">
            <v>5235951011</v>
          </cell>
        </row>
        <row r="2616">
          <cell r="A2616">
            <v>5235951011</v>
          </cell>
        </row>
        <row r="2617">
          <cell r="A2617">
            <v>5235951011</v>
          </cell>
        </row>
        <row r="2618">
          <cell r="A2618">
            <v>5235501003</v>
          </cell>
        </row>
        <row r="2619">
          <cell r="A2619">
            <v>5235501003</v>
          </cell>
        </row>
        <row r="2620">
          <cell r="A2620">
            <v>5235501003</v>
          </cell>
        </row>
        <row r="2621">
          <cell r="A2621">
            <v>5235501003</v>
          </cell>
        </row>
        <row r="2622">
          <cell r="A2622">
            <v>5235501003</v>
          </cell>
        </row>
        <row r="2623">
          <cell r="A2623">
            <v>5235951003</v>
          </cell>
        </row>
        <row r="2624">
          <cell r="A2624">
            <v>5235951003</v>
          </cell>
        </row>
        <row r="2625">
          <cell r="A2625">
            <v>5235951003</v>
          </cell>
        </row>
        <row r="2626">
          <cell r="A2626">
            <v>5235951003</v>
          </cell>
        </row>
        <row r="2627">
          <cell r="A2627">
            <v>5240151001</v>
          </cell>
        </row>
        <row r="2628">
          <cell r="A2628">
            <v>5240151001</v>
          </cell>
        </row>
        <row r="2629">
          <cell r="A2629">
            <v>5240151001</v>
          </cell>
        </row>
        <row r="2630">
          <cell r="A2630">
            <v>5240151001</v>
          </cell>
        </row>
        <row r="2631">
          <cell r="A2631">
            <v>5240151001</v>
          </cell>
        </row>
        <row r="2632">
          <cell r="A2632">
            <v>5240151001</v>
          </cell>
        </row>
        <row r="2633">
          <cell r="A2633">
            <v>5240151001</v>
          </cell>
        </row>
        <row r="2634">
          <cell r="A2634">
            <v>5235501002</v>
          </cell>
        </row>
        <row r="2635">
          <cell r="A2635">
            <v>5235501002</v>
          </cell>
        </row>
        <row r="2636">
          <cell r="A2636">
            <v>5235501002</v>
          </cell>
        </row>
        <row r="2637">
          <cell r="A2637">
            <v>5235501002</v>
          </cell>
        </row>
        <row r="2638">
          <cell r="A2638">
            <v>5235501002</v>
          </cell>
        </row>
        <row r="2639">
          <cell r="A2639">
            <v>5235501002</v>
          </cell>
        </row>
        <row r="2640">
          <cell r="A2640">
            <v>5235501002</v>
          </cell>
        </row>
        <row r="2641">
          <cell r="A2641">
            <v>5235501002</v>
          </cell>
        </row>
        <row r="2642">
          <cell r="A2642">
            <v>5235501002</v>
          </cell>
        </row>
        <row r="2643">
          <cell r="A2643">
            <v>5235951003</v>
          </cell>
        </row>
        <row r="2644">
          <cell r="A2644">
            <v>5235951005</v>
          </cell>
        </row>
        <row r="2645">
          <cell r="A2645">
            <v>5235501002</v>
          </cell>
        </row>
        <row r="2646">
          <cell r="A2646">
            <v>5235951003</v>
          </cell>
        </row>
        <row r="2647">
          <cell r="A2647">
            <v>5235951005</v>
          </cell>
        </row>
        <row r="2648">
          <cell r="A2648">
            <v>5235501002</v>
          </cell>
        </row>
        <row r="2649">
          <cell r="A2649">
            <v>5235501004</v>
          </cell>
        </row>
        <row r="2650">
          <cell r="A2650">
            <v>5235951012</v>
          </cell>
        </row>
        <row r="2651">
          <cell r="A2651">
            <v>5295401001</v>
          </cell>
        </row>
        <row r="2652">
          <cell r="A2652">
            <v>5235501003</v>
          </cell>
        </row>
        <row r="2653">
          <cell r="A2653">
            <v>5235501003</v>
          </cell>
        </row>
        <row r="2654">
          <cell r="A2654">
            <v>5235501003</v>
          </cell>
        </row>
        <row r="2655">
          <cell r="A2655">
            <v>5235501003</v>
          </cell>
        </row>
        <row r="2656">
          <cell r="A2656">
            <v>5235501003</v>
          </cell>
        </row>
        <row r="2657">
          <cell r="A2657">
            <v>5235501003</v>
          </cell>
        </row>
        <row r="2658">
          <cell r="A2658">
            <v>5295251001</v>
          </cell>
        </row>
        <row r="2659">
          <cell r="A2659">
            <v>5295251001</v>
          </cell>
        </row>
        <row r="2660">
          <cell r="A2660">
            <v>5235101001</v>
          </cell>
        </row>
        <row r="2661">
          <cell r="A2661">
            <v>5235501003</v>
          </cell>
        </row>
        <row r="2662">
          <cell r="A2662">
            <v>5235501003</v>
          </cell>
        </row>
        <row r="2663">
          <cell r="A2663">
            <v>5235501003</v>
          </cell>
        </row>
        <row r="2664">
          <cell r="A2664">
            <v>5235501002</v>
          </cell>
        </row>
        <row r="2665">
          <cell r="A2665">
            <v>5235951003</v>
          </cell>
        </row>
        <row r="2666">
          <cell r="A2666">
            <v>5235951003</v>
          </cell>
        </row>
        <row r="2667">
          <cell r="A2667">
            <v>5235951003</v>
          </cell>
        </row>
        <row r="2668">
          <cell r="A2668">
            <v>5235951003</v>
          </cell>
        </row>
        <row r="2669">
          <cell r="A2669">
            <v>5235951003</v>
          </cell>
        </row>
        <row r="2670">
          <cell r="A2670">
            <v>5235951005</v>
          </cell>
        </row>
        <row r="2671">
          <cell r="A2671">
            <v>5235951005</v>
          </cell>
        </row>
        <row r="2672">
          <cell r="A2672">
            <v>5235951005</v>
          </cell>
        </row>
        <row r="2673">
          <cell r="A2673">
            <v>5235951005</v>
          </cell>
        </row>
        <row r="2674">
          <cell r="A2674">
            <v>5235951011</v>
          </cell>
        </row>
        <row r="2675">
          <cell r="A2675">
            <v>5235951011</v>
          </cell>
        </row>
        <row r="2676">
          <cell r="A2676">
            <v>5235951011</v>
          </cell>
        </row>
        <row r="2677">
          <cell r="A2677">
            <v>5235951011</v>
          </cell>
        </row>
        <row r="2678">
          <cell r="A2678">
            <v>5235501003</v>
          </cell>
        </row>
        <row r="2679">
          <cell r="A2679">
            <v>5235951007</v>
          </cell>
        </row>
        <row r="2680">
          <cell r="A2680">
            <v>5235951007</v>
          </cell>
        </row>
        <row r="2681">
          <cell r="A2681">
            <v>5235951007</v>
          </cell>
        </row>
        <row r="2682">
          <cell r="A2682">
            <v>5235401001</v>
          </cell>
        </row>
        <row r="2683">
          <cell r="A2683">
            <v>5295251001</v>
          </cell>
        </row>
        <row r="2684">
          <cell r="A2684">
            <v>5295251001</v>
          </cell>
        </row>
        <row r="2685">
          <cell r="A2685">
            <v>5235951011</v>
          </cell>
        </row>
        <row r="2686">
          <cell r="A2686">
            <v>5235951011</v>
          </cell>
        </row>
        <row r="2687">
          <cell r="A2687">
            <v>5235951011</v>
          </cell>
        </row>
        <row r="2688">
          <cell r="A2688">
            <v>5235951011</v>
          </cell>
        </row>
        <row r="2689">
          <cell r="A2689">
            <v>5235951011</v>
          </cell>
        </row>
        <row r="2690">
          <cell r="A2690">
            <v>5235951011</v>
          </cell>
        </row>
        <row r="2691">
          <cell r="A2691">
            <v>5295051001</v>
          </cell>
        </row>
        <row r="2692">
          <cell r="A2692">
            <v>5235351001</v>
          </cell>
        </row>
        <row r="2693">
          <cell r="A2693">
            <v>5215951001</v>
          </cell>
        </row>
        <row r="2694">
          <cell r="A2694">
            <v>5235951009</v>
          </cell>
        </row>
        <row r="2695">
          <cell r="A2695">
            <v>5295051001</v>
          </cell>
        </row>
        <row r="2696">
          <cell r="A2696">
            <v>5235951009</v>
          </cell>
        </row>
        <row r="2697">
          <cell r="A2697">
            <v>5295051001</v>
          </cell>
        </row>
        <row r="2698">
          <cell r="A2698">
            <v>5235951009</v>
          </cell>
        </row>
        <row r="2699">
          <cell r="A2699">
            <v>5295051001</v>
          </cell>
        </row>
        <row r="2700">
          <cell r="A2700">
            <v>5235951009</v>
          </cell>
        </row>
        <row r="2701">
          <cell r="A2701">
            <v>5295051001</v>
          </cell>
        </row>
        <row r="2702">
          <cell r="A2702">
            <v>5235951009</v>
          </cell>
        </row>
        <row r="2703">
          <cell r="A2703">
            <v>5295051001</v>
          </cell>
        </row>
        <row r="2704">
          <cell r="A2704">
            <v>5235951009</v>
          </cell>
        </row>
        <row r="2705">
          <cell r="A2705">
            <v>5295051001</v>
          </cell>
        </row>
        <row r="2706">
          <cell r="A2706">
            <v>5235951011</v>
          </cell>
        </row>
        <row r="2707">
          <cell r="A2707">
            <v>5235101001</v>
          </cell>
        </row>
        <row r="2708">
          <cell r="A2708">
            <v>5235101001</v>
          </cell>
        </row>
        <row r="2709">
          <cell r="A2709">
            <v>5235501003</v>
          </cell>
        </row>
        <row r="2710">
          <cell r="A2710">
            <v>5235501001</v>
          </cell>
        </row>
        <row r="2711">
          <cell r="A2711">
            <v>5235501001</v>
          </cell>
        </row>
        <row r="2712">
          <cell r="A2712">
            <v>5235501001</v>
          </cell>
        </row>
        <row r="2713">
          <cell r="A2713">
            <v>5235501001</v>
          </cell>
        </row>
        <row r="2714">
          <cell r="A2714">
            <v>5235501001</v>
          </cell>
        </row>
        <row r="2715">
          <cell r="A2715">
            <v>5235501001</v>
          </cell>
        </row>
        <row r="2716">
          <cell r="A2716">
            <v>5235501001</v>
          </cell>
        </row>
        <row r="2717">
          <cell r="A2717">
            <v>5235501001</v>
          </cell>
        </row>
        <row r="2718">
          <cell r="A2718">
            <v>5235501001</v>
          </cell>
        </row>
        <row r="2719">
          <cell r="A2719">
            <v>5235501001</v>
          </cell>
        </row>
        <row r="2720">
          <cell r="A2720">
            <v>5235501001</v>
          </cell>
        </row>
        <row r="2721">
          <cell r="A2721">
            <v>5235501001</v>
          </cell>
        </row>
        <row r="2722">
          <cell r="A2722">
            <v>5235501001</v>
          </cell>
        </row>
        <row r="2723">
          <cell r="A2723">
            <v>5235501001</v>
          </cell>
        </row>
        <row r="2724">
          <cell r="A2724">
            <v>5235501001</v>
          </cell>
        </row>
        <row r="2725">
          <cell r="A2725">
            <v>5235501001</v>
          </cell>
        </row>
        <row r="2726">
          <cell r="A2726">
            <v>5235501001</v>
          </cell>
        </row>
        <row r="2727">
          <cell r="A2727">
            <v>5235501001</v>
          </cell>
        </row>
        <row r="2728">
          <cell r="A2728">
            <v>5235501001</v>
          </cell>
        </row>
        <row r="2729">
          <cell r="A2729">
            <v>5235501001</v>
          </cell>
        </row>
        <row r="2730">
          <cell r="A2730">
            <v>5235501001</v>
          </cell>
        </row>
        <row r="2731">
          <cell r="A2731">
            <v>5295951001</v>
          </cell>
        </row>
        <row r="2732">
          <cell r="A2732">
            <v>5295251001</v>
          </cell>
        </row>
        <row r="2733">
          <cell r="A2733">
            <v>5235501003</v>
          </cell>
        </row>
        <row r="2734">
          <cell r="A2734">
            <v>5235501003</v>
          </cell>
        </row>
        <row r="2735">
          <cell r="A2735">
            <v>5235501003</v>
          </cell>
        </row>
        <row r="2736">
          <cell r="A2736">
            <v>5235351001</v>
          </cell>
        </row>
        <row r="2737">
          <cell r="A2737">
            <v>5205031001</v>
          </cell>
        </row>
        <row r="2738">
          <cell r="A2738">
            <v>5205061002</v>
          </cell>
        </row>
        <row r="2739">
          <cell r="A2739">
            <v>5205061002</v>
          </cell>
        </row>
        <row r="2740">
          <cell r="A2740">
            <v>5205061002</v>
          </cell>
        </row>
        <row r="2741">
          <cell r="A2741">
            <v>5205061002</v>
          </cell>
        </row>
        <row r="2742">
          <cell r="A2742">
            <v>5205061002</v>
          </cell>
        </row>
        <row r="2743">
          <cell r="A2743">
            <v>5205061002</v>
          </cell>
        </row>
        <row r="2744">
          <cell r="A2744">
            <v>5205061002</v>
          </cell>
        </row>
        <row r="2745">
          <cell r="A2745">
            <v>5205061002</v>
          </cell>
        </row>
        <row r="2746">
          <cell r="A2746">
            <v>5205151002</v>
          </cell>
        </row>
        <row r="2747">
          <cell r="A2747">
            <v>5205151002</v>
          </cell>
        </row>
        <row r="2748">
          <cell r="A2748">
            <v>5205151002</v>
          </cell>
        </row>
        <row r="2749">
          <cell r="A2749">
            <v>5205151002</v>
          </cell>
        </row>
        <row r="2750">
          <cell r="A2750">
            <v>5205151003</v>
          </cell>
        </row>
        <row r="2751">
          <cell r="A2751">
            <v>5205151003</v>
          </cell>
        </row>
        <row r="2752">
          <cell r="A2752">
            <v>5205151003</v>
          </cell>
        </row>
        <row r="2753">
          <cell r="A2753">
            <v>5295951004</v>
          </cell>
        </row>
        <row r="2754">
          <cell r="A2754">
            <v>5220151001</v>
          </cell>
        </row>
        <row r="2755">
          <cell r="A2755">
            <v>5235951011</v>
          </cell>
        </row>
        <row r="2756">
          <cell r="A2756">
            <v>5235951011</v>
          </cell>
        </row>
        <row r="2757">
          <cell r="A2757">
            <v>5235951011</v>
          </cell>
        </row>
        <row r="2758">
          <cell r="A2758">
            <v>5235951011</v>
          </cell>
        </row>
        <row r="2759">
          <cell r="A2759">
            <v>5295601001</v>
          </cell>
        </row>
        <row r="2760">
          <cell r="A2760">
            <v>5295601001</v>
          </cell>
        </row>
        <row r="2761">
          <cell r="A2761">
            <v>5295601002</v>
          </cell>
        </row>
        <row r="2762">
          <cell r="A2762">
            <v>5205951003</v>
          </cell>
        </row>
        <row r="2763">
          <cell r="A2763">
            <v>5295951001</v>
          </cell>
        </row>
        <row r="2764">
          <cell r="A2764">
            <v>5295951001</v>
          </cell>
        </row>
        <row r="2765">
          <cell r="A2765">
            <v>5295301001</v>
          </cell>
        </row>
        <row r="2766">
          <cell r="A2766">
            <v>5235501002</v>
          </cell>
        </row>
        <row r="2767">
          <cell r="A2767">
            <v>5235501002</v>
          </cell>
        </row>
        <row r="2768">
          <cell r="A2768">
            <v>5235501002</v>
          </cell>
        </row>
        <row r="2769">
          <cell r="A2769">
            <v>5235501002</v>
          </cell>
        </row>
        <row r="2770">
          <cell r="A2770">
            <v>5235501002</v>
          </cell>
        </row>
        <row r="2771">
          <cell r="A2771">
            <v>5235501002</v>
          </cell>
        </row>
        <row r="2772">
          <cell r="A2772">
            <v>5235951003</v>
          </cell>
        </row>
        <row r="2773">
          <cell r="A2773">
            <v>5235951003</v>
          </cell>
        </row>
        <row r="2774">
          <cell r="A2774">
            <v>5235951003</v>
          </cell>
        </row>
        <row r="2775">
          <cell r="A2775">
            <v>5235951003</v>
          </cell>
        </row>
        <row r="2776">
          <cell r="A2776">
            <v>5235951003</v>
          </cell>
        </row>
        <row r="2777">
          <cell r="A2777">
            <v>5235951005</v>
          </cell>
        </row>
        <row r="2778">
          <cell r="A2778">
            <v>5235951005</v>
          </cell>
        </row>
        <row r="2779">
          <cell r="A2779">
            <v>5205811001</v>
          </cell>
        </row>
        <row r="2780">
          <cell r="A2780">
            <v>5205811001</v>
          </cell>
        </row>
        <row r="2781">
          <cell r="A2781">
            <v>5205811001</v>
          </cell>
        </row>
        <row r="2782">
          <cell r="A2782">
            <v>5235501002</v>
          </cell>
        </row>
        <row r="2783">
          <cell r="A2783">
            <v>5205951003</v>
          </cell>
        </row>
        <row r="2784">
          <cell r="A2784">
            <v>5205951003</v>
          </cell>
        </row>
        <row r="2785">
          <cell r="A2785">
            <v>5205951004</v>
          </cell>
        </row>
        <row r="2786">
          <cell r="A2786">
            <v>5205301001</v>
          </cell>
        </row>
        <row r="2787">
          <cell r="A2787">
            <v>5205301001</v>
          </cell>
        </row>
        <row r="2788">
          <cell r="A2788">
            <v>5205331001</v>
          </cell>
        </row>
        <row r="2789">
          <cell r="A2789">
            <v>5205331001</v>
          </cell>
        </row>
        <row r="2790">
          <cell r="A2790">
            <v>5205361001</v>
          </cell>
        </row>
        <row r="2791">
          <cell r="A2791">
            <v>5205361001</v>
          </cell>
        </row>
        <row r="2792">
          <cell r="A2792">
            <v>5205391001</v>
          </cell>
        </row>
        <row r="2793">
          <cell r="A2793">
            <v>5205391001</v>
          </cell>
        </row>
        <row r="2794">
          <cell r="A2794">
            <v>5205421001</v>
          </cell>
        </row>
        <row r="2795">
          <cell r="A2795">
            <v>5205421001</v>
          </cell>
        </row>
        <row r="2796">
          <cell r="A2796">
            <v>5205391001</v>
          </cell>
        </row>
        <row r="2797">
          <cell r="A2797">
            <v>5205301001</v>
          </cell>
        </row>
        <row r="2798">
          <cell r="A2798">
            <v>5205331001</v>
          </cell>
        </row>
        <row r="2799">
          <cell r="A2799">
            <v>5205361001</v>
          </cell>
        </row>
        <row r="2800">
          <cell r="A2800">
            <v>5205391001</v>
          </cell>
        </row>
        <row r="2801">
          <cell r="A2801">
            <v>5205421001</v>
          </cell>
        </row>
        <row r="2802">
          <cell r="A2802">
            <v>5205301001</v>
          </cell>
        </row>
        <row r="2803">
          <cell r="A2803">
            <v>5205331001</v>
          </cell>
        </row>
        <row r="2804">
          <cell r="A2804">
            <v>5205361001</v>
          </cell>
        </row>
        <row r="2805">
          <cell r="A2805">
            <v>5205391001</v>
          </cell>
        </row>
        <row r="2806">
          <cell r="A2806">
            <v>5205421001</v>
          </cell>
        </row>
        <row r="2807">
          <cell r="A2807">
            <v>5205301001</v>
          </cell>
        </row>
        <row r="2808">
          <cell r="A2808">
            <v>5205331001</v>
          </cell>
        </row>
        <row r="2809">
          <cell r="A2809">
            <v>5205361001</v>
          </cell>
        </row>
        <row r="2810">
          <cell r="A2810">
            <v>5205391001</v>
          </cell>
        </row>
        <row r="2811">
          <cell r="A2811">
            <v>5205421001</v>
          </cell>
        </row>
        <row r="2812">
          <cell r="A2812">
            <v>5205301001</v>
          </cell>
        </row>
        <row r="2813">
          <cell r="A2813">
            <v>5205331001</v>
          </cell>
        </row>
        <row r="2814">
          <cell r="A2814">
            <v>5205361001</v>
          </cell>
        </row>
        <row r="2815">
          <cell r="A2815">
            <v>5205391001</v>
          </cell>
        </row>
        <row r="2816">
          <cell r="A2816">
            <v>5205301001</v>
          </cell>
        </row>
        <row r="2817">
          <cell r="A2817">
            <v>5205301001</v>
          </cell>
        </row>
        <row r="2818">
          <cell r="A2818">
            <v>5205331001</v>
          </cell>
        </row>
        <row r="2819">
          <cell r="A2819">
            <v>5205331001</v>
          </cell>
        </row>
        <row r="2820">
          <cell r="A2820">
            <v>5205361001</v>
          </cell>
        </row>
        <row r="2821">
          <cell r="A2821">
            <v>5205361001</v>
          </cell>
        </row>
        <row r="2822">
          <cell r="A2822">
            <v>5205391001</v>
          </cell>
        </row>
        <row r="2823">
          <cell r="A2823">
            <v>5205391001</v>
          </cell>
        </row>
        <row r="2824">
          <cell r="A2824">
            <v>5205681001</v>
          </cell>
        </row>
        <row r="2825">
          <cell r="A2825">
            <v>5205681001</v>
          </cell>
        </row>
        <row r="2826">
          <cell r="A2826">
            <v>5205681001</v>
          </cell>
        </row>
        <row r="2827">
          <cell r="A2827">
            <v>5205691001</v>
          </cell>
        </row>
        <row r="2828">
          <cell r="A2828">
            <v>5205701001</v>
          </cell>
        </row>
        <row r="2829">
          <cell r="A2829">
            <v>5205701001</v>
          </cell>
        </row>
        <row r="2830">
          <cell r="A2830">
            <v>5205701001</v>
          </cell>
        </row>
        <row r="2831">
          <cell r="A2831">
            <v>5205701001</v>
          </cell>
        </row>
        <row r="2832">
          <cell r="A2832">
            <v>5205701001</v>
          </cell>
        </row>
        <row r="2833">
          <cell r="A2833">
            <v>5205701001</v>
          </cell>
        </row>
        <row r="2834">
          <cell r="A2834">
            <v>5205721001</v>
          </cell>
        </row>
        <row r="2835">
          <cell r="A2835">
            <v>5205721001</v>
          </cell>
        </row>
        <row r="2836">
          <cell r="A2836">
            <v>5205721001</v>
          </cell>
        </row>
        <row r="2837">
          <cell r="A2837">
            <v>5205751001</v>
          </cell>
        </row>
        <row r="2838">
          <cell r="A2838">
            <v>5205781001</v>
          </cell>
        </row>
        <row r="2839">
          <cell r="A2839">
            <v>5295401001</v>
          </cell>
        </row>
        <row r="2840">
          <cell r="A2840">
            <v>5295401001</v>
          </cell>
        </row>
        <row r="2841">
          <cell r="A2841">
            <v>5295401001</v>
          </cell>
        </row>
        <row r="2842">
          <cell r="A2842">
            <v>5295401001</v>
          </cell>
        </row>
        <row r="2843">
          <cell r="A2843">
            <v>5295401001</v>
          </cell>
        </row>
        <row r="2844">
          <cell r="A2844">
            <v>5235501001</v>
          </cell>
        </row>
        <row r="2845">
          <cell r="A2845">
            <v>5235501001</v>
          </cell>
        </row>
        <row r="2846">
          <cell r="A2846">
            <v>5235501001</v>
          </cell>
        </row>
        <row r="2847">
          <cell r="A2847">
            <v>5235501001</v>
          </cell>
        </row>
        <row r="2848">
          <cell r="A2848">
            <v>5235501001</v>
          </cell>
        </row>
        <row r="2849">
          <cell r="A2849">
            <v>5235501001</v>
          </cell>
        </row>
        <row r="2850">
          <cell r="A2850">
            <v>5260051001</v>
          </cell>
        </row>
        <row r="2851">
          <cell r="A2851">
            <v>5260051001</v>
          </cell>
        </row>
        <row r="2852">
          <cell r="A2852">
            <v>5260101001</v>
          </cell>
        </row>
        <row r="2853">
          <cell r="A2853">
            <v>5260101001</v>
          </cell>
        </row>
        <row r="2854">
          <cell r="A2854">
            <v>5260151001</v>
          </cell>
        </row>
        <row r="2855">
          <cell r="A2855">
            <v>5230951001</v>
          </cell>
        </row>
        <row r="2856">
          <cell r="A2856">
            <v>5235951003</v>
          </cell>
        </row>
        <row r="2857">
          <cell r="A2857">
            <v>5235951005</v>
          </cell>
        </row>
        <row r="2858">
          <cell r="A2858">
            <v>5235501002</v>
          </cell>
        </row>
        <row r="2859">
          <cell r="A2859">
            <v>5235401001</v>
          </cell>
        </row>
        <row r="2860">
          <cell r="A2860">
            <v>5235401001</v>
          </cell>
        </row>
        <row r="2861">
          <cell r="A2861">
            <v>5235401001</v>
          </cell>
        </row>
        <row r="2862">
          <cell r="A2862">
            <v>5235401001</v>
          </cell>
        </row>
        <row r="2863">
          <cell r="A2863">
            <v>5235501002</v>
          </cell>
        </row>
        <row r="2864">
          <cell r="A2864">
            <v>5235501002</v>
          </cell>
        </row>
        <row r="2865">
          <cell r="A2865">
            <v>5235501002</v>
          </cell>
        </row>
        <row r="2866">
          <cell r="A2866">
            <v>5235501002</v>
          </cell>
        </row>
        <row r="2867">
          <cell r="A2867">
            <v>5235501002</v>
          </cell>
        </row>
        <row r="2868">
          <cell r="A2868">
            <v>5235501002</v>
          </cell>
        </row>
        <row r="2869">
          <cell r="A2869">
            <v>5235501002</v>
          </cell>
        </row>
        <row r="2870">
          <cell r="A2870">
            <v>5235951003</v>
          </cell>
        </row>
        <row r="2871">
          <cell r="A2871">
            <v>5235951003</v>
          </cell>
        </row>
        <row r="2872">
          <cell r="A2872">
            <v>5235951003</v>
          </cell>
        </row>
        <row r="2873">
          <cell r="A2873">
            <v>5235951003</v>
          </cell>
        </row>
        <row r="2874">
          <cell r="A2874">
            <v>5235951003</v>
          </cell>
        </row>
        <row r="2875">
          <cell r="A2875">
            <v>5235951005</v>
          </cell>
        </row>
        <row r="2876">
          <cell r="A2876">
            <v>5235951005</v>
          </cell>
        </row>
        <row r="2877">
          <cell r="A2877">
            <v>5235951005</v>
          </cell>
        </row>
        <row r="2878">
          <cell r="A2878">
            <v>5235951005</v>
          </cell>
        </row>
        <row r="2879">
          <cell r="A2879">
            <v>5235951005</v>
          </cell>
        </row>
        <row r="2880">
          <cell r="A2880">
            <v>5235951005</v>
          </cell>
        </row>
        <row r="2881">
          <cell r="A2881">
            <v>5235951005</v>
          </cell>
        </row>
        <row r="2882">
          <cell r="A2882">
            <v>5235951005</v>
          </cell>
        </row>
        <row r="2883">
          <cell r="A2883">
            <v>5235951005</v>
          </cell>
        </row>
        <row r="2884">
          <cell r="A2884">
            <v>5235951005</v>
          </cell>
        </row>
        <row r="2885">
          <cell r="A2885">
            <v>5235951005</v>
          </cell>
        </row>
        <row r="2886">
          <cell r="A2886">
            <v>5235951005</v>
          </cell>
        </row>
        <row r="2887">
          <cell r="A2887">
            <v>5235951005</v>
          </cell>
        </row>
        <row r="2888">
          <cell r="A2888">
            <v>5235951005</v>
          </cell>
        </row>
        <row r="2889">
          <cell r="A2889">
            <v>5235951005</v>
          </cell>
        </row>
        <row r="2890">
          <cell r="A2890">
            <v>5235951005</v>
          </cell>
        </row>
        <row r="2891">
          <cell r="A2891">
            <v>5235951003</v>
          </cell>
        </row>
        <row r="2892">
          <cell r="A2892">
            <v>5235951005</v>
          </cell>
        </row>
        <row r="2893">
          <cell r="A2893">
            <v>5240151001</v>
          </cell>
        </row>
        <row r="2894">
          <cell r="A2894">
            <v>5235501002</v>
          </cell>
        </row>
        <row r="2895">
          <cell r="A2895">
            <v>5295951007</v>
          </cell>
        </row>
        <row r="2896">
          <cell r="A2896">
            <v>5220951001</v>
          </cell>
        </row>
        <row r="2897">
          <cell r="A2897">
            <v>5235101001</v>
          </cell>
        </row>
        <row r="2898">
          <cell r="A2898">
            <v>5220951001</v>
          </cell>
        </row>
        <row r="2899">
          <cell r="A2899">
            <v>5295401001</v>
          </cell>
        </row>
        <row r="2900">
          <cell r="A2900">
            <v>5235101001</v>
          </cell>
        </row>
        <row r="2901">
          <cell r="A2901">
            <v>5295601001</v>
          </cell>
        </row>
        <row r="2902">
          <cell r="A2902">
            <v>5295601001</v>
          </cell>
        </row>
        <row r="2903">
          <cell r="A2903">
            <v>5295601002</v>
          </cell>
        </row>
        <row r="2904">
          <cell r="A2904">
            <v>5235951005</v>
          </cell>
        </row>
        <row r="2905">
          <cell r="A2905">
            <v>5220951001</v>
          </cell>
        </row>
        <row r="2906">
          <cell r="A2906">
            <v>5215051001</v>
          </cell>
        </row>
        <row r="2907">
          <cell r="A2907">
            <v>5235101001</v>
          </cell>
        </row>
        <row r="2908">
          <cell r="A2908">
            <v>5235651002</v>
          </cell>
        </row>
        <row r="2909">
          <cell r="A2909">
            <v>5295951027</v>
          </cell>
        </row>
        <row r="2910">
          <cell r="A2910">
            <v>5295951026</v>
          </cell>
        </row>
        <row r="2911">
          <cell r="A2911">
            <v>5295951010</v>
          </cell>
        </row>
        <row r="2912">
          <cell r="A2912">
            <v>5295951010</v>
          </cell>
        </row>
        <row r="2913">
          <cell r="A2913">
            <v>5235951005</v>
          </cell>
        </row>
        <row r="2914">
          <cell r="A2914">
            <v>5235951005</v>
          </cell>
        </row>
        <row r="2915">
          <cell r="A2915">
            <v>5235951005</v>
          </cell>
        </row>
        <row r="2916">
          <cell r="A2916">
            <v>5235951005</v>
          </cell>
        </row>
        <row r="2917">
          <cell r="A2917">
            <v>5235951005</v>
          </cell>
        </row>
        <row r="2918">
          <cell r="A2918">
            <v>5235951005</v>
          </cell>
        </row>
        <row r="2919">
          <cell r="A2919">
            <v>5235951005</v>
          </cell>
        </row>
        <row r="2920">
          <cell r="A2920">
            <v>5235951005</v>
          </cell>
        </row>
        <row r="2921">
          <cell r="A2921">
            <v>5235951005</v>
          </cell>
        </row>
        <row r="2922">
          <cell r="A2922">
            <v>5235951005</v>
          </cell>
        </row>
        <row r="2923">
          <cell r="A2923">
            <v>5295251001</v>
          </cell>
        </row>
        <row r="2924">
          <cell r="A2924">
            <v>5235501003</v>
          </cell>
        </row>
        <row r="2925">
          <cell r="A2925">
            <v>5235501003</v>
          </cell>
        </row>
        <row r="2926">
          <cell r="A2926">
            <v>5235501003</v>
          </cell>
        </row>
        <row r="2927">
          <cell r="A2927">
            <v>5235501003</v>
          </cell>
        </row>
        <row r="2928">
          <cell r="A2928">
            <v>5295301001</v>
          </cell>
        </row>
        <row r="2929">
          <cell r="A2929">
            <v>5295951004</v>
          </cell>
        </row>
        <row r="2930">
          <cell r="A2930">
            <v>5295951004</v>
          </cell>
        </row>
        <row r="2931">
          <cell r="A2931">
            <v>5235951011</v>
          </cell>
        </row>
        <row r="2932">
          <cell r="A2932">
            <v>5235951011</v>
          </cell>
        </row>
        <row r="2933">
          <cell r="A2933">
            <v>5235951011</v>
          </cell>
        </row>
        <row r="2934">
          <cell r="A2934">
            <v>5235951011</v>
          </cell>
        </row>
        <row r="2935">
          <cell r="A2935">
            <v>5295951001</v>
          </cell>
        </row>
        <row r="2936">
          <cell r="A2936">
            <v>5205951002</v>
          </cell>
        </row>
        <row r="2937">
          <cell r="A2937">
            <v>5295251001</v>
          </cell>
        </row>
        <row r="2938">
          <cell r="A2938">
            <v>5295251001</v>
          </cell>
        </row>
        <row r="2939">
          <cell r="A2939">
            <v>5295251001</v>
          </cell>
        </row>
        <row r="2940">
          <cell r="A2940">
            <v>5295251001</v>
          </cell>
        </row>
        <row r="2941">
          <cell r="A2941">
            <v>5295251001</v>
          </cell>
        </row>
        <row r="2942">
          <cell r="A2942">
            <v>5295251001</v>
          </cell>
        </row>
        <row r="2943">
          <cell r="A2943">
            <v>5295251001</v>
          </cell>
        </row>
        <row r="2944">
          <cell r="A2944">
            <v>5295251001</v>
          </cell>
        </row>
        <row r="2945">
          <cell r="A2945">
            <v>5295251001</v>
          </cell>
        </row>
        <row r="2946">
          <cell r="A2946">
            <v>5295251001</v>
          </cell>
        </row>
        <row r="2947">
          <cell r="A2947">
            <v>5295951001</v>
          </cell>
        </row>
        <row r="2948">
          <cell r="A2948">
            <v>5235951011</v>
          </cell>
        </row>
        <row r="2949">
          <cell r="A2949">
            <v>5235951011</v>
          </cell>
        </row>
        <row r="2950">
          <cell r="A2950">
            <v>5295401001</v>
          </cell>
        </row>
        <row r="2951">
          <cell r="A2951">
            <v>5235501003</v>
          </cell>
        </row>
        <row r="2952">
          <cell r="A2952">
            <v>5235501003</v>
          </cell>
        </row>
        <row r="2953">
          <cell r="A2953">
            <v>5235501003</v>
          </cell>
        </row>
        <row r="2954">
          <cell r="A2954">
            <v>5235501003</v>
          </cell>
        </row>
        <row r="2955">
          <cell r="A2955">
            <v>5235501003</v>
          </cell>
        </row>
        <row r="2956">
          <cell r="A2956">
            <v>5210351001</v>
          </cell>
        </row>
        <row r="2957">
          <cell r="A2957">
            <v>5235501004</v>
          </cell>
        </row>
        <row r="2958">
          <cell r="A2958">
            <v>5240151001</v>
          </cell>
        </row>
        <row r="2959">
          <cell r="A2959">
            <v>5235501004</v>
          </cell>
        </row>
        <row r="2960">
          <cell r="A2960">
            <v>5240151001</v>
          </cell>
        </row>
        <row r="2961">
          <cell r="A2961">
            <v>5235501004</v>
          </cell>
        </row>
        <row r="2962">
          <cell r="A2962">
            <v>5240151001</v>
          </cell>
        </row>
        <row r="2963">
          <cell r="A2963">
            <v>5235401001</v>
          </cell>
        </row>
        <row r="2964">
          <cell r="A2964">
            <v>5235501003</v>
          </cell>
        </row>
        <row r="2965">
          <cell r="A2965">
            <v>5235501003</v>
          </cell>
        </row>
        <row r="2966">
          <cell r="A2966">
            <v>5235501003</v>
          </cell>
        </row>
        <row r="2967">
          <cell r="A2967">
            <v>5235501003</v>
          </cell>
        </row>
        <row r="2968">
          <cell r="A2968">
            <v>5205031001</v>
          </cell>
        </row>
        <row r="2969">
          <cell r="A2969">
            <v>5205061002</v>
          </cell>
        </row>
        <row r="2970">
          <cell r="A2970">
            <v>5205061002</v>
          </cell>
        </row>
        <row r="2971">
          <cell r="A2971">
            <v>5205061002</v>
          </cell>
        </row>
        <row r="2972">
          <cell r="A2972">
            <v>5205061002</v>
          </cell>
        </row>
        <row r="2973">
          <cell r="A2973">
            <v>5205061002</v>
          </cell>
        </row>
        <row r="2974">
          <cell r="A2974">
            <v>5205061002</v>
          </cell>
        </row>
        <row r="2975">
          <cell r="A2975">
            <v>5205061002</v>
          </cell>
        </row>
        <row r="2976">
          <cell r="A2976">
            <v>5205061002</v>
          </cell>
        </row>
        <row r="2977">
          <cell r="A2977">
            <v>5205151002</v>
          </cell>
        </row>
        <row r="2978">
          <cell r="A2978">
            <v>5205151002</v>
          </cell>
        </row>
        <row r="2979">
          <cell r="A2979">
            <v>5205151002</v>
          </cell>
        </row>
        <row r="2980">
          <cell r="A2980">
            <v>5205151003</v>
          </cell>
        </row>
        <row r="2981">
          <cell r="A2981">
            <v>5205151003</v>
          </cell>
        </row>
        <row r="2982">
          <cell r="A2982">
            <v>5205151003</v>
          </cell>
        </row>
        <row r="2983">
          <cell r="A2983">
            <v>5205951002</v>
          </cell>
        </row>
        <row r="2984">
          <cell r="A2984">
            <v>5220951001</v>
          </cell>
        </row>
        <row r="2985">
          <cell r="A2985">
            <v>5235501003</v>
          </cell>
        </row>
        <row r="2986">
          <cell r="A2986">
            <v>5235501003</v>
          </cell>
        </row>
        <row r="2987">
          <cell r="A2987">
            <v>5235501003</v>
          </cell>
        </row>
        <row r="2988">
          <cell r="A2988">
            <v>5235501003</v>
          </cell>
        </row>
        <row r="2989">
          <cell r="A2989">
            <v>5235501003</v>
          </cell>
        </row>
        <row r="2990">
          <cell r="A2990">
            <v>5235501003</v>
          </cell>
        </row>
        <row r="2991">
          <cell r="A2991">
            <v>5220951001</v>
          </cell>
        </row>
        <row r="2992">
          <cell r="A2992">
            <v>5235501002</v>
          </cell>
        </row>
        <row r="2993">
          <cell r="A2993">
            <v>5235501002</v>
          </cell>
        </row>
        <row r="2994">
          <cell r="A2994">
            <v>5235501002</v>
          </cell>
        </row>
        <row r="2995">
          <cell r="A2995">
            <v>5235501002</v>
          </cell>
        </row>
        <row r="2996">
          <cell r="A2996">
            <v>5235501002</v>
          </cell>
        </row>
        <row r="2997">
          <cell r="A2997">
            <v>5235501002</v>
          </cell>
        </row>
        <row r="2998">
          <cell r="A2998">
            <v>5235501002</v>
          </cell>
        </row>
        <row r="2999">
          <cell r="A2999">
            <v>5235501002</v>
          </cell>
        </row>
        <row r="3000">
          <cell r="A3000">
            <v>5235501002</v>
          </cell>
        </row>
        <row r="3001">
          <cell r="A3001">
            <v>5235501002</v>
          </cell>
        </row>
        <row r="3002">
          <cell r="A3002">
            <v>5235501002</v>
          </cell>
        </row>
        <row r="3003">
          <cell r="A3003">
            <v>5235951003</v>
          </cell>
        </row>
        <row r="3004">
          <cell r="A3004">
            <v>5235951003</v>
          </cell>
        </row>
        <row r="3005">
          <cell r="A3005">
            <v>5235951003</v>
          </cell>
        </row>
        <row r="3006">
          <cell r="A3006">
            <v>5235951003</v>
          </cell>
        </row>
        <row r="3007">
          <cell r="A3007">
            <v>5235951003</v>
          </cell>
        </row>
        <row r="3008">
          <cell r="A3008">
            <v>5235951003</v>
          </cell>
        </row>
        <row r="3009">
          <cell r="A3009">
            <v>5235951006</v>
          </cell>
        </row>
        <row r="3010">
          <cell r="A3010">
            <v>5240151001</v>
          </cell>
        </row>
        <row r="3011">
          <cell r="A3011">
            <v>5240151001</v>
          </cell>
        </row>
        <row r="3012">
          <cell r="A3012">
            <v>5235951003</v>
          </cell>
        </row>
        <row r="3013">
          <cell r="A3013">
            <v>5235951003</v>
          </cell>
        </row>
        <row r="3014">
          <cell r="A3014">
            <v>5235951003</v>
          </cell>
        </row>
        <row r="3015">
          <cell r="A3015">
            <v>5235951003</v>
          </cell>
        </row>
        <row r="3016">
          <cell r="A3016">
            <v>5235501003</v>
          </cell>
        </row>
        <row r="3017">
          <cell r="A3017">
            <v>5235501003</v>
          </cell>
        </row>
        <row r="3018">
          <cell r="A3018">
            <v>5235501003</v>
          </cell>
        </row>
        <row r="3019">
          <cell r="A3019">
            <v>5235501003</v>
          </cell>
        </row>
        <row r="3020">
          <cell r="A3020">
            <v>5235501003</v>
          </cell>
        </row>
        <row r="3021">
          <cell r="A3021">
            <v>5235501003</v>
          </cell>
        </row>
        <row r="3022">
          <cell r="A3022">
            <v>5235501003</v>
          </cell>
        </row>
        <row r="3023">
          <cell r="A3023">
            <v>5235501003</v>
          </cell>
        </row>
        <row r="3024">
          <cell r="A3024">
            <v>5235501003</v>
          </cell>
        </row>
        <row r="3025">
          <cell r="A3025">
            <v>5235501003</v>
          </cell>
        </row>
        <row r="3026">
          <cell r="A3026">
            <v>5235501003</v>
          </cell>
        </row>
        <row r="3027">
          <cell r="A3027">
            <v>5235501003</v>
          </cell>
        </row>
        <row r="3028">
          <cell r="A3028">
            <v>5235501003</v>
          </cell>
        </row>
        <row r="3029">
          <cell r="A3029">
            <v>5235501003</v>
          </cell>
        </row>
        <row r="3030">
          <cell r="A3030">
            <v>5235501003</v>
          </cell>
        </row>
        <row r="3031">
          <cell r="A3031">
            <v>5235501003</v>
          </cell>
        </row>
        <row r="3032">
          <cell r="A3032">
            <v>5235501003</v>
          </cell>
        </row>
        <row r="3033">
          <cell r="A3033">
            <v>5235501003</v>
          </cell>
        </row>
        <row r="3034">
          <cell r="A3034">
            <v>5235501003</v>
          </cell>
        </row>
        <row r="3035">
          <cell r="A3035">
            <v>5235501003</v>
          </cell>
        </row>
        <row r="3036">
          <cell r="A3036">
            <v>5235501003</v>
          </cell>
        </row>
        <row r="3037">
          <cell r="A3037">
            <v>5235501003</v>
          </cell>
        </row>
        <row r="3038">
          <cell r="A3038">
            <v>5235501003</v>
          </cell>
        </row>
        <row r="3039">
          <cell r="A3039">
            <v>5235501003</v>
          </cell>
        </row>
        <row r="3040">
          <cell r="A3040">
            <v>5235501003</v>
          </cell>
        </row>
        <row r="3041">
          <cell r="A3041">
            <v>5235501003</v>
          </cell>
        </row>
        <row r="3042">
          <cell r="A3042">
            <v>5235501003</v>
          </cell>
        </row>
        <row r="3043">
          <cell r="A3043">
            <v>5215051001</v>
          </cell>
        </row>
        <row r="3044">
          <cell r="A3044">
            <v>5295301001</v>
          </cell>
        </row>
        <row r="3045">
          <cell r="A3045">
            <v>5295251001</v>
          </cell>
        </row>
        <row r="3046">
          <cell r="A3046">
            <v>5295251001</v>
          </cell>
        </row>
        <row r="3047">
          <cell r="A3047">
            <v>5295251001</v>
          </cell>
        </row>
        <row r="3048">
          <cell r="A3048">
            <v>5235501003</v>
          </cell>
        </row>
        <row r="3049">
          <cell r="A3049">
            <v>5235501003</v>
          </cell>
        </row>
        <row r="3050">
          <cell r="A3050">
            <v>5235501003</v>
          </cell>
        </row>
        <row r="3051">
          <cell r="A3051">
            <v>5235501003</v>
          </cell>
        </row>
        <row r="3052">
          <cell r="A3052">
            <v>5235501003</v>
          </cell>
        </row>
        <row r="3053">
          <cell r="A3053">
            <v>5235501003</v>
          </cell>
        </row>
        <row r="3054">
          <cell r="A3054">
            <v>5235501003</v>
          </cell>
        </row>
        <row r="3055">
          <cell r="A3055">
            <v>5235501003</v>
          </cell>
        </row>
        <row r="3056">
          <cell r="A3056">
            <v>5295951001</v>
          </cell>
        </row>
        <row r="3057">
          <cell r="A3057">
            <v>5235401001</v>
          </cell>
        </row>
        <row r="3058">
          <cell r="A3058">
            <v>5235401001</v>
          </cell>
        </row>
        <row r="3059">
          <cell r="A3059">
            <v>5235951009</v>
          </cell>
        </row>
        <row r="3060">
          <cell r="A3060">
            <v>5295051001</v>
          </cell>
        </row>
        <row r="3061">
          <cell r="A3061">
            <v>5235951009</v>
          </cell>
        </row>
        <row r="3062">
          <cell r="A3062">
            <v>5295051001</v>
          </cell>
        </row>
        <row r="3063">
          <cell r="A3063">
            <v>5235951009</v>
          </cell>
        </row>
        <row r="3064">
          <cell r="A3064">
            <v>5295051001</v>
          </cell>
        </row>
        <row r="3065">
          <cell r="A3065">
            <v>5295051001</v>
          </cell>
        </row>
        <row r="3066">
          <cell r="A3066">
            <v>5235951009</v>
          </cell>
        </row>
        <row r="3067">
          <cell r="A3067">
            <v>5235951009</v>
          </cell>
        </row>
        <row r="3068">
          <cell r="A3068">
            <v>5295051001</v>
          </cell>
        </row>
        <row r="3069">
          <cell r="A3069">
            <v>5235951009</v>
          </cell>
        </row>
        <row r="3070">
          <cell r="A3070">
            <v>5295051001</v>
          </cell>
        </row>
        <row r="3071">
          <cell r="A3071">
            <v>5235951009</v>
          </cell>
        </row>
        <row r="3072">
          <cell r="A3072">
            <v>5295051001</v>
          </cell>
        </row>
        <row r="3073">
          <cell r="A3073">
            <v>5235951009</v>
          </cell>
        </row>
        <row r="3074">
          <cell r="A3074">
            <v>5295051001</v>
          </cell>
        </row>
        <row r="3075">
          <cell r="A3075">
            <v>5235951009</v>
          </cell>
        </row>
        <row r="3076">
          <cell r="A3076">
            <v>5295051001</v>
          </cell>
        </row>
        <row r="3077">
          <cell r="A3077">
            <v>5235601001</v>
          </cell>
        </row>
        <row r="3078">
          <cell r="A3078">
            <v>5235601001</v>
          </cell>
        </row>
        <row r="3079">
          <cell r="A3079">
            <v>5295251001</v>
          </cell>
        </row>
        <row r="3080">
          <cell r="A3080">
            <v>5295951004</v>
          </cell>
        </row>
        <row r="3081">
          <cell r="A3081">
            <v>5235501003</v>
          </cell>
        </row>
        <row r="3082">
          <cell r="A3082">
            <v>5235501003</v>
          </cell>
        </row>
        <row r="3083">
          <cell r="A3083">
            <v>5235501003</v>
          </cell>
        </row>
        <row r="3084">
          <cell r="A3084">
            <v>5235501003</v>
          </cell>
        </row>
        <row r="3085">
          <cell r="A3085">
            <v>5235951011</v>
          </cell>
        </row>
        <row r="3086">
          <cell r="A3086">
            <v>5235951011</v>
          </cell>
        </row>
        <row r="3087">
          <cell r="A3087">
            <v>5235501003</v>
          </cell>
        </row>
        <row r="3088">
          <cell r="A3088">
            <v>5295951004</v>
          </cell>
        </row>
        <row r="3089">
          <cell r="A3089">
            <v>5205951002</v>
          </cell>
        </row>
        <row r="3090">
          <cell r="A3090">
            <v>5205951002</v>
          </cell>
        </row>
        <row r="3091">
          <cell r="A3091">
            <v>5205951002</v>
          </cell>
        </row>
        <row r="3092">
          <cell r="A3092">
            <v>5205951002</v>
          </cell>
        </row>
        <row r="3093">
          <cell r="A3093">
            <v>5205951002</v>
          </cell>
        </row>
        <row r="3094">
          <cell r="A3094">
            <v>5205951002</v>
          </cell>
        </row>
        <row r="3095">
          <cell r="A3095">
            <v>5295951004</v>
          </cell>
        </row>
        <row r="3096">
          <cell r="A3096">
            <v>5205951002</v>
          </cell>
        </row>
        <row r="3097">
          <cell r="A3097">
            <v>5205951002</v>
          </cell>
        </row>
        <row r="3098">
          <cell r="A3098">
            <v>5205951002</v>
          </cell>
        </row>
        <row r="3099">
          <cell r="A3099">
            <v>5205951002</v>
          </cell>
        </row>
        <row r="3100">
          <cell r="A3100">
            <v>5205951002</v>
          </cell>
        </row>
        <row r="3101">
          <cell r="A3101">
            <v>5205951002</v>
          </cell>
        </row>
        <row r="3102">
          <cell r="A3102">
            <v>5235501003</v>
          </cell>
        </row>
        <row r="3103">
          <cell r="A3103">
            <v>5235501003</v>
          </cell>
        </row>
        <row r="3104">
          <cell r="A3104">
            <v>5235501003</v>
          </cell>
        </row>
        <row r="3105">
          <cell r="A3105">
            <v>5295951001</v>
          </cell>
        </row>
        <row r="3106">
          <cell r="A3106">
            <v>5255201001</v>
          </cell>
        </row>
        <row r="3107">
          <cell r="A3107">
            <v>5235501003</v>
          </cell>
        </row>
        <row r="3108">
          <cell r="A3108">
            <v>5235951011</v>
          </cell>
        </row>
        <row r="3109">
          <cell r="A3109">
            <v>5235951011</v>
          </cell>
        </row>
        <row r="3110">
          <cell r="A3110">
            <v>5235951011</v>
          </cell>
        </row>
        <row r="3111">
          <cell r="A3111">
            <v>5235951011</v>
          </cell>
        </row>
        <row r="3112">
          <cell r="A3112">
            <v>5235951011</v>
          </cell>
        </row>
        <row r="3113">
          <cell r="A3113">
            <v>5235951011</v>
          </cell>
        </row>
        <row r="3114">
          <cell r="A3114">
            <v>5235501003</v>
          </cell>
        </row>
        <row r="3115">
          <cell r="A3115">
            <v>5235501003</v>
          </cell>
        </row>
        <row r="3116">
          <cell r="A3116">
            <v>5235101001</v>
          </cell>
        </row>
        <row r="3117">
          <cell r="A3117">
            <v>5235101001</v>
          </cell>
        </row>
        <row r="3118">
          <cell r="A3118">
            <v>5235501003</v>
          </cell>
        </row>
        <row r="3119">
          <cell r="A3119">
            <v>5235501003</v>
          </cell>
        </row>
        <row r="3120">
          <cell r="A3120">
            <v>5235501003</v>
          </cell>
        </row>
        <row r="3121">
          <cell r="A3121">
            <v>5235501003</v>
          </cell>
        </row>
        <row r="3122">
          <cell r="A3122">
            <v>5235501003</v>
          </cell>
        </row>
        <row r="3123">
          <cell r="A3123">
            <v>5235501003</v>
          </cell>
        </row>
        <row r="3124">
          <cell r="A3124">
            <v>5235501003</v>
          </cell>
        </row>
        <row r="3125">
          <cell r="A3125">
            <v>5235501003</v>
          </cell>
        </row>
        <row r="3126">
          <cell r="A3126">
            <v>5235501003</v>
          </cell>
        </row>
        <row r="3127">
          <cell r="A3127">
            <v>5235501003</v>
          </cell>
        </row>
        <row r="3128">
          <cell r="A3128">
            <v>5235501003</v>
          </cell>
        </row>
        <row r="3129">
          <cell r="A3129">
            <v>5235501003</v>
          </cell>
        </row>
        <row r="3130">
          <cell r="A3130">
            <v>5235501003</v>
          </cell>
        </row>
        <row r="3131">
          <cell r="A3131">
            <v>5235501003</v>
          </cell>
        </row>
        <row r="3132">
          <cell r="A3132">
            <v>5235501003</v>
          </cell>
        </row>
        <row r="3133">
          <cell r="A3133">
            <v>5235501003</v>
          </cell>
        </row>
        <row r="3134">
          <cell r="A3134">
            <v>5235501003</v>
          </cell>
        </row>
        <row r="3135">
          <cell r="A3135">
            <v>5235501003</v>
          </cell>
        </row>
        <row r="3136">
          <cell r="A3136">
            <v>5235501003</v>
          </cell>
        </row>
        <row r="3137">
          <cell r="A3137">
            <v>5235501003</v>
          </cell>
        </row>
        <row r="3138">
          <cell r="A3138">
            <v>5235501003</v>
          </cell>
        </row>
        <row r="3139">
          <cell r="A3139">
            <v>5235951011</v>
          </cell>
        </row>
        <row r="3140">
          <cell r="A3140">
            <v>5235951011</v>
          </cell>
        </row>
        <row r="3141">
          <cell r="A3141">
            <v>5295951004</v>
          </cell>
        </row>
        <row r="3142">
          <cell r="A3142">
            <v>5295951004</v>
          </cell>
        </row>
        <row r="3143">
          <cell r="A3143">
            <v>5295951004</v>
          </cell>
        </row>
        <row r="3144">
          <cell r="A3144">
            <v>5235501003</v>
          </cell>
        </row>
        <row r="3145">
          <cell r="A3145">
            <v>5235501003</v>
          </cell>
        </row>
        <row r="3146">
          <cell r="A3146">
            <v>5235501003</v>
          </cell>
        </row>
        <row r="3147">
          <cell r="A3147">
            <v>5235501003</v>
          </cell>
        </row>
        <row r="3148">
          <cell r="A3148">
            <v>5235501003</v>
          </cell>
        </row>
        <row r="3149">
          <cell r="A3149">
            <v>5235501003</v>
          </cell>
        </row>
        <row r="3150">
          <cell r="A3150">
            <v>5235501003</v>
          </cell>
        </row>
        <row r="3151">
          <cell r="A3151">
            <v>5235501003</v>
          </cell>
        </row>
        <row r="3152">
          <cell r="A3152">
            <v>5235501003</v>
          </cell>
        </row>
        <row r="3153">
          <cell r="A3153">
            <v>5235501003</v>
          </cell>
        </row>
        <row r="3154">
          <cell r="A3154">
            <v>5235501003</v>
          </cell>
        </row>
        <row r="3155">
          <cell r="A3155">
            <v>5235501003</v>
          </cell>
        </row>
        <row r="3156">
          <cell r="A3156">
            <v>5235501003</v>
          </cell>
        </row>
        <row r="3157">
          <cell r="A3157">
            <v>5235501003</v>
          </cell>
        </row>
        <row r="3158">
          <cell r="A3158">
            <v>5235501003</v>
          </cell>
        </row>
        <row r="3159">
          <cell r="A3159">
            <v>5235501003</v>
          </cell>
        </row>
        <row r="3160">
          <cell r="A3160">
            <v>5235501003</v>
          </cell>
        </row>
        <row r="3161">
          <cell r="A3161">
            <v>5295251001</v>
          </cell>
        </row>
        <row r="3162">
          <cell r="A3162">
            <v>5295251001</v>
          </cell>
        </row>
        <row r="3163">
          <cell r="A3163">
            <v>5205511001</v>
          </cell>
        </row>
        <row r="3164">
          <cell r="A3164">
            <v>5205511001</v>
          </cell>
        </row>
        <row r="3165">
          <cell r="A3165">
            <v>5295301001</v>
          </cell>
        </row>
        <row r="3166">
          <cell r="A3166">
            <v>5295301001</v>
          </cell>
        </row>
        <row r="3167">
          <cell r="A3167">
            <v>5295951004</v>
          </cell>
        </row>
        <row r="3168">
          <cell r="A3168">
            <v>5235501003</v>
          </cell>
        </row>
        <row r="3169">
          <cell r="A3169">
            <v>5235501003</v>
          </cell>
        </row>
        <row r="3170">
          <cell r="A3170">
            <v>5235951011</v>
          </cell>
        </row>
        <row r="3171">
          <cell r="A3171">
            <v>5235951011</v>
          </cell>
        </row>
        <row r="3172">
          <cell r="A3172">
            <v>5235951011</v>
          </cell>
        </row>
        <row r="3173">
          <cell r="A3173">
            <v>5235951011</v>
          </cell>
        </row>
        <row r="3174">
          <cell r="A3174">
            <v>5235951011</v>
          </cell>
        </row>
        <row r="3175">
          <cell r="A3175">
            <v>5235951011</v>
          </cell>
        </row>
        <row r="3176">
          <cell r="A3176">
            <v>5235501003</v>
          </cell>
        </row>
        <row r="3177">
          <cell r="A3177">
            <v>5235501003</v>
          </cell>
        </row>
        <row r="3178">
          <cell r="A3178">
            <v>5235501003</v>
          </cell>
        </row>
        <row r="3179">
          <cell r="A3179">
            <v>5235501003</v>
          </cell>
        </row>
        <row r="3180">
          <cell r="A3180">
            <v>5235501003</v>
          </cell>
        </row>
        <row r="3181">
          <cell r="A3181">
            <v>5295301001</v>
          </cell>
        </row>
        <row r="3182">
          <cell r="A3182">
            <v>5295251001</v>
          </cell>
        </row>
        <row r="3183">
          <cell r="A3183">
            <v>5295251001</v>
          </cell>
        </row>
        <row r="3184">
          <cell r="A3184">
            <v>5295951002</v>
          </cell>
        </row>
        <row r="3185">
          <cell r="A3185">
            <v>5235101001</v>
          </cell>
        </row>
        <row r="3186">
          <cell r="A3186">
            <v>5235101001</v>
          </cell>
        </row>
        <row r="3187">
          <cell r="A3187">
            <v>5235101001</v>
          </cell>
        </row>
        <row r="3188">
          <cell r="A3188">
            <v>5235951011</v>
          </cell>
        </row>
        <row r="3189">
          <cell r="A3189">
            <v>5235951011</v>
          </cell>
        </row>
        <row r="3190">
          <cell r="A3190">
            <v>5235951011</v>
          </cell>
        </row>
        <row r="3191">
          <cell r="A3191">
            <v>5235951011</v>
          </cell>
        </row>
        <row r="3192">
          <cell r="A3192">
            <v>5235951011</v>
          </cell>
        </row>
        <row r="3193">
          <cell r="A3193">
            <v>5235951011</v>
          </cell>
        </row>
        <row r="3194">
          <cell r="A3194">
            <v>5235951011</v>
          </cell>
        </row>
        <row r="3195">
          <cell r="A3195">
            <v>5235951011</v>
          </cell>
        </row>
        <row r="3196">
          <cell r="A3196">
            <v>5235501003</v>
          </cell>
        </row>
        <row r="3197">
          <cell r="A3197">
            <v>5235501003</v>
          </cell>
        </row>
        <row r="3198">
          <cell r="A3198">
            <v>5235501003</v>
          </cell>
        </row>
        <row r="3199">
          <cell r="A3199">
            <v>5235501003</v>
          </cell>
        </row>
        <row r="3200">
          <cell r="A3200">
            <v>5235501003</v>
          </cell>
        </row>
        <row r="3201">
          <cell r="A3201">
            <v>5235501003</v>
          </cell>
        </row>
        <row r="3202">
          <cell r="A3202">
            <v>5235101001</v>
          </cell>
        </row>
        <row r="3203">
          <cell r="A3203">
            <v>5295951001</v>
          </cell>
        </row>
        <row r="3204">
          <cell r="A3204">
            <v>5295951001</v>
          </cell>
        </row>
        <row r="3205">
          <cell r="A3205">
            <v>5295951001</v>
          </cell>
        </row>
        <row r="3206">
          <cell r="A3206">
            <v>5235951003</v>
          </cell>
        </row>
        <row r="3207">
          <cell r="A3207">
            <v>5235951003</v>
          </cell>
        </row>
        <row r="3208">
          <cell r="A3208">
            <v>5235951003</v>
          </cell>
        </row>
        <row r="3209">
          <cell r="A3209">
            <v>5235501002</v>
          </cell>
        </row>
        <row r="3210">
          <cell r="A3210">
            <v>5235501002</v>
          </cell>
        </row>
        <row r="3211">
          <cell r="A3211">
            <v>5235501002</v>
          </cell>
        </row>
        <row r="3212">
          <cell r="A3212">
            <v>5235501002</v>
          </cell>
        </row>
        <row r="3213">
          <cell r="A3213">
            <v>5235501002</v>
          </cell>
        </row>
        <row r="3214">
          <cell r="A3214">
            <v>5235501002</v>
          </cell>
        </row>
        <row r="3215">
          <cell r="A3215">
            <v>5235501002</v>
          </cell>
        </row>
        <row r="3216">
          <cell r="A3216">
            <v>5235501002</v>
          </cell>
        </row>
        <row r="3217">
          <cell r="A3217">
            <v>5235501002</v>
          </cell>
        </row>
        <row r="3218">
          <cell r="A3218">
            <v>5235501002</v>
          </cell>
        </row>
        <row r="3219">
          <cell r="A3219">
            <v>5235501002</v>
          </cell>
        </row>
        <row r="3220">
          <cell r="A3220">
            <v>5235501002</v>
          </cell>
        </row>
        <row r="3221">
          <cell r="A3221">
            <v>5235501002</v>
          </cell>
        </row>
        <row r="3222">
          <cell r="A3222">
            <v>5235501002</v>
          </cell>
        </row>
        <row r="3223">
          <cell r="A3223">
            <v>5235501002</v>
          </cell>
        </row>
        <row r="3224">
          <cell r="A3224">
            <v>5235501004</v>
          </cell>
        </row>
        <row r="3225">
          <cell r="A3225">
            <v>5235501004</v>
          </cell>
        </row>
        <row r="3226">
          <cell r="A3226">
            <v>5235401001</v>
          </cell>
        </row>
        <row r="3227">
          <cell r="A3227">
            <v>5240151001</v>
          </cell>
        </row>
        <row r="3228">
          <cell r="A3228">
            <v>5295951001</v>
          </cell>
        </row>
        <row r="3229">
          <cell r="A3229">
            <v>5295951001</v>
          </cell>
        </row>
        <row r="3230">
          <cell r="A3230">
            <v>5295951004</v>
          </cell>
        </row>
        <row r="3231">
          <cell r="A3231">
            <v>5295951001</v>
          </cell>
        </row>
        <row r="3232">
          <cell r="A3232">
            <v>5295951001</v>
          </cell>
        </row>
        <row r="3233">
          <cell r="A3233">
            <v>5295951001</v>
          </cell>
        </row>
        <row r="3234">
          <cell r="A3234">
            <v>5235501003</v>
          </cell>
        </row>
        <row r="3235">
          <cell r="A3235">
            <v>5235501003</v>
          </cell>
        </row>
        <row r="3236">
          <cell r="A3236">
            <v>5235501003</v>
          </cell>
        </row>
        <row r="3237">
          <cell r="A3237">
            <v>5235501003</v>
          </cell>
        </row>
        <row r="3238">
          <cell r="A3238">
            <v>5235501003</v>
          </cell>
        </row>
        <row r="3239">
          <cell r="A3239">
            <v>5235501003</v>
          </cell>
        </row>
        <row r="3240">
          <cell r="A3240">
            <v>5235501003</v>
          </cell>
        </row>
        <row r="3241">
          <cell r="A3241">
            <v>5235351001</v>
          </cell>
        </row>
        <row r="3242">
          <cell r="A3242">
            <v>5215951001</v>
          </cell>
        </row>
        <row r="3243">
          <cell r="A3243">
            <v>5235501003</v>
          </cell>
        </row>
        <row r="3244">
          <cell r="A3244">
            <v>5235501003</v>
          </cell>
        </row>
        <row r="3245">
          <cell r="A3245">
            <v>5235501003</v>
          </cell>
        </row>
        <row r="3246">
          <cell r="A3246">
            <v>5235501003</v>
          </cell>
        </row>
        <row r="3247">
          <cell r="A3247">
            <v>5235501003</v>
          </cell>
        </row>
        <row r="3248">
          <cell r="A3248">
            <v>5235501003</v>
          </cell>
        </row>
        <row r="3249">
          <cell r="A3249">
            <v>5235501003</v>
          </cell>
        </row>
        <row r="3250">
          <cell r="A3250">
            <v>5235501003</v>
          </cell>
        </row>
        <row r="3251">
          <cell r="A3251">
            <v>5235501001</v>
          </cell>
        </row>
        <row r="3252">
          <cell r="A3252">
            <v>5235501001</v>
          </cell>
        </row>
        <row r="3253">
          <cell r="A3253">
            <v>5235501001</v>
          </cell>
        </row>
        <row r="3254">
          <cell r="A3254">
            <v>5235501001</v>
          </cell>
        </row>
        <row r="3255">
          <cell r="A3255">
            <v>5235501001</v>
          </cell>
        </row>
        <row r="3256">
          <cell r="A3256">
            <v>5235501001</v>
          </cell>
        </row>
        <row r="3257">
          <cell r="A3257">
            <v>5235501001</v>
          </cell>
        </row>
        <row r="3258">
          <cell r="A3258">
            <v>5235501001</v>
          </cell>
        </row>
        <row r="3259">
          <cell r="A3259">
            <v>5235501001</v>
          </cell>
        </row>
        <row r="3260">
          <cell r="A3260">
            <v>5235501001</v>
          </cell>
        </row>
        <row r="3261">
          <cell r="A3261">
            <v>5235501001</v>
          </cell>
        </row>
        <row r="3262">
          <cell r="A3262">
            <v>5235501001</v>
          </cell>
        </row>
        <row r="3263">
          <cell r="A3263">
            <v>5235501001</v>
          </cell>
        </row>
        <row r="3264">
          <cell r="A3264">
            <v>5235501001</v>
          </cell>
        </row>
        <row r="3265">
          <cell r="A3265">
            <v>5235501001</v>
          </cell>
        </row>
        <row r="3266">
          <cell r="A3266">
            <v>5235501001</v>
          </cell>
        </row>
        <row r="3267">
          <cell r="A3267">
            <v>5235501001</v>
          </cell>
        </row>
        <row r="3268">
          <cell r="A3268">
            <v>5235501001</v>
          </cell>
        </row>
        <row r="3269">
          <cell r="A3269">
            <v>5235501001</v>
          </cell>
        </row>
        <row r="3270">
          <cell r="A3270">
            <v>5235501001</v>
          </cell>
        </row>
        <row r="3271">
          <cell r="A3271">
            <v>5235501001</v>
          </cell>
        </row>
        <row r="3272">
          <cell r="A3272">
            <v>5235501001</v>
          </cell>
        </row>
        <row r="3273">
          <cell r="A3273">
            <v>5235501001</v>
          </cell>
        </row>
        <row r="3274">
          <cell r="A3274">
            <v>5235501001</v>
          </cell>
        </row>
        <row r="3275">
          <cell r="A3275">
            <v>5235501001</v>
          </cell>
        </row>
        <row r="3276">
          <cell r="A3276">
            <v>5235501001</v>
          </cell>
        </row>
        <row r="3277">
          <cell r="A3277">
            <v>5235501001</v>
          </cell>
        </row>
        <row r="3278">
          <cell r="A3278">
            <v>5235501001</v>
          </cell>
        </row>
        <row r="3279">
          <cell r="A3279">
            <v>5235501001</v>
          </cell>
        </row>
        <row r="3280">
          <cell r="A3280">
            <v>5235501001</v>
          </cell>
        </row>
        <row r="3281">
          <cell r="A3281">
            <v>5235501001</v>
          </cell>
        </row>
        <row r="3282">
          <cell r="A3282">
            <v>5235501001</v>
          </cell>
        </row>
        <row r="3283">
          <cell r="A3283">
            <v>5235501001</v>
          </cell>
        </row>
        <row r="3284">
          <cell r="A3284">
            <v>5235501001</v>
          </cell>
        </row>
        <row r="3285">
          <cell r="A3285">
            <v>5235501001</v>
          </cell>
        </row>
        <row r="3286">
          <cell r="A3286">
            <v>5235501001</v>
          </cell>
        </row>
        <row r="3287">
          <cell r="A3287">
            <v>5235501001</v>
          </cell>
        </row>
        <row r="3288">
          <cell r="A3288">
            <v>5235501001</v>
          </cell>
        </row>
        <row r="3289">
          <cell r="A3289">
            <v>5235501001</v>
          </cell>
        </row>
        <row r="3290">
          <cell r="A3290">
            <v>5235501001</v>
          </cell>
        </row>
        <row r="3291">
          <cell r="A3291">
            <v>5235501001</v>
          </cell>
        </row>
        <row r="3292">
          <cell r="A3292">
            <v>5235501001</v>
          </cell>
        </row>
        <row r="3293">
          <cell r="A3293">
            <v>5235501001</v>
          </cell>
        </row>
        <row r="3294">
          <cell r="A3294">
            <v>5235501001</v>
          </cell>
        </row>
        <row r="3295">
          <cell r="A3295">
            <v>5235951007</v>
          </cell>
        </row>
        <row r="3296">
          <cell r="A3296">
            <v>5235951007</v>
          </cell>
        </row>
        <row r="3297">
          <cell r="A3297">
            <v>5235951007</v>
          </cell>
        </row>
        <row r="3298">
          <cell r="A3298">
            <v>5235951007</v>
          </cell>
        </row>
        <row r="3299">
          <cell r="A3299">
            <v>5235951007</v>
          </cell>
        </row>
        <row r="3300">
          <cell r="A3300">
            <v>5235951007</v>
          </cell>
        </row>
        <row r="3301">
          <cell r="A3301">
            <v>5295951001</v>
          </cell>
        </row>
        <row r="3302">
          <cell r="A3302">
            <v>5260051001</v>
          </cell>
        </row>
        <row r="3303">
          <cell r="A3303">
            <v>5260051001</v>
          </cell>
        </row>
        <row r="3304">
          <cell r="A3304">
            <v>5260101001</v>
          </cell>
        </row>
        <row r="3305">
          <cell r="A3305">
            <v>5260101001</v>
          </cell>
        </row>
        <row r="3306">
          <cell r="A3306">
            <v>5260151001</v>
          </cell>
        </row>
        <row r="3307">
          <cell r="A3307">
            <v>5230951001</v>
          </cell>
        </row>
        <row r="3308">
          <cell r="A3308">
            <v>5235351001</v>
          </cell>
        </row>
        <row r="3309">
          <cell r="A3309">
            <v>5235951009</v>
          </cell>
        </row>
        <row r="3310">
          <cell r="A3310">
            <v>5295051001</v>
          </cell>
        </row>
        <row r="3311">
          <cell r="A3311">
            <v>5235951009</v>
          </cell>
        </row>
        <row r="3312">
          <cell r="A3312">
            <v>5295051001</v>
          </cell>
        </row>
        <row r="3313">
          <cell r="A3313">
            <v>5235951009</v>
          </cell>
        </row>
        <row r="3314">
          <cell r="A3314">
            <v>5295051001</v>
          </cell>
        </row>
        <row r="3315">
          <cell r="A3315">
            <v>5235951009</v>
          </cell>
        </row>
        <row r="3316">
          <cell r="A3316">
            <v>5295051001</v>
          </cell>
        </row>
        <row r="3317">
          <cell r="A3317">
            <v>5235951009</v>
          </cell>
        </row>
        <row r="3318">
          <cell r="A3318">
            <v>5295051001</v>
          </cell>
        </row>
        <row r="3319">
          <cell r="A3319">
            <v>5235951009</v>
          </cell>
        </row>
        <row r="3320">
          <cell r="A3320">
            <v>5295051001</v>
          </cell>
        </row>
        <row r="3321">
          <cell r="A3321">
            <v>5235951009</v>
          </cell>
        </row>
        <row r="3322">
          <cell r="A3322">
            <v>5295051001</v>
          </cell>
        </row>
        <row r="3323">
          <cell r="A3323">
            <v>5235951009</v>
          </cell>
        </row>
        <row r="3324">
          <cell r="A3324">
            <v>5295051001</v>
          </cell>
        </row>
        <row r="3325">
          <cell r="A3325">
            <v>5235951009</v>
          </cell>
        </row>
        <row r="3326">
          <cell r="A3326">
            <v>5295051001</v>
          </cell>
        </row>
        <row r="3327">
          <cell r="A3327">
            <v>5235951009</v>
          </cell>
        </row>
        <row r="3328">
          <cell r="A3328">
            <v>5295051001</v>
          </cell>
        </row>
        <row r="3329">
          <cell r="A3329">
            <v>5235501002</v>
          </cell>
        </row>
        <row r="3330">
          <cell r="A3330">
            <v>5235501002</v>
          </cell>
        </row>
        <row r="3331">
          <cell r="A3331">
            <v>5295951007</v>
          </cell>
        </row>
        <row r="3332">
          <cell r="A3332">
            <v>5235951012</v>
          </cell>
        </row>
        <row r="3333">
          <cell r="A3333">
            <v>5235951003</v>
          </cell>
        </row>
        <row r="3334">
          <cell r="A3334">
            <v>5235951003</v>
          </cell>
        </row>
        <row r="3335">
          <cell r="A3335">
            <v>5235951003</v>
          </cell>
        </row>
        <row r="3336">
          <cell r="A3336">
            <v>5235951003</v>
          </cell>
        </row>
        <row r="3337">
          <cell r="A3337">
            <v>5235951003</v>
          </cell>
        </row>
        <row r="3338">
          <cell r="A3338">
            <v>5235951003</v>
          </cell>
        </row>
        <row r="3339">
          <cell r="A3339">
            <v>5235951003</v>
          </cell>
        </row>
        <row r="3340">
          <cell r="A3340">
            <v>5235951003</v>
          </cell>
        </row>
        <row r="3341">
          <cell r="A3341">
            <v>5235951003</v>
          </cell>
        </row>
        <row r="3342">
          <cell r="A3342">
            <v>5235501002</v>
          </cell>
        </row>
        <row r="3343">
          <cell r="A3343">
            <v>5235501002</v>
          </cell>
        </row>
        <row r="3344">
          <cell r="A3344">
            <v>5235501002</v>
          </cell>
        </row>
        <row r="3345">
          <cell r="A3345">
            <v>5235501002</v>
          </cell>
        </row>
        <row r="3346">
          <cell r="A3346">
            <v>5235501002</v>
          </cell>
        </row>
        <row r="3347">
          <cell r="A3347">
            <v>5235501002</v>
          </cell>
        </row>
        <row r="3348">
          <cell r="A3348">
            <v>5235501002</v>
          </cell>
        </row>
        <row r="3349">
          <cell r="A3349">
            <v>5235501002</v>
          </cell>
        </row>
        <row r="3350">
          <cell r="A3350">
            <v>5235501002</v>
          </cell>
        </row>
        <row r="3351">
          <cell r="A3351">
            <v>5235501002</v>
          </cell>
        </row>
        <row r="3352">
          <cell r="A3352">
            <v>5235501002</v>
          </cell>
        </row>
        <row r="3353">
          <cell r="A3353">
            <v>5235501002</v>
          </cell>
        </row>
        <row r="3354">
          <cell r="A3354">
            <v>5235501002</v>
          </cell>
        </row>
        <row r="3355">
          <cell r="A3355">
            <v>5235501002</v>
          </cell>
        </row>
        <row r="3356">
          <cell r="A3356">
            <v>5235501002</v>
          </cell>
        </row>
        <row r="3357">
          <cell r="A3357">
            <v>5235501002</v>
          </cell>
        </row>
        <row r="3358">
          <cell r="A3358">
            <v>5235501002</v>
          </cell>
        </row>
        <row r="3359">
          <cell r="A3359">
            <v>5235501002</v>
          </cell>
        </row>
        <row r="3360">
          <cell r="A3360">
            <v>5235501004</v>
          </cell>
        </row>
        <row r="3361">
          <cell r="A3361">
            <v>5295951007</v>
          </cell>
        </row>
        <row r="3362">
          <cell r="A3362">
            <v>5295951007</v>
          </cell>
        </row>
        <row r="3363">
          <cell r="A3363">
            <v>5235951006</v>
          </cell>
        </row>
        <row r="3364">
          <cell r="A3364">
            <v>5295951007</v>
          </cell>
        </row>
        <row r="3365">
          <cell r="A3365">
            <v>5235501002</v>
          </cell>
        </row>
        <row r="3366">
          <cell r="A3366">
            <v>5235501002</v>
          </cell>
        </row>
        <row r="3367">
          <cell r="A3367">
            <v>5240151001</v>
          </cell>
        </row>
        <row r="3368">
          <cell r="A3368">
            <v>5240151001</v>
          </cell>
        </row>
        <row r="3369">
          <cell r="A3369">
            <v>5240151001</v>
          </cell>
        </row>
        <row r="3370">
          <cell r="A3370">
            <v>5205811001</v>
          </cell>
        </row>
        <row r="3371">
          <cell r="A3371">
            <v>5205811001</v>
          </cell>
        </row>
        <row r="3372">
          <cell r="A3372">
            <v>5205811001</v>
          </cell>
        </row>
        <row r="3373">
          <cell r="A3373">
            <v>5235101001</v>
          </cell>
        </row>
        <row r="3374">
          <cell r="A3374">
            <v>5235501002</v>
          </cell>
        </row>
        <row r="3375">
          <cell r="A3375">
            <v>5235501002</v>
          </cell>
        </row>
        <row r="3376">
          <cell r="A3376">
            <v>5235501002</v>
          </cell>
        </row>
        <row r="3377">
          <cell r="A3377">
            <v>5235501002</v>
          </cell>
        </row>
        <row r="3378">
          <cell r="A3378">
            <v>5235501002</v>
          </cell>
        </row>
        <row r="3379">
          <cell r="A3379">
            <v>5235501002</v>
          </cell>
        </row>
        <row r="3380">
          <cell r="A3380">
            <v>5235501002</v>
          </cell>
        </row>
        <row r="3381">
          <cell r="A3381">
            <v>5235501002</v>
          </cell>
        </row>
        <row r="3382">
          <cell r="A3382">
            <v>5235501002</v>
          </cell>
        </row>
        <row r="3383">
          <cell r="A3383">
            <v>5235501002</v>
          </cell>
        </row>
        <row r="3384">
          <cell r="A3384">
            <v>5235501002</v>
          </cell>
        </row>
        <row r="3385">
          <cell r="A3385">
            <v>5235501002</v>
          </cell>
        </row>
        <row r="3386">
          <cell r="A3386">
            <v>5235501002</v>
          </cell>
        </row>
        <row r="3387">
          <cell r="A3387">
            <v>5235501002</v>
          </cell>
        </row>
        <row r="3388">
          <cell r="A3388">
            <v>5235501002</v>
          </cell>
        </row>
        <row r="3389">
          <cell r="A3389">
            <v>5235501002</v>
          </cell>
        </row>
        <row r="3390">
          <cell r="A3390">
            <v>5235501002</v>
          </cell>
        </row>
        <row r="3391">
          <cell r="A3391">
            <v>5235501002</v>
          </cell>
        </row>
        <row r="3392">
          <cell r="A3392">
            <v>5235501002</v>
          </cell>
        </row>
        <row r="3393">
          <cell r="A3393">
            <v>5235501002</v>
          </cell>
        </row>
        <row r="3394">
          <cell r="A3394">
            <v>5235501002</v>
          </cell>
        </row>
        <row r="3395">
          <cell r="A3395">
            <v>5235501002</v>
          </cell>
        </row>
        <row r="3396">
          <cell r="A3396">
            <v>5235501002</v>
          </cell>
        </row>
        <row r="3397">
          <cell r="A3397">
            <v>5235501002</v>
          </cell>
        </row>
        <row r="3398">
          <cell r="A3398">
            <v>5235951003</v>
          </cell>
        </row>
        <row r="3399">
          <cell r="A3399">
            <v>5235951003</v>
          </cell>
        </row>
        <row r="3400">
          <cell r="A3400">
            <v>5235951003</v>
          </cell>
        </row>
        <row r="3401">
          <cell r="A3401">
            <v>5235951003</v>
          </cell>
        </row>
        <row r="3402">
          <cell r="A3402">
            <v>5235951003</v>
          </cell>
        </row>
        <row r="3403">
          <cell r="A3403">
            <v>5235951003</v>
          </cell>
        </row>
        <row r="3404">
          <cell r="A3404">
            <v>5235951003</v>
          </cell>
        </row>
        <row r="3405">
          <cell r="A3405">
            <v>5235951003</v>
          </cell>
        </row>
        <row r="3406">
          <cell r="A3406">
            <v>5235951003</v>
          </cell>
        </row>
        <row r="3407">
          <cell r="A3407">
            <v>5235951003</v>
          </cell>
        </row>
        <row r="3408">
          <cell r="A3408">
            <v>5235951003</v>
          </cell>
        </row>
        <row r="3409">
          <cell r="A3409">
            <v>5235951003</v>
          </cell>
        </row>
        <row r="3410">
          <cell r="A3410">
            <v>5235951003</v>
          </cell>
        </row>
        <row r="3411">
          <cell r="A3411">
            <v>5235951003</v>
          </cell>
        </row>
        <row r="3412">
          <cell r="A3412">
            <v>5235951003</v>
          </cell>
        </row>
        <row r="3413">
          <cell r="A3413">
            <v>5235951003</v>
          </cell>
        </row>
        <row r="3414">
          <cell r="A3414">
            <v>5235951003</v>
          </cell>
        </row>
        <row r="3415">
          <cell r="A3415">
            <v>5235951003</v>
          </cell>
        </row>
        <row r="3416">
          <cell r="A3416">
            <v>5235951003</v>
          </cell>
        </row>
        <row r="3417">
          <cell r="A3417">
            <v>5235951003</v>
          </cell>
        </row>
        <row r="3418">
          <cell r="A3418">
            <v>5235951003</v>
          </cell>
        </row>
        <row r="3419">
          <cell r="A3419">
            <v>5235951003</v>
          </cell>
        </row>
        <row r="3420">
          <cell r="A3420">
            <v>5235951003</v>
          </cell>
        </row>
        <row r="3421">
          <cell r="A3421">
            <v>5235951003</v>
          </cell>
        </row>
        <row r="3422">
          <cell r="A3422">
            <v>5235501002</v>
          </cell>
        </row>
        <row r="3423">
          <cell r="A3423">
            <v>5235501002</v>
          </cell>
        </row>
        <row r="3424">
          <cell r="A3424">
            <v>5235501002</v>
          </cell>
        </row>
        <row r="3425">
          <cell r="A3425">
            <v>5235501002</v>
          </cell>
        </row>
        <row r="3426">
          <cell r="A3426">
            <v>5235501002</v>
          </cell>
        </row>
        <row r="3427">
          <cell r="A3427">
            <v>5235501002</v>
          </cell>
        </row>
        <row r="3428">
          <cell r="A3428">
            <v>5235501002</v>
          </cell>
        </row>
        <row r="3429">
          <cell r="A3429">
            <v>5235501002</v>
          </cell>
        </row>
        <row r="3430">
          <cell r="A3430">
            <v>5295951007</v>
          </cell>
        </row>
        <row r="3431">
          <cell r="A3431">
            <v>5235501002</v>
          </cell>
        </row>
        <row r="3432">
          <cell r="A3432">
            <v>5235501002</v>
          </cell>
        </row>
        <row r="3433">
          <cell r="A3433">
            <v>5235501002</v>
          </cell>
        </row>
        <row r="3434">
          <cell r="A3434">
            <v>5235501002</v>
          </cell>
        </row>
        <row r="3435">
          <cell r="A3435">
            <v>5205121002</v>
          </cell>
        </row>
        <row r="3436">
          <cell r="A3436">
            <v>5205121002</v>
          </cell>
        </row>
        <row r="3437">
          <cell r="A3437">
            <v>5205121002</v>
          </cell>
        </row>
        <row r="3438">
          <cell r="A3438">
            <v>5205121002</v>
          </cell>
        </row>
        <row r="3439">
          <cell r="A3439">
            <v>5205121002</v>
          </cell>
        </row>
        <row r="3440">
          <cell r="A3440">
            <v>5205121002</v>
          </cell>
        </row>
        <row r="3441">
          <cell r="A3441">
            <v>5205121002</v>
          </cell>
        </row>
        <row r="3442">
          <cell r="A3442">
            <v>5205121002</v>
          </cell>
        </row>
        <row r="3443">
          <cell r="A3443">
            <v>5205121002</v>
          </cell>
        </row>
        <row r="3444">
          <cell r="A3444">
            <v>5205121002</v>
          </cell>
        </row>
        <row r="3445">
          <cell r="A3445">
            <v>5205121002</v>
          </cell>
        </row>
        <row r="3446">
          <cell r="A3446">
            <v>5205121002</v>
          </cell>
        </row>
        <row r="3447">
          <cell r="A3447">
            <v>5205121002</v>
          </cell>
        </row>
        <row r="3448">
          <cell r="A3448">
            <v>5205121002</v>
          </cell>
        </row>
        <row r="3449">
          <cell r="A3449">
            <v>5205121002</v>
          </cell>
        </row>
        <row r="3450">
          <cell r="A3450">
            <v>5205121002</v>
          </cell>
        </row>
        <row r="3451">
          <cell r="A3451">
            <v>5205121002</v>
          </cell>
        </row>
        <row r="3452">
          <cell r="A3452">
            <v>5205121002</v>
          </cell>
        </row>
        <row r="3453">
          <cell r="A3453">
            <v>5205121002</v>
          </cell>
        </row>
        <row r="3454">
          <cell r="A3454">
            <v>5205121002</v>
          </cell>
        </row>
        <row r="3455">
          <cell r="A3455">
            <v>5205121002</v>
          </cell>
        </row>
        <row r="3456">
          <cell r="A3456">
            <v>5205121002</v>
          </cell>
        </row>
        <row r="3457">
          <cell r="A3457">
            <v>5205121002</v>
          </cell>
        </row>
        <row r="3458">
          <cell r="A3458">
            <v>5205121002</v>
          </cell>
        </row>
        <row r="3459">
          <cell r="A3459">
            <v>5205121002</v>
          </cell>
        </row>
        <row r="3460">
          <cell r="A3460">
            <v>5205121002</v>
          </cell>
        </row>
        <row r="3461">
          <cell r="A3461">
            <v>5205121002</v>
          </cell>
        </row>
        <row r="3462">
          <cell r="A3462">
            <v>5205121002</v>
          </cell>
        </row>
        <row r="3463">
          <cell r="A3463">
            <v>5205121002</v>
          </cell>
        </row>
        <row r="3464">
          <cell r="A3464">
            <v>5205121002</v>
          </cell>
        </row>
        <row r="3465">
          <cell r="A3465">
            <v>5205121002</v>
          </cell>
        </row>
        <row r="3466">
          <cell r="A3466">
            <v>5205121002</v>
          </cell>
        </row>
        <row r="3467">
          <cell r="A3467">
            <v>5205121002</v>
          </cell>
        </row>
        <row r="3468">
          <cell r="A3468">
            <v>5205121002</v>
          </cell>
        </row>
        <row r="3469">
          <cell r="A3469">
            <v>5205121002</v>
          </cell>
        </row>
        <row r="3470">
          <cell r="A3470">
            <v>5205121002</v>
          </cell>
        </row>
        <row r="3471">
          <cell r="A3471">
            <v>5205121002</v>
          </cell>
        </row>
        <row r="3472">
          <cell r="A3472">
            <v>5205121002</v>
          </cell>
        </row>
        <row r="3473">
          <cell r="A3473">
            <v>5205121002</v>
          </cell>
        </row>
        <row r="3474">
          <cell r="A3474">
            <v>5205151002</v>
          </cell>
        </row>
        <row r="3475">
          <cell r="A3475">
            <v>5205151002</v>
          </cell>
        </row>
        <row r="3476">
          <cell r="A3476">
            <v>5205151002</v>
          </cell>
        </row>
        <row r="3477">
          <cell r="A3477">
            <v>5205151002</v>
          </cell>
        </row>
        <row r="3478">
          <cell r="A3478">
            <v>5205151002</v>
          </cell>
        </row>
        <row r="3479">
          <cell r="A3479">
            <v>5205151002</v>
          </cell>
        </row>
        <row r="3480">
          <cell r="A3480">
            <v>5205151002</v>
          </cell>
        </row>
        <row r="3481">
          <cell r="A3481">
            <v>5205151002</v>
          </cell>
        </row>
        <row r="3482">
          <cell r="A3482">
            <v>5205151002</v>
          </cell>
        </row>
        <row r="3483">
          <cell r="A3483">
            <v>5205151002</v>
          </cell>
        </row>
        <row r="3484">
          <cell r="A3484">
            <v>5205151002</v>
          </cell>
        </row>
        <row r="3485">
          <cell r="A3485">
            <v>5205151002</v>
          </cell>
        </row>
        <row r="3486">
          <cell r="A3486">
            <v>5255951001</v>
          </cell>
        </row>
        <row r="3487">
          <cell r="A3487">
            <v>5205681001</v>
          </cell>
        </row>
        <row r="3488">
          <cell r="A3488">
            <v>5205701001</v>
          </cell>
        </row>
        <row r="3489">
          <cell r="A3489">
            <v>5205721001</v>
          </cell>
        </row>
        <row r="3490">
          <cell r="A3490">
            <v>5205301001</v>
          </cell>
        </row>
        <row r="3491">
          <cell r="A3491">
            <v>5205361001</v>
          </cell>
        </row>
        <row r="3492">
          <cell r="A3492">
            <v>5205391001</v>
          </cell>
        </row>
        <row r="3493">
          <cell r="A3493">
            <v>5205681001</v>
          </cell>
        </row>
        <row r="3494">
          <cell r="A3494">
            <v>5205681001</v>
          </cell>
        </row>
        <row r="3495">
          <cell r="A3495">
            <v>5205681001</v>
          </cell>
        </row>
        <row r="3496">
          <cell r="A3496">
            <v>5205681001</v>
          </cell>
        </row>
        <row r="3497">
          <cell r="A3497">
            <v>5205681001</v>
          </cell>
        </row>
        <row r="3498">
          <cell r="A3498">
            <v>5205681001</v>
          </cell>
        </row>
        <row r="3499">
          <cell r="A3499">
            <v>5205681001</v>
          </cell>
        </row>
        <row r="3500">
          <cell r="A3500">
            <v>5205701001</v>
          </cell>
        </row>
        <row r="3501">
          <cell r="A3501">
            <v>5205701001</v>
          </cell>
        </row>
        <row r="3502">
          <cell r="A3502">
            <v>5205701001</v>
          </cell>
        </row>
        <row r="3503">
          <cell r="A3503">
            <v>5205701001</v>
          </cell>
        </row>
        <row r="3504">
          <cell r="A3504">
            <v>5205701001</v>
          </cell>
        </row>
        <row r="3505">
          <cell r="A3505">
            <v>5205701001</v>
          </cell>
        </row>
        <row r="3506">
          <cell r="A3506">
            <v>5205701001</v>
          </cell>
        </row>
        <row r="3507">
          <cell r="A3507">
            <v>5205701001</v>
          </cell>
        </row>
        <row r="3508">
          <cell r="A3508">
            <v>5205701001</v>
          </cell>
        </row>
        <row r="3509">
          <cell r="A3509">
            <v>5205701001</v>
          </cell>
        </row>
        <row r="3510">
          <cell r="A3510">
            <v>5205701001</v>
          </cell>
        </row>
        <row r="3511">
          <cell r="A3511">
            <v>5205701001</v>
          </cell>
        </row>
        <row r="3512">
          <cell r="A3512">
            <v>5205721001</v>
          </cell>
        </row>
        <row r="3513">
          <cell r="A3513">
            <v>5205721001</v>
          </cell>
        </row>
        <row r="3514">
          <cell r="A3514">
            <v>5205721001</v>
          </cell>
        </row>
        <row r="3515">
          <cell r="A3515">
            <v>5205721001</v>
          </cell>
        </row>
        <row r="3516">
          <cell r="A3516">
            <v>5205721001</v>
          </cell>
        </row>
        <row r="3517">
          <cell r="A3517">
            <v>5205721001</v>
          </cell>
        </row>
        <row r="3518">
          <cell r="A3518">
            <v>5205721001</v>
          </cell>
        </row>
        <row r="3519">
          <cell r="A3519">
            <v>5235101001</v>
          </cell>
        </row>
        <row r="3520">
          <cell r="A3520">
            <v>5235101001</v>
          </cell>
        </row>
        <row r="3521">
          <cell r="A3521">
            <v>5235101001</v>
          </cell>
        </row>
        <row r="3522">
          <cell r="A3522">
            <v>5205681001</v>
          </cell>
        </row>
        <row r="3523">
          <cell r="A3523">
            <v>5205701001</v>
          </cell>
        </row>
        <row r="3524">
          <cell r="A3524">
            <v>5205721001</v>
          </cell>
        </row>
        <row r="3525">
          <cell r="A3525">
            <v>5235101001</v>
          </cell>
        </row>
        <row r="3526">
          <cell r="A3526">
            <v>5205031001</v>
          </cell>
        </row>
        <row r="3527">
          <cell r="A3527">
            <v>5205061002</v>
          </cell>
        </row>
        <row r="3528">
          <cell r="A3528">
            <v>5205061002</v>
          </cell>
        </row>
        <row r="3529">
          <cell r="A3529">
            <v>5205061002</v>
          </cell>
        </row>
        <row r="3530">
          <cell r="A3530">
            <v>5205061002</v>
          </cell>
        </row>
        <row r="3531">
          <cell r="A3531">
            <v>5205061002</v>
          </cell>
        </row>
        <row r="3532">
          <cell r="A3532">
            <v>5205061002</v>
          </cell>
        </row>
        <row r="3533">
          <cell r="A3533">
            <v>5205061002</v>
          </cell>
        </row>
        <row r="3534">
          <cell r="A3534">
            <v>5205151002</v>
          </cell>
        </row>
        <row r="3535">
          <cell r="A3535">
            <v>5205151002</v>
          </cell>
        </row>
        <row r="3536">
          <cell r="A3536">
            <v>5205151002</v>
          </cell>
        </row>
        <row r="3537">
          <cell r="A3537">
            <v>5205151003</v>
          </cell>
        </row>
        <row r="3538">
          <cell r="A3538">
            <v>5205151003</v>
          </cell>
        </row>
        <row r="3539">
          <cell r="A3539">
            <v>5205951003</v>
          </cell>
        </row>
        <row r="3540">
          <cell r="A3540">
            <v>5205951003</v>
          </cell>
        </row>
        <row r="3541">
          <cell r="A3541">
            <v>5205951004</v>
          </cell>
        </row>
        <row r="3542">
          <cell r="A3542">
            <v>5205301001</v>
          </cell>
        </row>
        <row r="3543">
          <cell r="A3543">
            <v>5205301001</v>
          </cell>
        </row>
        <row r="3544">
          <cell r="A3544">
            <v>5205331001</v>
          </cell>
        </row>
        <row r="3545">
          <cell r="A3545">
            <v>5205361001</v>
          </cell>
        </row>
        <row r="3546">
          <cell r="A3546">
            <v>5205361001</v>
          </cell>
        </row>
        <row r="3547">
          <cell r="A3547">
            <v>5205391001</v>
          </cell>
        </row>
        <row r="3548">
          <cell r="A3548">
            <v>5205391001</v>
          </cell>
        </row>
        <row r="3549">
          <cell r="A3549">
            <v>5205391001</v>
          </cell>
        </row>
        <row r="3550">
          <cell r="A3550">
            <v>5205421001</v>
          </cell>
        </row>
        <row r="3551">
          <cell r="A3551">
            <v>5205301001</v>
          </cell>
        </row>
        <row r="3552">
          <cell r="A3552">
            <v>5205301001</v>
          </cell>
        </row>
        <row r="3553">
          <cell r="A3553">
            <v>5205301001</v>
          </cell>
        </row>
        <row r="3554">
          <cell r="A3554">
            <v>5205301001</v>
          </cell>
        </row>
        <row r="3555">
          <cell r="A3555">
            <v>5205331001</v>
          </cell>
        </row>
        <row r="3556">
          <cell r="A3556">
            <v>5205331001</v>
          </cell>
        </row>
        <row r="3557">
          <cell r="A3557">
            <v>5205331001</v>
          </cell>
        </row>
        <row r="3558">
          <cell r="A3558">
            <v>5205331001</v>
          </cell>
        </row>
        <row r="3559">
          <cell r="A3559">
            <v>5205361001</v>
          </cell>
        </row>
        <row r="3560">
          <cell r="A3560">
            <v>5205361001</v>
          </cell>
        </row>
        <row r="3561">
          <cell r="A3561">
            <v>5205361001</v>
          </cell>
        </row>
        <row r="3562">
          <cell r="A3562">
            <v>5205361001</v>
          </cell>
        </row>
        <row r="3563">
          <cell r="A3563">
            <v>5205391001</v>
          </cell>
        </row>
        <row r="3564">
          <cell r="A3564">
            <v>5205391001</v>
          </cell>
        </row>
        <row r="3565">
          <cell r="A3565">
            <v>5205391001</v>
          </cell>
        </row>
        <row r="3566">
          <cell r="A3566">
            <v>5205391001</v>
          </cell>
        </row>
        <row r="3567">
          <cell r="A3567">
            <v>5205421001</v>
          </cell>
        </row>
        <row r="3568">
          <cell r="A3568">
            <v>5205421001</v>
          </cell>
        </row>
        <row r="3569">
          <cell r="A3569">
            <v>5205421001</v>
          </cell>
        </row>
        <row r="3570">
          <cell r="A3570">
            <v>5205421001</v>
          </cell>
        </row>
        <row r="3571">
          <cell r="A3571">
            <v>5205301001</v>
          </cell>
        </row>
        <row r="3572">
          <cell r="A3572">
            <v>5205331001</v>
          </cell>
        </row>
        <row r="3573">
          <cell r="A3573">
            <v>5205361001</v>
          </cell>
        </row>
        <row r="3574">
          <cell r="A3574">
            <v>5205391001</v>
          </cell>
        </row>
        <row r="3575">
          <cell r="A3575">
            <v>5205421001</v>
          </cell>
        </row>
        <row r="3576">
          <cell r="A3576">
            <v>5205301001</v>
          </cell>
        </row>
        <row r="3577">
          <cell r="A3577">
            <v>5205301001</v>
          </cell>
        </row>
        <row r="3578">
          <cell r="A3578">
            <v>5205331001</v>
          </cell>
        </row>
        <row r="3579">
          <cell r="A3579">
            <v>5205331001</v>
          </cell>
        </row>
        <row r="3580">
          <cell r="A3580">
            <v>5205361001</v>
          </cell>
        </row>
        <row r="3581">
          <cell r="A3581">
            <v>5205361001</v>
          </cell>
        </row>
        <row r="3582">
          <cell r="A3582">
            <v>5205391001</v>
          </cell>
        </row>
        <row r="3583">
          <cell r="A3583">
            <v>5205391001</v>
          </cell>
        </row>
        <row r="3584">
          <cell r="A3584">
            <v>5205421001</v>
          </cell>
        </row>
        <row r="3585">
          <cell r="A3585">
            <v>5205421001</v>
          </cell>
        </row>
        <row r="3586">
          <cell r="A3586">
            <v>5205301001</v>
          </cell>
        </row>
        <row r="3587">
          <cell r="A3587">
            <v>5205301001</v>
          </cell>
        </row>
        <row r="3588">
          <cell r="A3588">
            <v>5205301001</v>
          </cell>
        </row>
        <row r="3589">
          <cell r="A3589">
            <v>5205331001</v>
          </cell>
        </row>
        <row r="3590">
          <cell r="A3590">
            <v>5205331001</v>
          </cell>
        </row>
        <row r="3591">
          <cell r="A3591">
            <v>5205331001</v>
          </cell>
        </row>
        <row r="3592">
          <cell r="A3592">
            <v>5205361001</v>
          </cell>
        </row>
        <row r="3593">
          <cell r="A3593">
            <v>5205361001</v>
          </cell>
        </row>
        <row r="3594">
          <cell r="A3594">
            <v>5205361001</v>
          </cell>
        </row>
        <row r="3595">
          <cell r="A3595">
            <v>5205391001</v>
          </cell>
        </row>
        <row r="3596">
          <cell r="A3596">
            <v>5205391001</v>
          </cell>
        </row>
        <row r="3597">
          <cell r="A3597">
            <v>5205391001</v>
          </cell>
        </row>
        <row r="3598">
          <cell r="A3598">
            <v>5205421001</v>
          </cell>
        </row>
        <row r="3599">
          <cell r="A3599">
            <v>5205421001</v>
          </cell>
        </row>
        <row r="3600">
          <cell r="A3600">
            <v>5205301001</v>
          </cell>
        </row>
        <row r="3601">
          <cell r="A3601">
            <v>5205301001</v>
          </cell>
        </row>
        <row r="3602">
          <cell r="A3602">
            <v>5205331001</v>
          </cell>
        </row>
        <row r="3603">
          <cell r="A3603">
            <v>5205331001</v>
          </cell>
        </row>
        <row r="3604">
          <cell r="A3604">
            <v>5205361001</v>
          </cell>
        </row>
        <row r="3605">
          <cell r="A3605">
            <v>5205361001</v>
          </cell>
        </row>
        <row r="3606">
          <cell r="A3606">
            <v>5205391001</v>
          </cell>
        </row>
        <row r="3607">
          <cell r="A3607">
            <v>5205391001</v>
          </cell>
        </row>
        <row r="3608">
          <cell r="A3608">
            <v>5205421001</v>
          </cell>
        </row>
        <row r="3609">
          <cell r="A3609">
            <v>5205391001</v>
          </cell>
        </row>
        <row r="3610">
          <cell r="A3610">
            <v>5205301001</v>
          </cell>
        </row>
        <row r="3611">
          <cell r="A3611">
            <v>5205301001</v>
          </cell>
        </row>
        <row r="3612">
          <cell r="A3612">
            <v>5205331001</v>
          </cell>
        </row>
        <row r="3613">
          <cell r="A3613">
            <v>5205331001</v>
          </cell>
        </row>
        <row r="3614">
          <cell r="A3614">
            <v>5205361001</v>
          </cell>
        </row>
        <row r="3615">
          <cell r="A3615">
            <v>5205361001</v>
          </cell>
        </row>
        <row r="3616">
          <cell r="A3616">
            <v>5205391001</v>
          </cell>
        </row>
        <row r="3617">
          <cell r="A3617">
            <v>5205391001</v>
          </cell>
        </row>
        <row r="3618">
          <cell r="A3618">
            <v>5205421001</v>
          </cell>
        </row>
        <row r="3619">
          <cell r="A3619">
            <v>5205421001</v>
          </cell>
        </row>
        <row r="3620">
          <cell r="A3620">
            <v>5205301001</v>
          </cell>
        </row>
        <row r="3621">
          <cell r="A3621">
            <v>5205301001</v>
          </cell>
        </row>
        <row r="3622">
          <cell r="A3622">
            <v>5205331001</v>
          </cell>
        </row>
        <row r="3623">
          <cell r="A3623">
            <v>5205331001</v>
          </cell>
        </row>
        <row r="3624">
          <cell r="A3624">
            <v>5205361001</v>
          </cell>
        </row>
        <row r="3625">
          <cell r="A3625">
            <v>5205361001</v>
          </cell>
        </row>
        <row r="3626">
          <cell r="A3626">
            <v>5205391001</v>
          </cell>
        </row>
        <row r="3627">
          <cell r="A3627">
            <v>5205391001</v>
          </cell>
        </row>
        <row r="3628">
          <cell r="A3628">
            <v>5205421001</v>
          </cell>
        </row>
        <row r="3629">
          <cell r="A3629">
            <v>5205421001</v>
          </cell>
        </row>
        <row r="3630">
          <cell r="A3630">
            <v>5205301001</v>
          </cell>
        </row>
        <row r="3631">
          <cell r="A3631">
            <v>5205301001</v>
          </cell>
        </row>
        <row r="3632">
          <cell r="A3632">
            <v>5205301001</v>
          </cell>
        </row>
        <row r="3633">
          <cell r="A3633">
            <v>5205301001</v>
          </cell>
        </row>
        <row r="3634">
          <cell r="A3634">
            <v>5205301001</v>
          </cell>
        </row>
        <row r="3635">
          <cell r="A3635">
            <v>5205301001</v>
          </cell>
        </row>
        <row r="3636">
          <cell r="A3636">
            <v>5205301001</v>
          </cell>
        </row>
        <row r="3637">
          <cell r="A3637">
            <v>5205331001</v>
          </cell>
        </row>
        <row r="3638">
          <cell r="A3638">
            <v>5205331001</v>
          </cell>
        </row>
        <row r="3639">
          <cell r="A3639">
            <v>5205331001</v>
          </cell>
        </row>
        <row r="3640">
          <cell r="A3640">
            <v>5205331001</v>
          </cell>
        </row>
        <row r="3641">
          <cell r="A3641">
            <v>5205361001</v>
          </cell>
        </row>
        <row r="3642">
          <cell r="A3642">
            <v>5205361001</v>
          </cell>
        </row>
        <row r="3643">
          <cell r="A3643">
            <v>5205361001</v>
          </cell>
        </row>
        <row r="3644">
          <cell r="A3644">
            <v>5205361001</v>
          </cell>
        </row>
        <row r="3645">
          <cell r="A3645">
            <v>5205361001</v>
          </cell>
        </row>
        <row r="3646">
          <cell r="A3646">
            <v>5205361001</v>
          </cell>
        </row>
        <row r="3647">
          <cell r="A3647">
            <v>5205361001</v>
          </cell>
        </row>
        <row r="3648">
          <cell r="A3648">
            <v>5205391001</v>
          </cell>
        </row>
        <row r="3649">
          <cell r="A3649">
            <v>5205391001</v>
          </cell>
        </row>
        <row r="3650">
          <cell r="A3650">
            <v>5205391001</v>
          </cell>
        </row>
        <row r="3651">
          <cell r="A3651">
            <v>5205391001</v>
          </cell>
        </row>
        <row r="3652">
          <cell r="A3652">
            <v>5205391001</v>
          </cell>
        </row>
        <row r="3653">
          <cell r="A3653">
            <v>5205391001</v>
          </cell>
        </row>
        <row r="3654">
          <cell r="A3654">
            <v>5205391001</v>
          </cell>
        </row>
        <row r="3655">
          <cell r="A3655">
            <v>5205421001</v>
          </cell>
        </row>
        <row r="3656">
          <cell r="A3656">
            <v>5205421001</v>
          </cell>
        </row>
        <row r="3657">
          <cell r="A3657">
            <v>5205301001</v>
          </cell>
        </row>
        <row r="3658">
          <cell r="A3658">
            <v>5205301001</v>
          </cell>
        </row>
        <row r="3659">
          <cell r="A3659">
            <v>5205331001</v>
          </cell>
        </row>
        <row r="3660">
          <cell r="A3660">
            <v>5205331001</v>
          </cell>
        </row>
        <row r="3661">
          <cell r="A3661">
            <v>5205361001</v>
          </cell>
        </row>
        <row r="3662">
          <cell r="A3662">
            <v>5205361001</v>
          </cell>
        </row>
        <row r="3663">
          <cell r="A3663">
            <v>5205391001</v>
          </cell>
        </row>
        <row r="3664">
          <cell r="A3664">
            <v>5205391001</v>
          </cell>
        </row>
        <row r="3665">
          <cell r="A3665">
            <v>5205421001</v>
          </cell>
        </row>
        <row r="3666">
          <cell r="A3666">
            <v>5205421001</v>
          </cell>
        </row>
        <row r="3667">
          <cell r="A3667">
            <v>5205301001</v>
          </cell>
        </row>
        <row r="3668">
          <cell r="A3668">
            <v>5205301001</v>
          </cell>
        </row>
        <row r="3669">
          <cell r="A3669">
            <v>5205301001</v>
          </cell>
        </row>
        <row r="3670">
          <cell r="A3670">
            <v>5205331001</v>
          </cell>
        </row>
        <row r="3671">
          <cell r="A3671">
            <v>5205331001</v>
          </cell>
        </row>
        <row r="3672">
          <cell r="A3672">
            <v>5205331001</v>
          </cell>
        </row>
        <row r="3673">
          <cell r="A3673">
            <v>5205361001</v>
          </cell>
        </row>
        <row r="3674">
          <cell r="A3674">
            <v>5205361001</v>
          </cell>
        </row>
        <row r="3675">
          <cell r="A3675">
            <v>5205361001</v>
          </cell>
        </row>
        <row r="3676">
          <cell r="A3676">
            <v>5205391001</v>
          </cell>
        </row>
        <row r="3677">
          <cell r="A3677">
            <v>5205391001</v>
          </cell>
        </row>
        <row r="3678">
          <cell r="A3678">
            <v>5205391001</v>
          </cell>
        </row>
        <row r="3679">
          <cell r="A3679">
            <v>5205421001</v>
          </cell>
        </row>
        <row r="3680">
          <cell r="A3680">
            <v>5205301001</v>
          </cell>
        </row>
        <row r="3681">
          <cell r="A3681">
            <v>5205301001</v>
          </cell>
        </row>
        <row r="3682">
          <cell r="A3682">
            <v>5205301001</v>
          </cell>
        </row>
        <row r="3683">
          <cell r="A3683">
            <v>5205301001</v>
          </cell>
        </row>
        <row r="3684">
          <cell r="A3684">
            <v>5205301001</v>
          </cell>
        </row>
        <row r="3685">
          <cell r="A3685">
            <v>5205331001</v>
          </cell>
        </row>
        <row r="3686">
          <cell r="A3686">
            <v>5205331001</v>
          </cell>
        </row>
        <row r="3687">
          <cell r="A3687">
            <v>5205331001</v>
          </cell>
        </row>
        <row r="3688">
          <cell r="A3688">
            <v>5205361001</v>
          </cell>
        </row>
        <row r="3689">
          <cell r="A3689">
            <v>5205361001</v>
          </cell>
        </row>
        <row r="3690">
          <cell r="A3690">
            <v>5205361001</v>
          </cell>
        </row>
        <row r="3691">
          <cell r="A3691">
            <v>5205361001</v>
          </cell>
        </row>
        <row r="3692">
          <cell r="A3692">
            <v>5205391001</v>
          </cell>
        </row>
        <row r="3693">
          <cell r="A3693">
            <v>5205391001</v>
          </cell>
        </row>
        <row r="3694">
          <cell r="A3694">
            <v>5205391001</v>
          </cell>
        </row>
        <row r="3695">
          <cell r="A3695">
            <v>5205391001</v>
          </cell>
        </row>
        <row r="3696">
          <cell r="A3696">
            <v>5205391001</v>
          </cell>
        </row>
        <row r="3697">
          <cell r="A3697">
            <v>5205421001</v>
          </cell>
        </row>
        <row r="3698">
          <cell r="A3698">
            <v>5205421001</v>
          </cell>
        </row>
        <row r="3699">
          <cell r="A3699">
            <v>5205301001</v>
          </cell>
        </row>
        <row r="3700">
          <cell r="A3700">
            <v>5205301001</v>
          </cell>
        </row>
        <row r="3701">
          <cell r="A3701">
            <v>5205331001</v>
          </cell>
        </row>
        <row r="3702">
          <cell r="A3702">
            <v>5205331001</v>
          </cell>
        </row>
        <row r="3703">
          <cell r="A3703">
            <v>5205361001</v>
          </cell>
        </row>
        <row r="3704">
          <cell r="A3704">
            <v>5205361001</v>
          </cell>
        </row>
        <row r="3705">
          <cell r="A3705">
            <v>5205391001</v>
          </cell>
        </row>
        <row r="3706">
          <cell r="A3706">
            <v>5205391001</v>
          </cell>
        </row>
        <row r="3707">
          <cell r="A3707">
            <v>5205421001</v>
          </cell>
        </row>
        <row r="3708">
          <cell r="A3708">
            <v>5205421001</v>
          </cell>
        </row>
        <row r="3709">
          <cell r="A3709">
            <v>5205301001</v>
          </cell>
        </row>
        <row r="3710">
          <cell r="A3710">
            <v>5205301001</v>
          </cell>
        </row>
        <row r="3711">
          <cell r="A3711">
            <v>5205301001</v>
          </cell>
        </row>
        <row r="3712">
          <cell r="A3712">
            <v>5205301001</v>
          </cell>
        </row>
        <row r="3713">
          <cell r="A3713">
            <v>5205331001</v>
          </cell>
        </row>
        <row r="3714">
          <cell r="A3714">
            <v>5205331001</v>
          </cell>
        </row>
        <row r="3715">
          <cell r="A3715">
            <v>5205331001</v>
          </cell>
        </row>
        <row r="3716">
          <cell r="A3716">
            <v>5205331001</v>
          </cell>
        </row>
        <row r="3717">
          <cell r="A3717">
            <v>5205361001</v>
          </cell>
        </row>
        <row r="3718">
          <cell r="A3718">
            <v>5205361001</v>
          </cell>
        </row>
        <row r="3719">
          <cell r="A3719">
            <v>5205361001</v>
          </cell>
        </row>
        <row r="3720">
          <cell r="A3720">
            <v>5205361001</v>
          </cell>
        </row>
        <row r="3721">
          <cell r="A3721">
            <v>5205391001</v>
          </cell>
        </row>
        <row r="3722">
          <cell r="A3722">
            <v>5205391001</v>
          </cell>
        </row>
        <row r="3723">
          <cell r="A3723">
            <v>5205391001</v>
          </cell>
        </row>
        <row r="3724">
          <cell r="A3724">
            <v>5205391001</v>
          </cell>
        </row>
        <row r="3725">
          <cell r="A3725">
            <v>5205421001</v>
          </cell>
        </row>
        <row r="3726">
          <cell r="A3726">
            <v>5205421001</v>
          </cell>
        </row>
        <row r="3727">
          <cell r="A3727">
            <v>5205301001</v>
          </cell>
        </row>
        <row r="3728">
          <cell r="A3728">
            <v>5205331001</v>
          </cell>
        </row>
        <row r="3729">
          <cell r="A3729">
            <v>5205361001</v>
          </cell>
        </row>
        <row r="3730">
          <cell r="A3730">
            <v>5205391001</v>
          </cell>
        </row>
        <row r="3731">
          <cell r="A3731">
            <v>5205681001</v>
          </cell>
        </row>
        <row r="3732">
          <cell r="A3732">
            <v>5205681001</v>
          </cell>
        </row>
        <row r="3733">
          <cell r="A3733">
            <v>5205681001</v>
          </cell>
        </row>
        <row r="3734">
          <cell r="A3734">
            <v>5205681001</v>
          </cell>
        </row>
        <row r="3735">
          <cell r="A3735">
            <v>5205681001</v>
          </cell>
        </row>
        <row r="3736">
          <cell r="A3736">
            <v>5205681001</v>
          </cell>
        </row>
        <row r="3737">
          <cell r="A3737">
            <v>5205681001</v>
          </cell>
        </row>
        <row r="3738">
          <cell r="A3738">
            <v>5205681001</v>
          </cell>
        </row>
        <row r="3739">
          <cell r="A3739">
            <v>5205681001</v>
          </cell>
        </row>
        <row r="3740">
          <cell r="A3740">
            <v>5205681001</v>
          </cell>
        </row>
        <row r="3741">
          <cell r="A3741">
            <v>5205691001</v>
          </cell>
        </row>
        <row r="3742">
          <cell r="A3742">
            <v>5205701001</v>
          </cell>
        </row>
        <row r="3743">
          <cell r="A3743">
            <v>5205701001</v>
          </cell>
        </row>
        <row r="3744">
          <cell r="A3744">
            <v>5205701001</v>
          </cell>
        </row>
        <row r="3745">
          <cell r="A3745">
            <v>5205701001</v>
          </cell>
        </row>
        <row r="3746">
          <cell r="A3746">
            <v>5205701001</v>
          </cell>
        </row>
        <row r="3747">
          <cell r="A3747">
            <v>5205701001</v>
          </cell>
        </row>
        <row r="3748">
          <cell r="A3748">
            <v>5205701001</v>
          </cell>
        </row>
        <row r="3749">
          <cell r="A3749">
            <v>5205701001</v>
          </cell>
        </row>
        <row r="3750">
          <cell r="A3750">
            <v>5205701001</v>
          </cell>
        </row>
        <row r="3751">
          <cell r="A3751">
            <v>5205701001</v>
          </cell>
        </row>
        <row r="3752">
          <cell r="A3752">
            <v>5205701001</v>
          </cell>
        </row>
        <row r="3753">
          <cell r="A3753">
            <v>5205701001</v>
          </cell>
        </row>
        <row r="3754">
          <cell r="A3754">
            <v>5205701001</v>
          </cell>
        </row>
        <row r="3755">
          <cell r="A3755">
            <v>5205701001</v>
          </cell>
        </row>
        <row r="3756">
          <cell r="A3756">
            <v>5205701001</v>
          </cell>
        </row>
        <row r="3757">
          <cell r="A3757">
            <v>5205701001</v>
          </cell>
        </row>
        <row r="3758">
          <cell r="A3758">
            <v>5205701001</v>
          </cell>
        </row>
        <row r="3759">
          <cell r="A3759">
            <v>5205701001</v>
          </cell>
        </row>
        <row r="3760">
          <cell r="A3760">
            <v>5205701001</v>
          </cell>
        </row>
        <row r="3761">
          <cell r="A3761">
            <v>5205701001</v>
          </cell>
        </row>
        <row r="3762">
          <cell r="A3762">
            <v>5205701001</v>
          </cell>
        </row>
        <row r="3763">
          <cell r="A3763">
            <v>5205721001</v>
          </cell>
        </row>
        <row r="3764">
          <cell r="A3764">
            <v>5205721001</v>
          </cell>
        </row>
        <row r="3765">
          <cell r="A3765">
            <v>5205721001</v>
          </cell>
        </row>
        <row r="3766">
          <cell r="A3766">
            <v>5205721001</v>
          </cell>
        </row>
        <row r="3767">
          <cell r="A3767">
            <v>5205721001</v>
          </cell>
        </row>
        <row r="3768">
          <cell r="A3768">
            <v>5205721001</v>
          </cell>
        </row>
        <row r="3769">
          <cell r="A3769">
            <v>5205721001</v>
          </cell>
        </row>
        <row r="3770">
          <cell r="A3770">
            <v>5205721001</v>
          </cell>
        </row>
        <row r="3771">
          <cell r="A3771">
            <v>5205721001</v>
          </cell>
        </row>
        <row r="3772">
          <cell r="A3772">
            <v>5205721001</v>
          </cell>
        </row>
        <row r="3773">
          <cell r="A3773">
            <v>5205751001</v>
          </cell>
        </row>
        <row r="3774">
          <cell r="A3774">
            <v>5205781001</v>
          </cell>
        </row>
        <row r="3775">
          <cell r="A3775">
            <v>5205121002</v>
          </cell>
        </row>
        <row r="3776">
          <cell r="A3776">
            <v>5205121002</v>
          </cell>
        </row>
        <row r="3777">
          <cell r="A3777">
            <v>5205121002</v>
          </cell>
        </row>
        <row r="3778">
          <cell r="A3778">
            <v>5205121002</v>
          </cell>
        </row>
        <row r="3779">
          <cell r="A3779">
            <v>5205121002</v>
          </cell>
        </row>
        <row r="3780">
          <cell r="A3780">
            <v>5205121002</v>
          </cell>
        </row>
        <row r="3781">
          <cell r="A3781">
            <v>5205121002</v>
          </cell>
        </row>
        <row r="3782">
          <cell r="A3782">
            <v>5205121002</v>
          </cell>
        </row>
        <row r="3783">
          <cell r="A3783">
            <v>5205121002</v>
          </cell>
        </row>
        <row r="3784">
          <cell r="A3784">
            <v>5205121002</v>
          </cell>
        </row>
        <row r="3785">
          <cell r="A3785">
            <v>5205121002</v>
          </cell>
        </row>
        <row r="3786">
          <cell r="A3786">
            <v>5205121002</v>
          </cell>
        </row>
        <row r="3787">
          <cell r="A3787">
            <v>5205121002</v>
          </cell>
        </row>
        <row r="3788">
          <cell r="A3788">
            <v>5205121002</v>
          </cell>
        </row>
        <row r="3789">
          <cell r="A3789">
            <v>5205121002</v>
          </cell>
        </row>
        <row r="3790">
          <cell r="A3790">
            <v>5205121002</v>
          </cell>
        </row>
        <row r="3791">
          <cell r="A3791">
            <v>5205121002</v>
          </cell>
        </row>
        <row r="3792">
          <cell r="A3792">
            <v>5205121002</v>
          </cell>
        </row>
        <row r="3793">
          <cell r="A3793">
            <v>5205121002</v>
          </cell>
        </row>
        <row r="3794">
          <cell r="A3794">
            <v>5205121002</v>
          </cell>
        </row>
        <row r="3795">
          <cell r="A3795">
            <v>5205121002</v>
          </cell>
        </row>
        <row r="3796">
          <cell r="A3796">
            <v>5205121002</v>
          </cell>
        </row>
        <row r="3797">
          <cell r="A3797">
            <v>5205121002</v>
          </cell>
        </row>
        <row r="3798">
          <cell r="A3798">
            <v>5205121002</v>
          </cell>
        </row>
        <row r="3799">
          <cell r="A3799">
            <v>5205121002</v>
          </cell>
        </row>
        <row r="3800">
          <cell r="A3800">
            <v>5205121002</v>
          </cell>
        </row>
        <row r="3801">
          <cell r="A3801">
            <v>5205121002</v>
          </cell>
        </row>
        <row r="3802">
          <cell r="A3802">
            <v>5205121002</v>
          </cell>
        </row>
        <row r="3803">
          <cell r="A3803">
            <v>5205121002</v>
          </cell>
        </row>
        <row r="3804">
          <cell r="A3804">
            <v>5205121002</v>
          </cell>
        </row>
        <row r="3805">
          <cell r="A3805">
            <v>5205121002</v>
          </cell>
        </row>
        <row r="3806">
          <cell r="A3806">
            <v>5205121002</v>
          </cell>
        </row>
        <row r="3807">
          <cell r="A3807">
            <v>5205121002</v>
          </cell>
        </row>
        <row r="3808">
          <cell r="A3808">
            <v>5205121002</v>
          </cell>
        </row>
        <row r="3809">
          <cell r="A3809">
            <v>5205121002</v>
          </cell>
        </row>
        <row r="3810">
          <cell r="A3810">
            <v>5205121002</v>
          </cell>
        </row>
        <row r="3811">
          <cell r="A3811">
            <v>5205121002</v>
          </cell>
        </row>
        <row r="3812">
          <cell r="A3812">
            <v>5205121002</v>
          </cell>
        </row>
        <row r="3813">
          <cell r="A3813">
            <v>5205121002</v>
          </cell>
        </row>
        <row r="3814">
          <cell r="A3814">
            <v>5205121002</v>
          </cell>
        </row>
        <row r="3815">
          <cell r="A3815">
            <v>5205121002</v>
          </cell>
        </row>
        <row r="3816">
          <cell r="A3816">
            <v>5205121002</v>
          </cell>
        </row>
        <row r="3817">
          <cell r="A3817">
            <v>5205121002</v>
          </cell>
        </row>
        <row r="3818">
          <cell r="A3818">
            <v>5205121002</v>
          </cell>
        </row>
        <row r="3819">
          <cell r="A3819">
            <v>5205151002</v>
          </cell>
        </row>
        <row r="3820">
          <cell r="A3820">
            <v>5205151002</v>
          </cell>
        </row>
        <row r="3821">
          <cell r="A3821">
            <v>5205151002</v>
          </cell>
        </row>
        <row r="3822">
          <cell r="A3822">
            <v>5205151002</v>
          </cell>
        </row>
        <row r="3823">
          <cell r="A3823">
            <v>5205151002</v>
          </cell>
        </row>
        <row r="3824">
          <cell r="A3824">
            <v>5205151002</v>
          </cell>
        </row>
        <row r="3825">
          <cell r="A3825">
            <v>5205151002</v>
          </cell>
        </row>
        <row r="3826">
          <cell r="A3826">
            <v>5205151002</v>
          </cell>
        </row>
        <row r="3827">
          <cell r="A3827">
            <v>5205151002</v>
          </cell>
        </row>
        <row r="3828">
          <cell r="A3828">
            <v>5205151002</v>
          </cell>
        </row>
        <row r="3829">
          <cell r="A3829">
            <v>5205151002</v>
          </cell>
        </row>
        <row r="3830">
          <cell r="A3830">
            <v>5205151002</v>
          </cell>
        </row>
        <row r="3831">
          <cell r="A3831">
            <v>5205151002</v>
          </cell>
        </row>
        <row r="3832">
          <cell r="A3832">
            <v>5205151002</v>
          </cell>
        </row>
        <row r="3833">
          <cell r="A3833">
            <v>5205151002</v>
          </cell>
        </row>
        <row r="3834">
          <cell r="A3834">
            <v>5205151002</v>
          </cell>
        </row>
        <row r="3835">
          <cell r="A3835">
            <v>5205151002</v>
          </cell>
        </row>
        <row r="3836">
          <cell r="A3836">
            <v>5205151002</v>
          </cell>
        </row>
        <row r="3837">
          <cell r="A3837">
            <v>5205151002</v>
          </cell>
        </row>
        <row r="3838">
          <cell r="A3838">
            <v>5205151002</v>
          </cell>
        </row>
        <row r="3839">
          <cell r="A3839">
            <v>5205151002</v>
          </cell>
        </row>
        <row r="3840">
          <cell r="A3840">
            <v>5205151002</v>
          </cell>
        </row>
        <row r="3841">
          <cell r="A3841">
            <v>5205151002</v>
          </cell>
        </row>
        <row r="3842">
          <cell r="A3842">
            <v>5205151002</v>
          </cell>
        </row>
        <row r="3843">
          <cell r="A3843">
            <v>5205151002</v>
          </cell>
        </row>
        <row r="3844">
          <cell r="A3844">
            <v>5205151002</v>
          </cell>
        </row>
        <row r="3845">
          <cell r="A3845">
            <v>5205151002</v>
          </cell>
        </row>
        <row r="3846">
          <cell r="A3846">
            <v>5205151002</v>
          </cell>
        </row>
        <row r="3847">
          <cell r="A3847">
            <v>5205151002</v>
          </cell>
        </row>
        <row r="3848">
          <cell r="A3848">
            <v>5205151002</v>
          </cell>
        </row>
        <row r="3849">
          <cell r="A3849">
            <v>5205151002</v>
          </cell>
        </row>
        <row r="3850">
          <cell r="A3850">
            <v>5205151002</v>
          </cell>
        </row>
        <row r="3851">
          <cell r="A3851">
            <v>5205151002</v>
          </cell>
        </row>
        <row r="3852">
          <cell r="A3852">
            <v>5205151002</v>
          </cell>
        </row>
        <row r="3853">
          <cell r="A3853">
            <v>5205151002</v>
          </cell>
        </row>
        <row r="3854">
          <cell r="A3854">
            <v>5205151002</v>
          </cell>
        </row>
        <row r="3855">
          <cell r="A3855">
            <v>5205151002</v>
          </cell>
        </row>
        <row r="3856">
          <cell r="A3856">
            <v>5205151002</v>
          </cell>
        </row>
        <row r="3857">
          <cell r="A3857">
            <v>5205151003</v>
          </cell>
        </row>
        <row r="3858">
          <cell r="A3858">
            <v>5205151003</v>
          </cell>
        </row>
        <row r="3859">
          <cell r="A3859">
            <v>5205151003</v>
          </cell>
        </row>
        <row r="3860">
          <cell r="A3860">
            <v>5205151003</v>
          </cell>
        </row>
        <row r="3861">
          <cell r="A3861">
            <v>5205151003</v>
          </cell>
        </row>
        <row r="3862">
          <cell r="A3862">
            <v>5205151003</v>
          </cell>
        </row>
        <row r="3863">
          <cell r="A3863">
            <v>5205151003</v>
          </cell>
        </row>
        <row r="3864">
          <cell r="A3864">
            <v>5205151003</v>
          </cell>
        </row>
        <row r="3865">
          <cell r="A3865">
            <v>5205151003</v>
          </cell>
        </row>
        <row r="3866">
          <cell r="A3866">
            <v>5205151003</v>
          </cell>
        </row>
        <row r="3867">
          <cell r="A3867">
            <v>5205151003</v>
          </cell>
        </row>
        <row r="3868">
          <cell r="A3868">
            <v>5205151003</v>
          </cell>
        </row>
        <row r="3869">
          <cell r="A3869">
            <v>5205151003</v>
          </cell>
        </row>
        <row r="3870">
          <cell r="A3870">
            <v>5205151003</v>
          </cell>
        </row>
        <row r="3871">
          <cell r="A3871">
            <v>5205151003</v>
          </cell>
        </row>
        <row r="3872">
          <cell r="A3872">
            <v>5205151003</v>
          </cell>
        </row>
        <row r="3873">
          <cell r="A3873">
            <v>5205151003</v>
          </cell>
        </row>
        <row r="3874">
          <cell r="A3874">
            <v>5205151003</v>
          </cell>
        </row>
        <row r="3875">
          <cell r="A3875">
            <v>5205151003</v>
          </cell>
        </row>
        <row r="3876">
          <cell r="A3876">
            <v>5205151003</v>
          </cell>
        </row>
        <row r="3877">
          <cell r="A3877">
            <v>5205151003</v>
          </cell>
        </row>
        <row r="3878">
          <cell r="A3878">
            <v>5205151003</v>
          </cell>
        </row>
        <row r="3879">
          <cell r="A3879">
            <v>5205151003</v>
          </cell>
        </row>
        <row r="3880">
          <cell r="A3880">
            <v>5205151003</v>
          </cell>
        </row>
        <row r="3881">
          <cell r="A3881">
            <v>5205151003</v>
          </cell>
        </row>
        <row r="3882">
          <cell r="A3882">
            <v>5205151003</v>
          </cell>
        </row>
        <row r="3883">
          <cell r="A3883">
            <v>5205151003</v>
          </cell>
        </row>
        <row r="3884">
          <cell r="A3884">
            <v>5205151003</v>
          </cell>
        </row>
        <row r="3885">
          <cell r="A3885">
            <v>5205121002</v>
          </cell>
        </row>
        <row r="3886">
          <cell r="A3886">
            <v>5205121002</v>
          </cell>
        </row>
        <row r="3887">
          <cell r="A3887">
            <v>5205121002</v>
          </cell>
        </row>
        <row r="3888">
          <cell r="A3888">
            <v>5205121002</v>
          </cell>
        </row>
        <row r="3889">
          <cell r="A3889">
            <v>5205121002</v>
          </cell>
        </row>
        <row r="3890">
          <cell r="A3890">
            <v>5205121002</v>
          </cell>
        </row>
        <row r="3891">
          <cell r="A3891">
            <v>5205121002</v>
          </cell>
        </row>
        <row r="3892">
          <cell r="A3892">
            <v>5205121002</v>
          </cell>
        </row>
        <row r="3893">
          <cell r="A3893">
            <v>5205121002</v>
          </cell>
        </row>
        <row r="3894">
          <cell r="A3894">
            <v>5205121002</v>
          </cell>
        </row>
        <row r="3895">
          <cell r="A3895">
            <v>5205121002</v>
          </cell>
        </row>
        <row r="3896">
          <cell r="A3896">
            <v>5205121002</v>
          </cell>
        </row>
        <row r="3897">
          <cell r="A3897">
            <v>5205121002</v>
          </cell>
        </row>
        <row r="3898">
          <cell r="A3898">
            <v>5205121002</v>
          </cell>
        </row>
        <row r="3899">
          <cell r="A3899">
            <v>5205121002</v>
          </cell>
        </row>
        <row r="3900">
          <cell r="A3900">
            <v>5205121002</v>
          </cell>
        </row>
        <row r="3901">
          <cell r="A3901">
            <v>5205121002</v>
          </cell>
        </row>
        <row r="3902">
          <cell r="A3902">
            <v>5205121002</v>
          </cell>
        </row>
        <row r="3903">
          <cell r="A3903">
            <v>5205121002</v>
          </cell>
        </row>
        <row r="3904">
          <cell r="A3904">
            <v>5205121002</v>
          </cell>
        </row>
        <row r="3905">
          <cell r="A3905">
            <v>5205121002</v>
          </cell>
        </row>
        <row r="3906">
          <cell r="A3906">
            <v>5205121002</v>
          </cell>
        </row>
        <row r="3907">
          <cell r="A3907">
            <v>5205121002</v>
          </cell>
        </row>
        <row r="3908">
          <cell r="A3908">
            <v>5205121002</v>
          </cell>
        </row>
        <row r="3909">
          <cell r="A3909">
            <v>5205121002</v>
          </cell>
        </row>
        <row r="3910">
          <cell r="A3910">
            <v>5205121002</v>
          </cell>
        </row>
        <row r="3911">
          <cell r="A3911">
            <v>5205121002</v>
          </cell>
        </row>
        <row r="3912">
          <cell r="A3912">
            <v>5205121002</v>
          </cell>
        </row>
        <row r="3913">
          <cell r="A3913">
            <v>5205121002</v>
          </cell>
        </row>
        <row r="3914">
          <cell r="A3914">
            <v>5205121002</v>
          </cell>
        </row>
        <row r="3915">
          <cell r="A3915">
            <v>5205151002</v>
          </cell>
        </row>
        <row r="3916">
          <cell r="A3916">
            <v>5205151002</v>
          </cell>
        </row>
        <row r="3917">
          <cell r="A3917">
            <v>5205151002</v>
          </cell>
        </row>
        <row r="3918">
          <cell r="A3918">
            <v>5205151002</v>
          </cell>
        </row>
        <row r="3919">
          <cell r="A3919">
            <v>5205151002</v>
          </cell>
        </row>
        <row r="3920">
          <cell r="A3920">
            <v>5205151002</v>
          </cell>
        </row>
        <row r="3921">
          <cell r="A3921">
            <v>5205151002</v>
          </cell>
        </row>
        <row r="3922">
          <cell r="A3922">
            <v>5205151002</v>
          </cell>
        </row>
        <row r="3923">
          <cell r="A3923">
            <v>5205151002</v>
          </cell>
        </row>
        <row r="3924">
          <cell r="A3924">
            <v>5205151002</v>
          </cell>
        </row>
        <row r="3925">
          <cell r="A3925">
            <v>5205151002</v>
          </cell>
        </row>
        <row r="3926">
          <cell r="A3926">
            <v>5205151002</v>
          </cell>
        </row>
        <row r="3927">
          <cell r="A3927">
            <v>5205121002</v>
          </cell>
        </row>
        <row r="3928">
          <cell r="A3928">
            <v>5205121002</v>
          </cell>
        </row>
        <row r="3929">
          <cell r="A3929">
            <v>5205121002</v>
          </cell>
        </row>
        <row r="3930">
          <cell r="A3930">
            <v>5205121002</v>
          </cell>
        </row>
        <row r="3931">
          <cell r="A3931">
            <v>5205121002</v>
          </cell>
        </row>
        <row r="3932">
          <cell r="A3932">
            <v>5205121002</v>
          </cell>
        </row>
        <row r="3933">
          <cell r="A3933">
            <v>5205121002</v>
          </cell>
        </row>
        <row r="3934">
          <cell r="A3934">
            <v>5205121002</v>
          </cell>
        </row>
        <row r="3935">
          <cell r="A3935">
            <v>5205121002</v>
          </cell>
        </row>
        <row r="3936">
          <cell r="A3936">
            <v>5205121002</v>
          </cell>
        </row>
        <row r="3937">
          <cell r="A3937">
            <v>5205121002</v>
          </cell>
        </row>
        <row r="3938">
          <cell r="A3938">
            <v>5205121002</v>
          </cell>
        </row>
        <row r="3939">
          <cell r="A3939">
            <v>5205121002</v>
          </cell>
        </row>
        <row r="3940">
          <cell r="A3940">
            <v>5205121002</v>
          </cell>
        </row>
        <row r="3941">
          <cell r="A3941">
            <v>5205121002</v>
          </cell>
        </row>
        <row r="3942">
          <cell r="A3942">
            <v>5205121002</v>
          </cell>
        </row>
        <row r="3943">
          <cell r="A3943">
            <v>5205121002</v>
          </cell>
        </row>
        <row r="3944">
          <cell r="A3944">
            <v>5205121002</v>
          </cell>
        </row>
        <row r="3945">
          <cell r="A3945">
            <v>5205121002</v>
          </cell>
        </row>
        <row r="3946">
          <cell r="A3946">
            <v>5205121002</v>
          </cell>
        </row>
        <row r="3947">
          <cell r="A3947">
            <v>5205121002</v>
          </cell>
        </row>
        <row r="3948">
          <cell r="A3948">
            <v>5205121002</v>
          </cell>
        </row>
        <row r="3949">
          <cell r="A3949">
            <v>5205121002</v>
          </cell>
        </row>
        <row r="3950">
          <cell r="A3950">
            <v>5205121002</v>
          </cell>
        </row>
        <row r="3951">
          <cell r="A3951">
            <v>5205121002</v>
          </cell>
        </row>
        <row r="3952">
          <cell r="A3952">
            <v>5205121002</v>
          </cell>
        </row>
        <row r="3953">
          <cell r="A3953">
            <v>5205121002</v>
          </cell>
        </row>
        <row r="3954">
          <cell r="A3954">
            <v>5205121002</v>
          </cell>
        </row>
        <row r="3955">
          <cell r="A3955">
            <v>5205121002</v>
          </cell>
        </row>
        <row r="3956">
          <cell r="A3956">
            <v>5205121002</v>
          </cell>
        </row>
        <row r="3957">
          <cell r="A3957">
            <v>5205121002</v>
          </cell>
        </row>
        <row r="3958">
          <cell r="A3958">
            <v>5205271001</v>
          </cell>
        </row>
        <row r="3959">
          <cell r="A3959">
            <v>5205271001</v>
          </cell>
        </row>
        <row r="3960">
          <cell r="A3960">
            <v>5205271001</v>
          </cell>
        </row>
        <row r="3961">
          <cell r="A3961">
            <v>5205271001</v>
          </cell>
        </row>
        <row r="3962">
          <cell r="A3962">
            <v>5295301001</v>
          </cell>
        </row>
        <row r="3963">
          <cell r="A3963">
            <v>5295301001</v>
          </cell>
        </row>
        <row r="3964">
          <cell r="A3964">
            <v>5295301001</v>
          </cell>
        </row>
        <row r="3965">
          <cell r="A3965">
            <v>5295951004</v>
          </cell>
        </row>
        <row r="3966">
          <cell r="A3966">
            <v>5235101001</v>
          </cell>
        </row>
        <row r="3967">
          <cell r="A3967">
            <v>5235101001</v>
          </cell>
        </row>
        <row r="3968">
          <cell r="A3968">
            <v>5295301001</v>
          </cell>
        </row>
        <row r="3969">
          <cell r="A3969">
            <v>5235101001</v>
          </cell>
        </row>
        <row r="3970">
          <cell r="A3970">
            <v>5235101001</v>
          </cell>
        </row>
        <row r="3971">
          <cell r="A3971">
            <v>5235101001</v>
          </cell>
        </row>
        <row r="3972">
          <cell r="A3972">
            <v>5295601002</v>
          </cell>
        </row>
        <row r="3973">
          <cell r="A3973">
            <v>5295601001</v>
          </cell>
        </row>
        <row r="3974">
          <cell r="A3974">
            <v>5295601001</v>
          </cell>
        </row>
        <row r="3975">
          <cell r="A3975">
            <v>5295601001</v>
          </cell>
        </row>
        <row r="3976">
          <cell r="A3976">
            <v>5295601002</v>
          </cell>
        </row>
        <row r="3977">
          <cell r="A3977">
            <v>5295601001</v>
          </cell>
        </row>
        <row r="3978">
          <cell r="A3978">
            <v>5295601001</v>
          </cell>
        </row>
        <row r="3979">
          <cell r="A3979">
            <v>5295601001</v>
          </cell>
        </row>
        <row r="3980">
          <cell r="A3980">
            <v>5295601002</v>
          </cell>
        </row>
        <row r="3981">
          <cell r="A3981">
            <v>5215051001</v>
          </cell>
        </row>
        <row r="3982">
          <cell r="A3982">
            <v>5235951005</v>
          </cell>
        </row>
        <row r="3983">
          <cell r="A3983">
            <v>5205951003</v>
          </cell>
        </row>
        <row r="3984">
          <cell r="A3984">
            <v>5220951001</v>
          </cell>
        </row>
        <row r="3985">
          <cell r="A3985">
            <v>5235101001</v>
          </cell>
        </row>
        <row r="3986">
          <cell r="A3986">
            <v>5235101001</v>
          </cell>
        </row>
        <row r="3987">
          <cell r="A3987">
            <v>5235651002</v>
          </cell>
        </row>
        <row r="3988">
          <cell r="A3988">
            <v>5295951027</v>
          </cell>
        </row>
        <row r="3989">
          <cell r="A3989">
            <v>5295951026</v>
          </cell>
        </row>
        <row r="3990">
          <cell r="A3990">
            <v>5295951010</v>
          </cell>
        </row>
        <row r="3991">
          <cell r="A3991">
            <v>5295951010</v>
          </cell>
        </row>
        <row r="3992">
          <cell r="A3992">
            <v>5295401001</v>
          </cell>
        </row>
        <row r="3993">
          <cell r="A3993">
            <v>5235501003</v>
          </cell>
        </row>
        <row r="3994">
          <cell r="A3994">
            <v>5235951011</v>
          </cell>
        </row>
        <row r="3995">
          <cell r="A3995">
            <v>5235951011</v>
          </cell>
        </row>
        <row r="3996">
          <cell r="A3996">
            <v>5235951011</v>
          </cell>
        </row>
        <row r="3997">
          <cell r="A3997">
            <v>5235951011</v>
          </cell>
        </row>
        <row r="3998">
          <cell r="A3998">
            <v>5235951011</v>
          </cell>
        </row>
        <row r="3999">
          <cell r="A3999">
            <v>5235951011</v>
          </cell>
        </row>
        <row r="4000">
          <cell r="A4000">
            <v>5295951001</v>
          </cell>
        </row>
        <row r="4001">
          <cell r="A4001">
            <v>5295951001</v>
          </cell>
        </row>
        <row r="4002">
          <cell r="A4002">
            <v>5295951004</v>
          </cell>
        </row>
        <row r="4003">
          <cell r="A4003">
            <v>5295401001</v>
          </cell>
        </row>
        <row r="4004">
          <cell r="A4004">
            <v>5235501003</v>
          </cell>
        </row>
        <row r="4005">
          <cell r="A4005">
            <v>5235501003</v>
          </cell>
        </row>
        <row r="4006">
          <cell r="A4006">
            <v>5205951002</v>
          </cell>
        </row>
        <row r="4007">
          <cell r="A4007">
            <v>5205951002</v>
          </cell>
        </row>
        <row r="4008">
          <cell r="A4008">
            <v>5295251001</v>
          </cell>
        </row>
        <row r="4009">
          <cell r="A4009">
            <v>5295251001</v>
          </cell>
        </row>
        <row r="4010">
          <cell r="A4010">
            <v>5235501003</v>
          </cell>
        </row>
        <row r="4011">
          <cell r="A4011">
            <v>5295951004</v>
          </cell>
        </row>
        <row r="4012">
          <cell r="A4012">
            <v>5235951011</v>
          </cell>
        </row>
        <row r="4013">
          <cell r="A4013">
            <v>5235951011</v>
          </cell>
        </row>
        <row r="4014">
          <cell r="A4014">
            <v>5235501003</v>
          </cell>
        </row>
        <row r="4015">
          <cell r="A4015">
            <v>5235501003</v>
          </cell>
        </row>
        <row r="4016">
          <cell r="A4016">
            <v>5235501003</v>
          </cell>
        </row>
        <row r="4017">
          <cell r="A4017">
            <v>5235501003</v>
          </cell>
        </row>
        <row r="4018">
          <cell r="A4018">
            <v>5235501003</v>
          </cell>
        </row>
        <row r="4019">
          <cell r="A4019">
            <v>5295951007</v>
          </cell>
        </row>
        <row r="4020">
          <cell r="A4020">
            <v>5255201001</v>
          </cell>
        </row>
        <row r="4021">
          <cell r="A4021">
            <v>5295251001</v>
          </cell>
        </row>
        <row r="4022">
          <cell r="A4022">
            <v>5295251001</v>
          </cell>
        </row>
        <row r="4023">
          <cell r="A4023">
            <v>5205951002</v>
          </cell>
        </row>
        <row r="4024">
          <cell r="A4024">
            <v>5235501003</v>
          </cell>
        </row>
        <row r="4025">
          <cell r="A4025">
            <v>5235501003</v>
          </cell>
        </row>
        <row r="4026">
          <cell r="A4026">
            <v>5235501003</v>
          </cell>
        </row>
        <row r="4027">
          <cell r="A4027">
            <v>5235501003</v>
          </cell>
        </row>
        <row r="4028">
          <cell r="A4028">
            <v>5235501003</v>
          </cell>
        </row>
        <row r="4029">
          <cell r="A4029">
            <v>5235501003</v>
          </cell>
        </row>
        <row r="4030">
          <cell r="A4030">
            <v>5235501003</v>
          </cell>
        </row>
        <row r="4031">
          <cell r="A4031">
            <v>5235501003</v>
          </cell>
        </row>
        <row r="4032">
          <cell r="A4032">
            <v>5295301001</v>
          </cell>
        </row>
        <row r="4033">
          <cell r="A4033">
            <v>5295301001</v>
          </cell>
        </row>
        <row r="4034">
          <cell r="A4034">
            <v>5295301001</v>
          </cell>
        </row>
        <row r="4035">
          <cell r="A4035">
            <v>5295251001</v>
          </cell>
        </row>
        <row r="4036">
          <cell r="A4036">
            <v>5235501003</v>
          </cell>
        </row>
        <row r="4037">
          <cell r="A4037">
            <v>5235501003</v>
          </cell>
        </row>
        <row r="4038">
          <cell r="A4038">
            <v>5235501003</v>
          </cell>
        </row>
        <row r="4039">
          <cell r="A4039">
            <v>5235501003</v>
          </cell>
        </row>
        <row r="4040">
          <cell r="A4040">
            <v>5235501003</v>
          </cell>
        </row>
        <row r="4041">
          <cell r="A4041">
            <v>5295951004</v>
          </cell>
        </row>
        <row r="4042">
          <cell r="A4042">
            <v>5295251001</v>
          </cell>
        </row>
        <row r="4043">
          <cell r="A4043">
            <v>5295251001</v>
          </cell>
        </row>
        <row r="4044">
          <cell r="A4044">
            <v>5295301001</v>
          </cell>
        </row>
        <row r="4045">
          <cell r="A4045">
            <v>5235501003</v>
          </cell>
        </row>
        <row r="4046">
          <cell r="A4046">
            <v>5235501003</v>
          </cell>
        </row>
        <row r="4047">
          <cell r="A4047">
            <v>5235501003</v>
          </cell>
        </row>
        <row r="4048">
          <cell r="A4048">
            <v>5235951009</v>
          </cell>
        </row>
        <row r="4049">
          <cell r="A4049">
            <v>5295051001</v>
          </cell>
        </row>
        <row r="4050">
          <cell r="A4050">
            <v>5235951009</v>
          </cell>
        </row>
        <row r="4051">
          <cell r="A4051">
            <v>5235401001</v>
          </cell>
        </row>
        <row r="4052">
          <cell r="A4052">
            <v>5235401001</v>
          </cell>
        </row>
        <row r="4053">
          <cell r="A4053">
            <v>5295051001</v>
          </cell>
        </row>
        <row r="4054">
          <cell r="A4054">
            <v>5235951009</v>
          </cell>
        </row>
        <row r="4055">
          <cell r="A4055">
            <v>5235951009</v>
          </cell>
        </row>
        <row r="4056">
          <cell r="A4056">
            <v>5235951009</v>
          </cell>
        </row>
        <row r="4057">
          <cell r="A4057">
            <v>5235951009</v>
          </cell>
        </row>
        <row r="4058">
          <cell r="A4058">
            <v>5235951009</v>
          </cell>
        </row>
        <row r="4059">
          <cell r="A4059">
            <v>5235951009</v>
          </cell>
        </row>
        <row r="4060">
          <cell r="A4060">
            <v>5235951009</v>
          </cell>
        </row>
        <row r="4061">
          <cell r="A4061">
            <v>5235951009</v>
          </cell>
        </row>
        <row r="4062">
          <cell r="A4062">
            <v>5295051001</v>
          </cell>
        </row>
        <row r="4063">
          <cell r="A4063">
            <v>5295051001</v>
          </cell>
        </row>
        <row r="4064">
          <cell r="A4064">
            <v>5295051001</v>
          </cell>
        </row>
        <row r="4065">
          <cell r="A4065">
            <v>5295051001</v>
          </cell>
        </row>
        <row r="4066">
          <cell r="A4066">
            <v>5295051001</v>
          </cell>
        </row>
        <row r="4067">
          <cell r="A4067">
            <v>5295051001</v>
          </cell>
        </row>
        <row r="4068">
          <cell r="A4068">
            <v>5295051001</v>
          </cell>
        </row>
        <row r="4069">
          <cell r="A4069">
            <v>5235951009</v>
          </cell>
        </row>
        <row r="4070">
          <cell r="A4070">
            <v>5295251001</v>
          </cell>
        </row>
        <row r="4071">
          <cell r="A4071">
            <v>5295951004</v>
          </cell>
        </row>
        <row r="4072">
          <cell r="A4072">
            <v>5235501003</v>
          </cell>
        </row>
        <row r="4073">
          <cell r="A4073">
            <v>5235501003</v>
          </cell>
        </row>
        <row r="4074">
          <cell r="A4074">
            <v>5235501003</v>
          </cell>
        </row>
        <row r="4075">
          <cell r="A4075">
            <v>5235951011</v>
          </cell>
        </row>
        <row r="4076">
          <cell r="A4076">
            <v>5235951011</v>
          </cell>
        </row>
        <row r="4077">
          <cell r="A4077">
            <v>5255201001</v>
          </cell>
        </row>
        <row r="4078">
          <cell r="A4078">
            <v>5295951004</v>
          </cell>
        </row>
        <row r="4079">
          <cell r="A4079">
            <v>5295301001</v>
          </cell>
        </row>
        <row r="4080">
          <cell r="A4080">
            <v>5235501003</v>
          </cell>
        </row>
        <row r="4081">
          <cell r="A4081">
            <v>5235501003</v>
          </cell>
        </row>
        <row r="4082">
          <cell r="A4082">
            <v>5235501003</v>
          </cell>
        </row>
        <row r="4083">
          <cell r="A4083">
            <v>5235501003</v>
          </cell>
        </row>
        <row r="4084">
          <cell r="A4084">
            <v>5235501003</v>
          </cell>
        </row>
        <row r="4085">
          <cell r="A4085">
            <v>5235501003</v>
          </cell>
        </row>
        <row r="4086">
          <cell r="A4086">
            <v>5235951011</v>
          </cell>
        </row>
        <row r="4087">
          <cell r="A4087">
            <v>5235951011</v>
          </cell>
        </row>
        <row r="4088">
          <cell r="A4088">
            <v>5220951001</v>
          </cell>
        </row>
        <row r="4089">
          <cell r="A4089">
            <v>5220951001</v>
          </cell>
        </row>
        <row r="4090">
          <cell r="A4090">
            <v>5220951001</v>
          </cell>
        </row>
        <row r="4091">
          <cell r="A4091">
            <v>5220951001</v>
          </cell>
        </row>
        <row r="4092">
          <cell r="A4092">
            <v>5295951004</v>
          </cell>
        </row>
        <row r="4093">
          <cell r="A4093">
            <v>5205951002</v>
          </cell>
        </row>
        <row r="4094">
          <cell r="A4094">
            <v>5205951002</v>
          </cell>
        </row>
        <row r="4095">
          <cell r="A4095">
            <v>5235501003</v>
          </cell>
        </row>
        <row r="4096">
          <cell r="A4096">
            <v>5235501003</v>
          </cell>
        </row>
        <row r="4097">
          <cell r="A4097">
            <v>5235501003</v>
          </cell>
        </row>
        <row r="4098">
          <cell r="A4098">
            <v>5295251001</v>
          </cell>
        </row>
        <row r="4099">
          <cell r="A4099">
            <v>5295251001</v>
          </cell>
        </row>
        <row r="4100">
          <cell r="A4100">
            <v>5235951011</v>
          </cell>
        </row>
        <row r="4101">
          <cell r="A4101">
            <v>5235951011</v>
          </cell>
        </row>
        <row r="4102">
          <cell r="A4102">
            <v>5235501003</v>
          </cell>
        </row>
        <row r="4103">
          <cell r="A4103">
            <v>5235501003</v>
          </cell>
        </row>
        <row r="4104">
          <cell r="A4104">
            <v>5235401001</v>
          </cell>
        </row>
        <row r="4105">
          <cell r="A4105">
            <v>5210351001</v>
          </cell>
        </row>
        <row r="4106">
          <cell r="A4106">
            <v>5235501002</v>
          </cell>
        </row>
        <row r="4107">
          <cell r="A4107">
            <v>5235501002</v>
          </cell>
        </row>
        <row r="4108">
          <cell r="A4108">
            <v>5235501002</v>
          </cell>
        </row>
        <row r="4109">
          <cell r="A4109">
            <v>5235501002</v>
          </cell>
        </row>
        <row r="4110">
          <cell r="A4110">
            <v>5235501002</v>
          </cell>
        </row>
        <row r="4111">
          <cell r="A4111">
            <v>5235501002</v>
          </cell>
        </row>
        <row r="4112">
          <cell r="A4112">
            <v>5235501002</v>
          </cell>
        </row>
        <row r="4113">
          <cell r="A4113">
            <v>5235501002</v>
          </cell>
        </row>
        <row r="4114">
          <cell r="A4114">
            <v>5235501002</v>
          </cell>
        </row>
        <row r="4115">
          <cell r="A4115">
            <v>5235501002</v>
          </cell>
        </row>
        <row r="4116">
          <cell r="A4116">
            <v>5235501002</v>
          </cell>
        </row>
        <row r="4117">
          <cell r="A4117">
            <v>5235501002</v>
          </cell>
        </row>
        <row r="4118">
          <cell r="A4118">
            <v>5295951007</v>
          </cell>
        </row>
        <row r="4119">
          <cell r="A4119">
            <v>5235501004</v>
          </cell>
        </row>
        <row r="4120">
          <cell r="A4120">
            <v>5235951003</v>
          </cell>
        </row>
        <row r="4121">
          <cell r="A4121">
            <v>5235951003</v>
          </cell>
        </row>
        <row r="4122">
          <cell r="A4122">
            <v>5235951003</v>
          </cell>
        </row>
        <row r="4123">
          <cell r="A4123">
            <v>5235951003</v>
          </cell>
        </row>
        <row r="4124">
          <cell r="A4124">
            <v>5235951003</v>
          </cell>
        </row>
        <row r="4125">
          <cell r="A4125">
            <v>5235951003</v>
          </cell>
        </row>
        <row r="4126">
          <cell r="A4126">
            <v>5235951005</v>
          </cell>
        </row>
        <row r="4127">
          <cell r="A4127">
            <v>5240151001</v>
          </cell>
        </row>
        <row r="4128">
          <cell r="A4128">
            <v>5235401001</v>
          </cell>
        </row>
        <row r="4129">
          <cell r="A4129">
            <v>5235401001</v>
          </cell>
        </row>
        <row r="4130">
          <cell r="A4130">
            <v>5240151001</v>
          </cell>
        </row>
        <row r="4131">
          <cell r="A4131">
            <v>5240151001</v>
          </cell>
        </row>
        <row r="4132">
          <cell r="A4132">
            <v>5240151001</v>
          </cell>
        </row>
        <row r="4133">
          <cell r="A4133">
            <v>5240151001</v>
          </cell>
        </row>
        <row r="4134">
          <cell r="A4134">
            <v>5240151001</v>
          </cell>
        </row>
        <row r="4135">
          <cell r="A4135">
            <v>5240151001</v>
          </cell>
        </row>
        <row r="4136">
          <cell r="A4136">
            <v>5240151001</v>
          </cell>
        </row>
        <row r="4137">
          <cell r="A4137">
            <v>5205031001</v>
          </cell>
        </row>
        <row r="4138">
          <cell r="A4138">
            <v>5205061002</v>
          </cell>
        </row>
        <row r="4139">
          <cell r="A4139">
            <v>5205061002</v>
          </cell>
        </row>
        <row r="4140">
          <cell r="A4140">
            <v>5205061002</v>
          </cell>
        </row>
        <row r="4141">
          <cell r="A4141">
            <v>5205061002</v>
          </cell>
        </row>
        <row r="4142">
          <cell r="A4142">
            <v>5205061002</v>
          </cell>
        </row>
        <row r="4143">
          <cell r="A4143">
            <v>5205061002</v>
          </cell>
        </row>
        <row r="4144">
          <cell r="A4144">
            <v>5205061002</v>
          </cell>
        </row>
        <row r="4145">
          <cell r="A4145">
            <v>5205061002</v>
          </cell>
        </row>
        <row r="4146">
          <cell r="A4146">
            <v>5205151002</v>
          </cell>
        </row>
        <row r="4147">
          <cell r="A4147">
            <v>5205151002</v>
          </cell>
        </row>
        <row r="4148">
          <cell r="A4148">
            <v>5205151002</v>
          </cell>
        </row>
        <row r="4149">
          <cell r="A4149">
            <v>5205151002</v>
          </cell>
        </row>
        <row r="4150">
          <cell r="A4150">
            <v>5205151003</v>
          </cell>
        </row>
        <row r="4151">
          <cell r="A4151">
            <v>5205151003</v>
          </cell>
        </row>
        <row r="4152">
          <cell r="A4152">
            <v>5205151003</v>
          </cell>
        </row>
        <row r="4153">
          <cell r="A4153">
            <v>5205241001</v>
          </cell>
        </row>
        <row r="4154">
          <cell r="A4154">
            <v>5295251001</v>
          </cell>
        </row>
        <row r="4155">
          <cell r="A4155">
            <v>5295301001</v>
          </cell>
        </row>
        <row r="4156">
          <cell r="A4156">
            <v>5235501002</v>
          </cell>
        </row>
        <row r="4157">
          <cell r="A4157">
            <v>5235951003</v>
          </cell>
        </row>
        <row r="4158">
          <cell r="A4158">
            <v>5235951011</v>
          </cell>
        </row>
        <row r="4159">
          <cell r="A4159">
            <v>5235951011</v>
          </cell>
        </row>
        <row r="4160">
          <cell r="A4160">
            <v>5235951009</v>
          </cell>
        </row>
        <row r="4161">
          <cell r="A4161">
            <v>5235951009</v>
          </cell>
        </row>
        <row r="4162">
          <cell r="A4162">
            <v>5235951009</v>
          </cell>
        </row>
        <row r="4163">
          <cell r="A4163">
            <v>5235951009</v>
          </cell>
        </row>
        <row r="4164">
          <cell r="A4164">
            <v>5235951009</v>
          </cell>
        </row>
        <row r="4165">
          <cell r="A4165">
            <v>5235951009</v>
          </cell>
        </row>
        <row r="4166">
          <cell r="A4166">
            <v>5235951009</v>
          </cell>
        </row>
        <row r="4167">
          <cell r="A4167">
            <v>5235951009</v>
          </cell>
        </row>
        <row r="4168">
          <cell r="A4168">
            <v>5295051001</v>
          </cell>
        </row>
        <row r="4169">
          <cell r="A4169">
            <v>5295051001</v>
          </cell>
        </row>
        <row r="4170">
          <cell r="A4170">
            <v>5295051001</v>
          </cell>
        </row>
        <row r="4171">
          <cell r="A4171">
            <v>5295051001</v>
          </cell>
        </row>
        <row r="4172">
          <cell r="A4172">
            <v>5295051001</v>
          </cell>
        </row>
        <row r="4173">
          <cell r="A4173">
            <v>5295051001</v>
          </cell>
        </row>
        <row r="4174">
          <cell r="A4174">
            <v>5295051001</v>
          </cell>
        </row>
        <row r="4175">
          <cell r="A4175">
            <v>5295051001</v>
          </cell>
        </row>
        <row r="4176">
          <cell r="A4176">
            <v>5235501002</v>
          </cell>
        </row>
        <row r="4177">
          <cell r="A4177">
            <v>5205151003</v>
          </cell>
        </row>
        <row r="4178">
          <cell r="A4178">
            <v>5205151003</v>
          </cell>
        </row>
        <row r="4179">
          <cell r="A4179">
            <v>5205151003</v>
          </cell>
        </row>
        <row r="4180">
          <cell r="A4180">
            <v>5295251001</v>
          </cell>
        </row>
        <row r="4181">
          <cell r="A4181">
            <v>5295951004</v>
          </cell>
        </row>
        <row r="4182">
          <cell r="A4182">
            <v>5235501003</v>
          </cell>
        </row>
        <row r="4183">
          <cell r="A4183">
            <v>5295501001</v>
          </cell>
        </row>
        <row r="4184">
          <cell r="A4184">
            <v>5235501002</v>
          </cell>
        </row>
        <row r="4185">
          <cell r="A4185">
            <v>5235951003</v>
          </cell>
        </row>
        <row r="4186">
          <cell r="A4186">
            <v>5235501003</v>
          </cell>
        </row>
        <row r="4187">
          <cell r="A4187">
            <v>5235501002</v>
          </cell>
        </row>
        <row r="4188">
          <cell r="A4188">
            <v>5235501002</v>
          </cell>
        </row>
        <row r="4189">
          <cell r="A4189">
            <v>5235501002</v>
          </cell>
        </row>
        <row r="4190">
          <cell r="A4190">
            <v>5235501002</v>
          </cell>
        </row>
        <row r="4191">
          <cell r="A4191">
            <v>5235501002</v>
          </cell>
        </row>
        <row r="4192">
          <cell r="A4192">
            <v>5235951011</v>
          </cell>
        </row>
        <row r="4193">
          <cell r="A4193">
            <v>5235951011</v>
          </cell>
        </row>
        <row r="4194">
          <cell r="A4194">
            <v>5235951005</v>
          </cell>
        </row>
        <row r="4195">
          <cell r="A4195">
            <v>5235501002</v>
          </cell>
        </row>
        <row r="4196">
          <cell r="A4196">
            <v>5235501004</v>
          </cell>
        </row>
        <row r="4197">
          <cell r="A4197">
            <v>5235501002</v>
          </cell>
        </row>
        <row r="4198">
          <cell r="A4198">
            <v>5235501002</v>
          </cell>
        </row>
        <row r="4199">
          <cell r="A4199">
            <v>5235501002</v>
          </cell>
        </row>
        <row r="4200">
          <cell r="A4200">
            <v>5235501002</v>
          </cell>
        </row>
        <row r="4201">
          <cell r="A4201">
            <v>5235501002</v>
          </cell>
        </row>
        <row r="4202">
          <cell r="A4202">
            <v>5235501002</v>
          </cell>
        </row>
        <row r="4203">
          <cell r="A4203">
            <v>5235951003</v>
          </cell>
        </row>
        <row r="4204">
          <cell r="A4204">
            <v>5235951003</v>
          </cell>
        </row>
        <row r="4205">
          <cell r="A4205">
            <v>5235951003</v>
          </cell>
        </row>
        <row r="4206">
          <cell r="A4206">
            <v>5235951003</v>
          </cell>
        </row>
        <row r="4207">
          <cell r="A4207">
            <v>5235951003</v>
          </cell>
        </row>
        <row r="4208">
          <cell r="A4208">
            <v>5295951004</v>
          </cell>
        </row>
        <row r="4209">
          <cell r="A4209">
            <v>5295251001</v>
          </cell>
        </row>
        <row r="4210">
          <cell r="A4210">
            <v>5235951005</v>
          </cell>
        </row>
        <row r="4211">
          <cell r="A4211">
            <v>5235951005</v>
          </cell>
        </row>
        <row r="4212">
          <cell r="A4212">
            <v>5205511001</v>
          </cell>
        </row>
        <row r="4213">
          <cell r="A4213">
            <v>5205511001</v>
          </cell>
        </row>
        <row r="4214">
          <cell r="A4214">
            <v>5235501005</v>
          </cell>
        </row>
        <row r="4215">
          <cell r="A4215">
            <v>5235351001</v>
          </cell>
        </row>
        <row r="4216">
          <cell r="A4216">
            <v>5215951001</v>
          </cell>
        </row>
        <row r="4217">
          <cell r="A4217">
            <v>5235951011</v>
          </cell>
        </row>
        <row r="4218">
          <cell r="A4218">
            <v>5235951011</v>
          </cell>
        </row>
        <row r="4219">
          <cell r="A4219">
            <v>5235951011</v>
          </cell>
        </row>
        <row r="4220">
          <cell r="A4220">
            <v>5235501003</v>
          </cell>
        </row>
        <row r="4221">
          <cell r="A4221">
            <v>5235501003</v>
          </cell>
        </row>
        <row r="4222">
          <cell r="A4222">
            <v>5295601004</v>
          </cell>
        </row>
        <row r="4223">
          <cell r="A4223">
            <v>5235951011</v>
          </cell>
        </row>
        <row r="4224">
          <cell r="A4224">
            <v>5235101001</v>
          </cell>
        </row>
        <row r="4225">
          <cell r="A4225">
            <v>5235951009</v>
          </cell>
        </row>
        <row r="4226">
          <cell r="A4226">
            <v>5235951009</v>
          </cell>
        </row>
        <row r="4227">
          <cell r="A4227">
            <v>5235951009</v>
          </cell>
        </row>
        <row r="4228">
          <cell r="A4228">
            <v>5235951009</v>
          </cell>
        </row>
        <row r="4229">
          <cell r="A4229">
            <v>5235951009</v>
          </cell>
        </row>
        <row r="4230">
          <cell r="A4230">
            <v>5235951009</v>
          </cell>
        </row>
        <row r="4231">
          <cell r="A4231">
            <v>5295051001</v>
          </cell>
        </row>
        <row r="4232">
          <cell r="A4232">
            <v>5295051001</v>
          </cell>
        </row>
        <row r="4233">
          <cell r="A4233">
            <v>5295051001</v>
          </cell>
        </row>
        <row r="4234">
          <cell r="A4234">
            <v>5295051001</v>
          </cell>
        </row>
        <row r="4235">
          <cell r="A4235">
            <v>5295051001</v>
          </cell>
        </row>
        <row r="4236">
          <cell r="A4236">
            <v>5295051001</v>
          </cell>
        </row>
        <row r="4237">
          <cell r="A4237">
            <v>5235501004</v>
          </cell>
        </row>
        <row r="4238">
          <cell r="A4238">
            <v>5240151001</v>
          </cell>
        </row>
        <row r="4239">
          <cell r="A4239">
            <v>5235501004</v>
          </cell>
        </row>
        <row r="4240">
          <cell r="A4240">
            <v>5240151001</v>
          </cell>
        </row>
        <row r="4241">
          <cell r="A4241">
            <v>5205121001</v>
          </cell>
        </row>
        <row r="4242">
          <cell r="A4242">
            <v>5205121002</v>
          </cell>
        </row>
        <row r="4243">
          <cell r="A4243">
            <v>5205121002</v>
          </cell>
        </row>
        <row r="4244">
          <cell r="A4244">
            <v>5205121002</v>
          </cell>
        </row>
        <row r="4245">
          <cell r="A4245">
            <v>5205121002</v>
          </cell>
        </row>
        <row r="4246">
          <cell r="A4246">
            <v>5205121002</v>
          </cell>
        </row>
        <row r="4247">
          <cell r="A4247">
            <v>5205121002</v>
          </cell>
        </row>
        <row r="4248">
          <cell r="A4248">
            <v>5205121002</v>
          </cell>
        </row>
        <row r="4249">
          <cell r="A4249">
            <v>5205151003</v>
          </cell>
        </row>
        <row r="4250">
          <cell r="A4250">
            <v>5205151003</v>
          </cell>
        </row>
        <row r="4251">
          <cell r="A4251">
            <v>5205151003</v>
          </cell>
        </row>
        <row r="4252">
          <cell r="A4252">
            <v>5205151003</v>
          </cell>
        </row>
        <row r="4253">
          <cell r="A4253">
            <v>5205151003</v>
          </cell>
        </row>
        <row r="4254">
          <cell r="A4254">
            <v>5235101001</v>
          </cell>
        </row>
        <row r="4255">
          <cell r="A4255">
            <v>5235101001</v>
          </cell>
        </row>
        <row r="4256">
          <cell r="A4256">
            <v>5235101001</v>
          </cell>
        </row>
        <row r="4257">
          <cell r="A4257">
            <v>5235101001</v>
          </cell>
        </row>
        <row r="4258">
          <cell r="A4258">
            <v>5235951011</v>
          </cell>
        </row>
        <row r="4259">
          <cell r="A4259">
            <v>5235951011</v>
          </cell>
        </row>
        <row r="4260">
          <cell r="A4260">
            <v>5235501003</v>
          </cell>
        </row>
        <row r="4261">
          <cell r="A4261">
            <v>5235501003</v>
          </cell>
        </row>
        <row r="4262">
          <cell r="A4262">
            <v>5235101001</v>
          </cell>
        </row>
        <row r="4263">
          <cell r="A4263">
            <v>5235951007</v>
          </cell>
        </row>
        <row r="4264">
          <cell r="A4264">
            <v>5235951007</v>
          </cell>
        </row>
        <row r="4265">
          <cell r="A4265">
            <v>5235951007</v>
          </cell>
        </row>
        <row r="4266">
          <cell r="A4266">
            <v>5235951007</v>
          </cell>
        </row>
        <row r="4267">
          <cell r="A4267">
            <v>5235951007</v>
          </cell>
        </row>
        <row r="4268">
          <cell r="A4268">
            <v>5235951007</v>
          </cell>
        </row>
        <row r="4269">
          <cell r="A4269">
            <v>5235501002</v>
          </cell>
        </row>
        <row r="4270">
          <cell r="A4270">
            <v>5235501002</v>
          </cell>
        </row>
        <row r="4271">
          <cell r="A4271">
            <v>5235501002</v>
          </cell>
        </row>
        <row r="4272">
          <cell r="A4272">
            <v>5235501002</v>
          </cell>
        </row>
        <row r="4273">
          <cell r="A4273">
            <v>5235501002</v>
          </cell>
        </row>
        <row r="4274">
          <cell r="A4274">
            <v>5235951003</v>
          </cell>
        </row>
        <row r="4275">
          <cell r="A4275">
            <v>5295951004</v>
          </cell>
        </row>
        <row r="4276">
          <cell r="A4276">
            <v>5295401001</v>
          </cell>
        </row>
        <row r="4277">
          <cell r="A4277">
            <v>5235501003</v>
          </cell>
        </row>
        <row r="4278">
          <cell r="A4278">
            <v>5235501003</v>
          </cell>
        </row>
        <row r="4279">
          <cell r="A4279">
            <v>5235501003</v>
          </cell>
        </row>
        <row r="4280">
          <cell r="A4280">
            <v>5235951011</v>
          </cell>
        </row>
        <row r="4281">
          <cell r="A4281">
            <v>5205811001</v>
          </cell>
        </row>
        <row r="4282">
          <cell r="A4282">
            <v>5205811001</v>
          </cell>
        </row>
        <row r="4283">
          <cell r="A4283">
            <v>5205811001</v>
          </cell>
        </row>
        <row r="4284">
          <cell r="A4284">
            <v>5235101001</v>
          </cell>
        </row>
        <row r="4285">
          <cell r="A4285">
            <v>5235501002</v>
          </cell>
        </row>
        <row r="4286">
          <cell r="A4286">
            <v>5235501002</v>
          </cell>
        </row>
        <row r="4287">
          <cell r="A4287">
            <v>5235501002</v>
          </cell>
        </row>
        <row r="4288">
          <cell r="A4288">
            <v>5235951003</v>
          </cell>
        </row>
        <row r="4289">
          <cell r="A4289">
            <v>5235951003</v>
          </cell>
        </row>
        <row r="4290">
          <cell r="A4290">
            <v>5235501004</v>
          </cell>
        </row>
        <row r="4291">
          <cell r="A4291">
            <v>5235951008</v>
          </cell>
        </row>
        <row r="4292">
          <cell r="A4292">
            <v>5295951004</v>
          </cell>
        </row>
        <row r="4293">
          <cell r="A4293">
            <v>5215951005</v>
          </cell>
        </row>
        <row r="4294">
          <cell r="A4294">
            <v>5235501004</v>
          </cell>
        </row>
        <row r="4295">
          <cell r="A4295">
            <v>5235951008</v>
          </cell>
        </row>
        <row r="4296">
          <cell r="A4296">
            <v>5235501004</v>
          </cell>
        </row>
        <row r="4297">
          <cell r="A4297">
            <v>5235951008</v>
          </cell>
        </row>
        <row r="4298">
          <cell r="A4298">
            <v>5205031001</v>
          </cell>
        </row>
        <row r="4299">
          <cell r="A4299">
            <v>5205061002</v>
          </cell>
        </row>
        <row r="4300">
          <cell r="A4300">
            <v>5205061002</v>
          </cell>
        </row>
        <row r="4301">
          <cell r="A4301">
            <v>5205061002</v>
          </cell>
        </row>
        <row r="4302">
          <cell r="A4302">
            <v>5205061002</v>
          </cell>
        </row>
        <row r="4303">
          <cell r="A4303">
            <v>5205061002</v>
          </cell>
        </row>
        <row r="4304">
          <cell r="A4304">
            <v>5205061002</v>
          </cell>
        </row>
        <row r="4305">
          <cell r="A4305">
            <v>5205061002</v>
          </cell>
        </row>
        <row r="4306">
          <cell r="A4306">
            <v>5205061002</v>
          </cell>
        </row>
        <row r="4307">
          <cell r="A4307">
            <v>5205151002</v>
          </cell>
        </row>
        <row r="4308">
          <cell r="A4308">
            <v>5205151002</v>
          </cell>
        </row>
        <row r="4309">
          <cell r="A4309">
            <v>5205151002</v>
          </cell>
        </row>
        <row r="4310">
          <cell r="A4310">
            <v>5205151002</v>
          </cell>
        </row>
        <row r="4311">
          <cell r="A4311">
            <v>5205151002</v>
          </cell>
        </row>
        <row r="4312">
          <cell r="A4312">
            <v>5205151003</v>
          </cell>
        </row>
        <row r="4313">
          <cell r="A4313">
            <v>5205151003</v>
          </cell>
        </row>
        <row r="4314">
          <cell r="A4314">
            <v>5205151003</v>
          </cell>
        </row>
        <row r="4315">
          <cell r="A4315">
            <v>5205301001</v>
          </cell>
        </row>
        <row r="4316">
          <cell r="A4316">
            <v>5205301001</v>
          </cell>
        </row>
        <row r="4317">
          <cell r="A4317">
            <v>5205301001</v>
          </cell>
        </row>
        <row r="4318">
          <cell r="A4318">
            <v>5205331001</v>
          </cell>
        </row>
        <row r="4319">
          <cell r="A4319">
            <v>5205331001</v>
          </cell>
        </row>
        <row r="4320">
          <cell r="A4320">
            <v>5205331001</v>
          </cell>
        </row>
        <row r="4321">
          <cell r="A4321">
            <v>5205361001</v>
          </cell>
        </row>
        <row r="4322">
          <cell r="A4322">
            <v>5205361001</v>
          </cell>
        </row>
        <row r="4323">
          <cell r="A4323">
            <v>5205361001</v>
          </cell>
        </row>
        <row r="4324">
          <cell r="A4324">
            <v>5205391001</v>
          </cell>
        </row>
        <row r="4325">
          <cell r="A4325">
            <v>5205391001</v>
          </cell>
        </row>
        <row r="4326">
          <cell r="A4326">
            <v>5205391001</v>
          </cell>
        </row>
        <row r="4327">
          <cell r="A4327">
            <v>5205421001</v>
          </cell>
        </row>
        <row r="4328">
          <cell r="A4328">
            <v>5205421001</v>
          </cell>
        </row>
        <row r="4329">
          <cell r="A4329">
            <v>5205421001</v>
          </cell>
        </row>
        <row r="4330">
          <cell r="A4330">
            <v>5205391001</v>
          </cell>
        </row>
        <row r="4331">
          <cell r="A4331">
            <v>5205301001</v>
          </cell>
        </row>
        <row r="4332">
          <cell r="A4332">
            <v>5205331001</v>
          </cell>
        </row>
        <row r="4333">
          <cell r="A4333">
            <v>5205361001</v>
          </cell>
        </row>
        <row r="4334">
          <cell r="A4334">
            <v>5205391001</v>
          </cell>
        </row>
        <row r="4335">
          <cell r="A4335">
            <v>5205421001</v>
          </cell>
        </row>
        <row r="4336">
          <cell r="A4336">
            <v>5205301001</v>
          </cell>
        </row>
        <row r="4337">
          <cell r="A4337">
            <v>5205301001</v>
          </cell>
        </row>
        <row r="4338">
          <cell r="A4338">
            <v>5205331001</v>
          </cell>
        </row>
        <row r="4339">
          <cell r="A4339">
            <v>5205331001</v>
          </cell>
        </row>
        <row r="4340">
          <cell r="A4340">
            <v>5205361001</v>
          </cell>
        </row>
        <row r="4341">
          <cell r="A4341">
            <v>5205361001</v>
          </cell>
        </row>
        <row r="4342">
          <cell r="A4342">
            <v>5205391001</v>
          </cell>
        </row>
        <row r="4343">
          <cell r="A4343">
            <v>5205391001</v>
          </cell>
        </row>
        <row r="4344">
          <cell r="A4344">
            <v>5205421001</v>
          </cell>
        </row>
        <row r="4345">
          <cell r="A4345">
            <v>5205421001</v>
          </cell>
        </row>
        <row r="4346">
          <cell r="A4346">
            <v>5205301001</v>
          </cell>
        </row>
        <row r="4347">
          <cell r="A4347">
            <v>5205301001</v>
          </cell>
        </row>
        <row r="4348">
          <cell r="A4348">
            <v>5205331001</v>
          </cell>
        </row>
        <row r="4349">
          <cell r="A4349">
            <v>5205331001</v>
          </cell>
        </row>
        <row r="4350">
          <cell r="A4350">
            <v>5205361001</v>
          </cell>
        </row>
        <row r="4351">
          <cell r="A4351">
            <v>5205361001</v>
          </cell>
        </row>
        <row r="4352">
          <cell r="A4352">
            <v>5205391001</v>
          </cell>
        </row>
        <row r="4353">
          <cell r="A4353">
            <v>5205391001</v>
          </cell>
        </row>
        <row r="4354">
          <cell r="A4354">
            <v>5205301001</v>
          </cell>
        </row>
        <row r="4355">
          <cell r="A4355">
            <v>5205331001</v>
          </cell>
        </row>
        <row r="4356">
          <cell r="A4356">
            <v>5205361001</v>
          </cell>
        </row>
        <row r="4357">
          <cell r="A4357">
            <v>5205391001</v>
          </cell>
        </row>
        <row r="4358">
          <cell r="A4358">
            <v>5205301001</v>
          </cell>
        </row>
        <row r="4359">
          <cell r="A4359">
            <v>5205301001</v>
          </cell>
        </row>
        <row r="4360">
          <cell r="A4360">
            <v>5205331001</v>
          </cell>
        </row>
        <row r="4361">
          <cell r="A4361">
            <v>5205331001</v>
          </cell>
        </row>
        <row r="4362">
          <cell r="A4362">
            <v>5205361001</v>
          </cell>
        </row>
        <row r="4363">
          <cell r="A4363">
            <v>5205361001</v>
          </cell>
        </row>
        <row r="4364">
          <cell r="A4364">
            <v>5205391001</v>
          </cell>
        </row>
        <row r="4365">
          <cell r="A4365">
            <v>5205391001</v>
          </cell>
        </row>
        <row r="4366">
          <cell r="A4366">
            <v>5205121001</v>
          </cell>
        </row>
        <row r="4367">
          <cell r="A4367">
            <v>5205121002</v>
          </cell>
        </row>
        <row r="4368">
          <cell r="A4368">
            <v>5205121002</v>
          </cell>
        </row>
        <row r="4369">
          <cell r="A4369">
            <v>5205121002</v>
          </cell>
        </row>
        <row r="4370">
          <cell r="A4370">
            <v>5205121002</v>
          </cell>
        </row>
        <row r="4371">
          <cell r="A4371">
            <v>5205121002</v>
          </cell>
        </row>
        <row r="4372">
          <cell r="A4372">
            <v>5205151003</v>
          </cell>
        </row>
        <row r="4373">
          <cell r="A4373">
            <v>5205151003</v>
          </cell>
        </row>
        <row r="4374">
          <cell r="A4374">
            <v>5205151003</v>
          </cell>
        </row>
        <row r="4375">
          <cell r="A4375">
            <v>5205151003</v>
          </cell>
        </row>
        <row r="4376">
          <cell r="A4376">
            <v>5205151003</v>
          </cell>
        </row>
        <row r="4377">
          <cell r="A4377">
            <v>5205151003</v>
          </cell>
        </row>
        <row r="4378">
          <cell r="A4378">
            <v>5205121002</v>
          </cell>
        </row>
        <row r="4379">
          <cell r="A4379">
            <v>5205121002</v>
          </cell>
        </row>
        <row r="4380">
          <cell r="A4380">
            <v>5205121002</v>
          </cell>
        </row>
        <row r="4381">
          <cell r="A4381">
            <v>5205121002</v>
          </cell>
        </row>
        <row r="4382">
          <cell r="A4382">
            <v>5205121002</v>
          </cell>
        </row>
        <row r="4383">
          <cell r="A4383">
            <v>5205121002</v>
          </cell>
        </row>
        <row r="4384">
          <cell r="A4384">
            <v>5205121002</v>
          </cell>
        </row>
        <row r="4385">
          <cell r="A4385">
            <v>5205121002</v>
          </cell>
        </row>
        <row r="4386">
          <cell r="A4386">
            <v>5205121002</v>
          </cell>
        </row>
        <row r="4387">
          <cell r="A4387">
            <v>5205121002</v>
          </cell>
        </row>
        <row r="4388">
          <cell r="A4388">
            <v>5205121002</v>
          </cell>
        </row>
        <row r="4389">
          <cell r="A4389">
            <v>5205121002</v>
          </cell>
        </row>
        <row r="4390">
          <cell r="A4390">
            <v>5205121002</v>
          </cell>
        </row>
        <row r="4391">
          <cell r="A4391">
            <v>5205121002</v>
          </cell>
        </row>
        <row r="4392">
          <cell r="A4392">
            <v>5205121002</v>
          </cell>
        </row>
        <row r="4393">
          <cell r="A4393">
            <v>5205121002</v>
          </cell>
        </row>
        <row r="4394">
          <cell r="A4394">
            <v>5205121002</v>
          </cell>
        </row>
        <row r="4395">
          <cell r="A4395">
            <v>5205121002</v>
          </cell>
        </row>
        <row r="4396">
          <cell r="A4396">
            <v>5205121002</v>
          </cell>
        </row>
        <row r="4397">
          <cell r="A4397">
            <v>5205121002</v>
          </cell>
        </row>
        <row r="4398">
          <cell r="A4398">
            <v>5205121002</v>
          </cell>
        </row>
        <row r="4399">
          <cell r="A4399">
            <v>5205121002</v>
          </cell>
        </row>
        <row r="4400">
          <cell r="A4400">
            <v>5205121002</v>
          </cell>
        </row>
        <row r="4401">
          <cell r="A4401">
            <v>5205121002</v>
          </cell>
        </row>
        <row r="4402">
          <cell r="A4402">
            <v>5205121002</v>
          </cell>
        </row>
        <row r="4403">
          <cell r="A4403">
            <v>5205121002</v>
          </cell>
        </row>
        <row r="4404">
          <cell r="A4404">
            <v>5205121002</v>
          </cell>
        </row>
        <row r="4405">
          <cell r="A4405">
            <v>5205121002</v>
          </cell>
        </row>
        <row r="4406">
          <cell r="A4406">
            <v>5205121002</v>
          </cell>
        </row>
        <row r="4407">
          <cell r="A4407">
            <v>5205121002</v>
          </cell>
        </row>
        <row r="4408">
          <cell r="A4408">
            <v>5205121002</v>
          </cell>
        </row>
        <row r="4409">
          <cell r="A4409">
            <v>5205121002</v>
          </cell>
        </row>
        <row r="4410">
          <cell r="A4410">
            <v>5205121002</v>
          </cell>
        </row>
        <row r="4411">
          <cell r="A4411">
            <v>5205121002</v>
          </cell>
        </row>
        <row r="4412">
          <cell r="A4412">
            <v>5205151002</v>
          </cell>
        </row>
        <row r="4413">
          <cell r="A4413">
            <v>5205151002</v>
          </cell>
        </row>
        <row r="4414">
          <cell r="A4414">
            <v>5205151002</v>
          </cell>
        </row>
        <row r="4415">
          <cell r="A4415">
            <v>5205151002</v>
          </cell>
        </row>
        <row r="4416">
          <cell r="A4416">
            <v>5205151002</v>
          </cell>
        </row>
        <row r="4417">
          <cell r="A4417">
            <v>5205151002</v>
          </cell>
        </row>
        <row r="4418">
          <cell r="A4418">
            <v>5205151002</v>
          </cell>
        </row>
        <row r="4419">
          <cell r="A4419">
            <v>5205151002</v>
          </cell>
        </row>
        <row r="4420">
          <cell r="A4420">
            <v>5205151002</v>
          </cell>
        </row>
        <row r="4421">
          <cell r="A4421">
            <v>5205151002</v>
          </cell>
        </row>
        <row r="4422">
          <cell r="A4422">
            <v>5205151002</v>
          </cell>
        </row>
        <row r="4423">
          <cell r="A4423">
            <v>5205151002</v>
          </cell>
        </row>
        <row r="4424">
          <cell r="A4424">
            <v>5205151002</v>
          </cell>
        </row>
        <row r="4425">
          <cell r="A4425">
            <v>5205151002</v>
          </cell>
        </row>
        <row r="4426">
          <cell r="A4426">
            <v>5205151002</v>
          </cell>
        </row>
        <row r="4427">
          <cell r="A4427">
            <v>5205151002</v>
          </cell>
        </row>
        <row r="4428">
          <cell r="A4428">
            <v>5205151002</v>
          </cell>
        </row>
        <row r="4429">
          <cell r="A4429">
            <v>5205151002</v>
          </cell>
        </row>
        <row r="4430">
          <cell r="A4430">
            <v>5205151002</v>
          </cell>
        </row>
        <row r="4431">
          <cell r="A4431">
            <v>5205151002</v>
          </cell>
        </row>
        <row r="4432">
          <cell r="A4432">
            <v>5205151002</v>
          </cell>
        </row>
        <row r="4433">
          <cell r="A4433">
            <v>5205151002</v>
          </cell>
        </row>
        <row r="4434">
          <cell r="A4434">
            <v>5205151002</v>
          </cell>
        </row>
        <row r="4435">
          <cell r="A4435">
            <v>5205151002</v>
          </cell>
        </row>
        <row r="4436">
          <cell r="A4436">
            <v>5205151002</v>
          </cell>
        </row>
        <row r="4437">
          <cell r="A4437">
            <v>5205151002</v>
          </cell>
        </row>
        <row r="4438">
          <cell r="A4438">
            <v>5205151002</v>
          </cell>
        </row>
        <row r="4439">
          <cell r="A4439">
            <v>5205151002</v>
          </cell>
        </row>
        <row r="4440">
          <cell r="A4440">
            <v>5205151002</v>
          </cell>
        </row>
        <row r="4441">
          <cell r="A4441">
            <v>5205151002</v>
          </cell>
        </row>
        <row r="4442">
          <cell r="A4442">
            <v>5205151002</v>
          </cell>
        </row>
        <row r="4443">
          <cell r="A4443">
            <v>5205151002</v>
          </cell>
        </row>
        <row r="4444">
          <cell r="A4444">
            <v>5205151002</v>
          </cell>
        </row>
        <row r="4445">
          <cell r="A4445">
            <v>5205151002</v>
          </cell>
        </row>
        <row r="4446">
          <cell r="A4446">
            <v>5205121001</v>
          </cell>
        </row>
        <row r="4447">
          <cell r="A4447">
            <v>5205121002</v>
          </cell>
        </row>
        <row r="4448">
          <cell r="A4448">
            <v>5205121002</v>
          </cell>
        </row>
        <row r="4449">
          <cell r="A4449">
            <v>5205121002</v>
          </cell>
        </row>
        <row r="4450">
          <cell r="A4450">
            <v>5205121002</v>
          </cell>
        </row>
        <row r="4451">
          <cell r="A4451">
            <v>5205121002</v>
          </cell>
        </row>
        <row r="4452">
          <cell r="A4452">
            <v>5205151002</v>
          </cell>
        </row>
        <row r="4453">
          <cell r="A4453">
            <v>5205151002</v>
          </cell>
        </row>
        <row r="4454">
          <cell r="A4454">
            <v>5205151002</v>
          </cell>
        </row>
        <row r="4455">
          <cell r="A4455">
            <v>5205151002</v>
          </cell>
        </row>
        <row r="4456">
          <cell r="A4456">
            <v>5205151002</v>
          </cell>
        </row>
        <row r="4457">
          <cell r="A4457">
            <v>5205151002</v>
          </cell>
        </row>
        <row r="4458">
          <cell r="A4458">
            <v>5205121001</v>
          </cell>
        </row>
        <row r="4459">
          <cell r="A4459">
            <v>5205121002</v>
          </cell>
        </row>
        <row r="4460">
          <cell r="A4460">
            <v>5205121002</v>
          </cell>
        </row>
        <row r="4461">
          <cell r="A4461">
            <v>5205121002</v>
          </cell>
        </row>
        <row r="4462">
          <cell r="A4462">
            <v>5205121002</v>
          </cell>
        </row>
        <row r="4463">
          <cell r="A4463">
            <v>5205121002</v>
          </cell>
        </row>
        <row r="4464">
          <cell r="A4464">
            <v>5205151003</v>
          </cell>
        </row>
        <row r="4465">
          <cell r="A4465">
            <v>5205151003</v>
          </cell>
        </row>
        <row r="4466">
          <cell r="A4466">
            <v>5205151003</v>
          </cell>
        </row>
        <row r="4467">
          <cell r="A4467">
            <v>5205151003</v>
          </cell>
        </row>
        <row r="4468">
          <cell r="A4468">
            <v>5205151003</v>
          </cell>
        </row>
        <row r="4469">
          <cell r="A4469">
            <v>5205151003</v>
          </cell>
        </row>
        <row r="4470">
          <cell r="A4470">
            <v>5205951002</v>
          </cell>
        </row>
        <row r="4471">
          <cell r="A4471">
            <v>5205951002</v>
          </cell>
        </row>
        <row r="4472">
          <cell r="A4472">
            <v>5205951002</v>
          </cell>
        </row>
        <row r="4473">
          <cell r="A4473">
            <v>5205951002</v>
          </cell>
        </row>
        <row r="4474">
          <cell r="A4474">
            <v>5205951002</v>
          </cell>
        </row>
        <row r="4475">
          <cell r="A4475">
            <v>5205951002</v>
          </cell>
        </row>
        <row r="4476">
          <cell r="A4476">
            <v>5205951002</v>
          </cell>
        </row>
        <row r="4477">
          <cell r="A4477">
            <v>5295401001</v>
          </cell>
        </row>
        <row r="4478">
          <cell r="A4478">
            <v>5235501003</v>
          </cell>
        </row>
        <row r="4479">
          <cell r="A4479">
            <v>5235501001</v>
          </cell>
        </row>
        <row r="4480">
          <cell r="A4480">
            <v>5235501001</v>
          </cell>
        </row>
        <row r="4481">
          <cell r="A4481">
            <v>5235501001</v>
          </cell>
        </row>
        <row r="4482">
          <cell r="A4482">
            <v>5235501001</v>
          </cell>
        </row>
        <row r="4483">
          <cell r="A4483">
            <v>5235501001</v>
          </cell>
        </row>
        <row r="4484">
          <cell r="A4484">
            <v>5235501001</v>
          </cell>
        </row>
        <row r="4485">
          <cell r="A4485">
            <v>5235501001</v>
          </cell>
        </row>
        <row r="4486">
          <cell r="A4486">
            <v>5235501001</v>
          </cell>
        </row>
        <row r="4487">
          <cell r="A4487">
            <v>5235501001</v>
          </cell>
        </row>
        <row r="4488">
          <cell r="A4488">
            <v>5235501001</v>
          </cell>
        </row>
        <row r="4489">
          <cell r="A4489">
            <v>5235501001</v>
          </cell>
        </row>
        <row r="4490">
          <cell r="A4490">
            <v>5235501001</v>
          </cell>
        </row>
        <row r="4491">
          <cell r="A4491">
            <v>5235501001</v>
          </cell>
        </row>
        <row r="4492">
          <cell r="A4492">
            <v>5235501001</v>
          </cell>
        </row>
        <row r="4493">
          <cell r="A4493">
            <v>5235501001</v>
          </cell>
        </row>
        <row r="4494">
          <cell r="A4494">
            <v>5235501001</v>
          </cell>
        </row>
        <row r="4495">
          <cell r="A4495">
            <v>5235501001</v>
          </cell>
        </row>
        <row r="4496">
          <cell r="A4496">
            <v>5235501001</v>
          </cell>
        </row>
        <row r="4497">
          <cell r="A4497">
            <v>5235501001</v>
          </cell>
        </row>
        <row r="4498">
          <cell r="A4498">
            <v>5235501001</v>
          </cell>
        </row>
        <row r="4499">
          <cell r="A4499">
            <v>5235501001</v>
          </cell>
        </row>
        <row r="4500">
          <cell r="A4500">
            <v>5235501001</v>
          </cell>
        </row>
        <row r="4501">
          <cell r="A4501">
            <v>5235501001</v>
          </cell>
        </row>
        <row r="4502">
          <cell r="A4502">
            <v>5235501001</v>
          </cell>
        </row>
        <row r="4503">
          <cell r="A4503">
            <v>5235501001</v>
          </cell>
        </row>
        <row r="4504">
          <cell r="A4504">
            <v>5260051001</v>
          </cell>
        </row>
        <row r="4505">
          <cell r="A4505">
            <v>5260051001</v>
          </cell>
        </row>
        <row r="4506">
          <cell r="A4506">
            <v>5260101001</v>
          </cell>
        </row>
        <row r="4507">
          <cell r="A4507">
            <v>5260101001</v>
          </cell>
        </row>
        <row r="4508">
          <cell r="A4508">
            <v>5260151001</v>
          </cell>
        </row>
        <row r="4509">
          <cell r="A4509">
            <v>5230951001</v>
          </cell>
        </row>
        <row r="4510">
          <cell r="A4510">
            <v>5235601001</v>
          </cell>
        </row>
        <row r="4511">
          <cell r="A4511">
            <v>5295951007</v>
          </cell>
        </row>
        <row r="4512">
          <cell r="A4512">
            <v>5295951004</v>
          </cell>
        </row>
        <row r="4513">
          <cell r="A4513">
            <v>5235501002</v>
          </cell>
        </row>
        <row r="4514">
          <cell r="A4514">
            <v>5235501002</v>
          </cell>
        </row>
        <row r="4515">
          <cell r="A4515">
            <v>5235501002</v>
          </cell>
        </row>
        <row r="4516">
          <cell r="A4516">
            <v>5235501002</v>
          </cell>
        </row>
        <row r="4517">
          <cell r="A4517">
            <v>5235951003</v>
          </cell>
        </row>
        <row r="4518">
          <cell r="A4518">
            <v>5235951003</v>
          </cell>
        </row>
        <row r="4519">
          <cell r="A4519">
            <v>5235951003</v>
          </cell>
        </row>
        <row r="4520">
          <cell r="A4520">
            <v>5255201001</v>
          </cell>
        </row>
        <row r="4521">
          <cell r="A4521">
            <v>5235351001</v>
          </cell>
        </row>
        <row r="4522">
          <cell r="A4522">
            <v>5255951001</v>
          </cell>
        </row>
        <row r="4523">
          <cell r="A4523">
            <v>5235951006</v>
          </cell>
        </row>
        <row r="4524">
          <cell r="A4524">
            <v>5235101001</v>
          </cell>
        </row>
        <row r="4525">
          <cell r="A4525">
            <v>5235101001</v>
          </cell>
        </row>
        <row r="4526">
          <cell r="A4526">
            <v>5205951003</v>
          </cell>
        </row>
        <row r="4527">
          <cell r="A4527">
            <v>5205951003</v>
          </cell>
        </row>
        <row r="4528">
          <cell r="A4528">
            <v>5205951004</v>
          </cell>
        </row>
        <row r="4529">
          <cell r="A4529">
            <v>5205681001</v>
          </cell>
        </row>
        <row r="4530">
          <cell r="A4530">
            <v>5205681001</v>
          </cell>
        </row>
        <row r="4531">
          <cell r="A4531">
            <v>5205681001</v>
          </cell>
        </row>
        <row r="4532">
          <cell r="A4532">
            <v>5205681001</v>
          </cell>
        </row>
        <row r="4533">
          <cell r="A4533">
            <v>5205691001</v>
          </cell>
        </row>
        <row r="4534">
          <cell r="A4534">
            <v>5205701001</v>
          </cell>
        </row>
        <row r="4535">
          <cell r="A4535">
            <v>5205701001</v>
          </cell>
        </row>
        <row r="4536">
          <cell r="A4536">
            <v>5205701001</v>
          </cell>
        </row>
        <row r="4537">
          <cell r="A4537">
            <v>5205701001</v>
          </cell>
        </row>
        <row r="4538">
          <cell r="A4538">
            <v>5205701001</v>
          </cell>
        </row>
        <row r="4539">
          <cell r="A4539">
            <v>5205701001</v>
          </cell>
        </row>
        <row r="4540">
          <cell r="A4540">
            <v>5205701001</v>
          </cell>
        </row>
        <row r="4541">
          <cell r="A4541">
            <v>5205701001</v>
          </cell>
        </row>
        <row r="4542">
          <cell r="A4542">
            <v>5205721001</v>
          </cell>
        </row>
        <row r="4543">
          <cell r="A4543">
            <v>5205721001</v>
          </cell>
        </row>
        <row r="4544">
          <cell r="A4544">
            <v>5205721001</v>
          </cell>
        </row>
        <row r="4545">
          <cell r="A4545">
            <v>5205721001</v>
          </cell>
        </row>
        <row r="4546">
          <cell r="A4546">
            <v>5205751001</v>
          </cell>
        </row>
        <row r="4547">
          <cell r="A4547">
            <v>5205781001</v>
          </cell>
        </row>
        <row r="4548">
          <cell r="A4548">
            <v>5295401001</v>
          </cell>
        </row>
        <row r="4549">
          <cell r="A4549">
            <v>5205951002</v>
          </cell>
        </row>
        <row r="4550">
          <cell r="A4550">
            <v>5295951004</v>
          </cell>
        </row>
        <row r="4551">
          <cell r="A4551">
            <v>5295951004</v>
          </cell>
        </row>
        <row r="4552">
          <cell r="A4552">
            <v>5295951004</v>
          </cell>
        </row>
        <row r="4553">
          <cell r="A4553">
            <v>5295301001</v>
          </cell>
        </row>
        <row r="4554">
          <cell r="A4554">
            <v>5295951004</v>
          </cell>
        </row>
        <row r="4555">
          <cell r="A4555">
            <v>5295951004</v>
          </cell>
        </row>
        <row r="4556">
          <cell r="A4556">
            <v>5295951004</v>
          </cell>
        </row>
        <row r="4557">
          <cell r="A4557">
            <v>5295951004</v>
          </cell>
        </row>
        <row r="4558">
          <cell r="A4558">
            <v>5295951004</v>
          </cell>
        </row>
        <row r="4559">
          <cell r="A4559">
            <v>5295951004</v>
          </cell>
        </row>
        <row r="4560">
          <cell r="A4560">
            <v>5295951004</v>
          </cell>
        </row>
        <row r="4561">
          <cell r="A4561">
            <v>5295951004</v>
          </cell>
        </row>
        <row r="4562">
          <cell r="A4562">
            <v>5295951004</v>
          </cell>
        </row>
        <row r="4563">
          <cell r="A4563">
            <v>5295951004</v>
          </cell>
        </row>
        <row r="4564">
          <cell r="A4564">
            <v>5235501003</v>
          </cell>
        </row>
        <row r="4565">
          <cell r="A4565">
            <v>5235501003</v>
          </cell>
        </row>
        <row r="4566">
          <cell r="A4566">
            <v>5235501003</v>
          </cell>
        </row>
        <row r="4567">
          <cell r="A4567">
            <v>5235501003</v>
          </cell>
        </row>
        <row r="4568">
          <cell r="A4568">
            <v>5235501003</v>
          </cell>
        </row>
        <row r="4569">
          <cell r="A4569">
            <v>5235501003</v>
          </cell>
        </row>
        <row r="4570">
          <cell r="A4570">
            <v>5235501003</v>
          </cell>
        </row>
        <row r="4571">
          <cell r="A4571">
            <v>5235501003</v>
          </cell>
        </row>
        <row r="4572">
          <cell r="A4572">
            <v>5235501003</v>
          </cell>
        </row>
        <row r="4573">
          <cell r="A4573">
            <v>5295301001</v>
          </cell>
        </row>
        <row r="4574">
          <cell r="A4574">
            <v>5235101001</v>
          </cell>
        </row>
        <row r="4575">
          <cell r="A4575">
            <v>5235101001</v>
          </cell>
        </row>
        <row r="4576">
          <cell r="A4576">
            <v>5235501003</v>
          </cell>
        </row>
        <row r="4577">
          <cell r="A4577">
            <v>5235101001</v>
          </cell>
        </row>
        <row r="4578">
          <cell r="A4578">
            <v>5295601001</v>
          </cell>
        </row>
        <row r="4579">
          <cell r="A4579">
            <v>5295601001</v>
          </cell>
        </row>
        <row r="4580">
          <cell r="A4580">
            <v>5295601001</v>
          </cell>
        </row>
        <row r="4581">
          <cell r="A4581">
            <v>5295601002</v>
          </cell>
        </row>
        <row r="4582">
          <cell r="A4582">
            <v>5295601001</v>
          </cell>
        </row>
        <row r="4583">
          <cell r="A4583">
            <v>5295601001</v>
          </cell>
        </row>
        <row r="4584">
          <cell r="A4584">
            <v>5295601002</v>
          </cell>
        </row>
        <row r="4585">
          <cell r="A4585">
            <v>5205951003</v>
          </cell>
        </row>
        <row r="4586">
          <cell r="A4586">
            <v>5235951005</v>
          </cell>
        </row>
        <row r="4587">
          <cell r="A4587">
            <v>5235951005</v>
          </cell>
        </row>
        <row r="4588">
          <cell r="A4588">
            <v>5235951005</v>
          </cell>
        </row>
        <row r="4589">
          <cell r="A4589">
            <v>5235951005</v>
          </cell>
        </row>
        <row r="4590">
          <cell r="A4590">
            <v>5235951005</v>
          </cell>
        </row>
        <row r="4591">
          <cell r="A4591">
            <v>5235951005</v>
          </cell>
        </row>
        <row r="4592">
          <cell r="A4592">
            <v>5235951005</v>
          </cell>
        </row>
        <row r="4593">
          <cell r="A4593">
            <v>5235951005</v>
          </cell>
        </row>
        <row r="4594">
          <cell r="A4594">
            <v>5235951005</v>
          </cell>
        </row>
        <row r="4595">
          <cell r="A4595">
            <v>5235951005</v>
          </cell>
        </row>
        <row r="4596">
          <cell r="A4596">
            <v>5235951005</v>
          </cell>
        </row>
        <row r="4597">
          <cell r="A4597">
            <v>5235951005</v>
          </cell>
        </row>
        <row r="4598">
          <cell r="A4598">
            <v>5235951005</v>
          </cell>
        </row>
        <row r="4599">
          <cell r="A4599">
            <v>5235951005</v>
          </cell>
        </row>
        <row r="4600">
          <cell r="A4600">
            <v>5235951003</v>
          </cell>
        </row>
        <row r="4601">
          <cell r="A4601">
            <v>5235951003</v>
          </cell>
        </row>
        <row r="4602">
          <cell r="A4602">
            <v>5235951005</v>
          </cell>
        </row>
        <row r="4603">
          <cell r="A4603">
            <v>5235501002</v>
          </cell>
        </row>
        <row r="4604">
          <cell r="A4604">
            <v>5235951003</v>
          </cell>
        </row>
        <row r="4605">
          <cell r="A4605">
            <v>5235501002</v>
          </cell>
        </row>
        <row r="4606">
          <cell r="A4606">
            <v>5235951005</v>
          </cell>
        </row>
        <row r="4607">
          <cell r="A4607">
            <v>5235951005</v>
          </cell>
        </row>
        <row r="4608">
          <cell r="A4608">
            <v>5235951005</v>
          </cell>
        </row>
        <row r="4609">
          <cell r="A4609">
            <v>5235951005</v>
          </cell>
        </row>
        <row r="4610">
          <cell r="A4610">
            <v>5235951005</v>
          </cell>
        </row>
        <row r="4611">
          <cell r="A4611">
            <v>5235951005</v>
          </cell>
        </row>
        <row r="4612">
          <cell r="A4612">
            <v>5235951005</v>
          </cell>
        </row>
        <row r="4613">
          <cell r="A4613">
            <v>5235951005</v>
          </cell>
        </row>
        <row r="4614">
          <cell r="A4614">
            <v>5235951005</v>
          </cell>
        </row>
        <row r="4615">
          <cell r="A4615">
            <v>5235951005</v>
          </cell>
        </row>
        <row r="4616">
          <cell r="A4616">
            <v>5235951005</v>
          </cell>
        </row>
        <row r="4617">
          <cell r="A4617">
            <v>5235951005</v>
          </cell>
        </row>
        <row r="4618">
          <cell r="A4618">
            <v>5235951005</v>
          </cell>
        </row>
        <row r="4619">
          <cell r="A4619">
            <v>5235951005</v>
          </cell>
        </row>
        <row r="4620">
          <cell r="A4620">
            <v>5235951005</v>
          </cell>
        </row>
        <row r="4621">
          <cell r="A4621">
            <v>5235951005</v>
          </cell>
        </row>
        <row r="4622">
          <cell r="A4622">
            <v>5235951003</v>
          </cell>
        </row>
        <row r="4623">
          <cell r="A4623">
            <v>5235951003</v>
          </cell>
        </row>
        <row r="4624">
          <cell r="A4624">
            <v>5235951005</v>
          </cell>
        </row>
        <row r="4625">
          <cell r="A4625">
            <v>5235501002</v>
          </cell>
        </row>
        <row r="4626">
          <cell r="A4626">
            <v>5235951003</v>
          </cell>
        </row>
        <row r="4627">
          <cell r="A4627">
            <v>5235501002</v>
          </cell>
        </row>
        <row r="4628">
          <cell r="A4628">
            <v>5215051001</v>
          </cell>
        </row>
        <row r="4629">
          <cell r="A4629">
            <v>5220951001</v>
          </cell>
        </row>
        <row r="4630">
          <cell r="A4630">
            <v>5235651002</v>
          </cell>
        </row>
        <row r="4631">
          <cell r="A4631">
            <v>5295951027</v>
          </cell>
        </row>
        <row r="4632">
          <cell r="A4632">
            <v>5295951026</v>
          </cell>
        </row>
        <row r="4633">
          <cell r="A4633">
            <v>5295951010</v>
          </cell>
        </row>
        <row r="4634">
          <cell r="A4634">
            <v>5295951010</v>
          </cell>
        </row>
        <row r="4635">
          <cell r="A4635">
            <v>5235951005</v>
          </cell>
        </row>
        <row r="4636">
          <cell r="A4636">
            <v>5235951005</v>
          </cell>
        </row>
        <row r="4637">
          <cell r="A4637">
            <v>5235951005</v>
          </cell>
        </row>
        <row r="4638">
          <cell r="A4638">
            <v>5235951005</v>
          </cell>
        </row>
        <row r="4639">
          <cell r="A4639">
            <v>5235951005</v>
          </cell>
        </row>
        <row r="4640">
          <cell r="A4640">
            <v>5235951005</v>
          </cell>
        </row>
        <row r="4641">
          <cell r="A4641">
            <v>5235951005</v>
          </cell>
        </row>
        <row r="4642">
          <cell r="A4642">
            <v>5235951005</v>
          </cell>
        </row>
        <row r="4643">
          <cell r="A4643">
            <v>5235951005</v>
          </cell>
        </row>
        <row r="4644">
          <cell r="A4644">
            <v>5235951005</v>
          </cell>
        </row>
        <row r="4645">
          <cell r="A4645">
            <v>5235951005</v>
          </cell>
        </row>
        <row r="4646">
          <cell r="A4646">
            <v>5235951005</v>
          </cell>
        </row>
        <row r="4647">
          <cell r="A4647">
            <v>5235951005</v>
          </cell>
        </row>
        <row r="4648">
          <cell r="A4648">
            <v>5235951005</v>
          </cell>
        </row>
        <row r="4649">
          <cell r="A4649">
            <v>5235951005</v>
          </cell>
        </row>
        <row r="4650">
          <cell r="A4650">
            <v>5235951005</v>
          </cell>
        </row>
        <row r="4651">
          <cell r="A4651">
            <v>5235951003</v>
          </cell>
        </row>
        <row r="4652">
          <cell r="A4652">
            <v>5235951003</v>
          </cell>
        </row>
        <row r="4653">
          <cell r="A4653">
            <v>5235951005</v>
          </cell>
        </row>
        <row r="4654">
          <cell r="A4654">
            <v>5235501002</v>
          </cell>
        </row>
        <row r="4655">
          <cell r="A4655">
            <v>5235951003</v>
          </cell>
        </row>
        <row r="4656">
          <cell r="A4656">
            <v>5235501002</v>
          </cell>
        </row>
        <row r="4657">
          <cell r="A4657">
            <v>5235501003</v>
          </cell>
        </row>
        <row r="4658">
          <cell r="A4658">
            <v>5235501003</v>
          </cell>
        </row>
        <row r="4659">
          <cell r="A4659">
            <v>5235501003</v>
          </cell>
        </row>
        <row r="4660">
          <cell r="A4660">
            <v>5235501003</v>
          </cell>
        </row>
        <row r="4661">
          <cell r="A4661">
            <v>5235501003</v>
          </cell>
        </row>
        <row r="4662">
          <cell r="A4662">
            <v>5295251001</v>
          </cell>
        </row>
        <row r="4663">
          <cell r="A4663">
            <v>5235501003</v>
          </cell>
        </row>
        <row r="4664">
          <cell r="A4664">
            <v>5235501003</v>
          </cell>
        </row>
        <row r="4665">
          <cell r="A4665">
            <v>5235501003</v>
          </cell>
        </row>
        <row r="4666">
          <cell r="A4666">
            <v>5235501003</v>
          </cell>
        </row>
        <row r="4667">
          <cell r="A4667">
            <v>5235501003</v>
          </cell>
        </row>
        <row r="4668">
          <cell r="A4668">
            <v>5235501003</v>
          </cell>
        </row>
        <row r="4669">
          <cell r="A4669">
            <v>5235501003</v>
          </cell>
        </row>
        <row r="4670">
          <cell r="A4670">
            <v>5235501003</v>
          </cell>
        </row>
        <row r="4671">
          <cell r="A4671">
            <v>5235501003</v>
          </cell>
        </row>
        <row r="4672">
          <cell r="A4672">
            <v>5235501003</v>
          </cell>
        </row>
        <row r="4673">
          <cell r="A4673">
            <v>5235501003</v>
          </cell>
        </row>
        <row r="4674">
          <cell r="A4674">
            <v>5235501003</v>
          </cell>
        </row>
        <row r="4675">
          <cell r="A4675">
            <v>5235501003</v>
          </cell>
        </row>
        <row r="4676">
          <cell r="A4676">
            <v>5235501003</v>
          </cell>
        </row>
        <row r="4677">
          <cell r="A4677">
            <v>5235501003</v>
          </cell>
        </row>
        <row r="4678">
          <cell r="A4678">
            <v>5235951005</v>
          </cell>
        </row>
        <row r="4679">
          <cell r="A4679">
            <v>5235501003</v>
          </cell>
        </row>
        <row r="4680">
          <cell r="A4680">
            <v>5235501003</v>
          </cell>
        </row>
        <row r="4681">
          <cell r="A4681">
            <v>5235501003</v>
          </cell>
        </row>
        <row r="4682">
          <cell r="A4682">
            <v>5240151001</v>
          </cell>
        </row>
        <row r="4683">
          <cell r="A4683">
            <v>5295951004</v>
          </cell>
        </row>
        <row r="4684">
          <cell r="A4684">
            <v>5295951004</v>
          </cell>
        </row>
        <row r="4685">
          <cell r="A4685">
            <v>5295951004</v>
          </cell>
        </row>
        <row r="4686">
          <cell r="A4686">
            <v>5235501003</v>
          </cell>
        </row>
        <row r="4687">
          <cell r="A4687">
            <v>5235501003</v>
          </cell>
        </row>
        <row r="4688">
          <cell r="A4688">
            <v>5235501003</v>
          </cell>
        </row>
        <row r="4689">
          <cell r="A4689">
            <v>5235501003</v>
          </cell>
        </row>
        <row r="4690">
          <cell r="A4690">
            <v>5235501002</v>
          </cell>
        </row>
        <row r="4691">
          <cell r="A4691">
            <v>5235501003</v>
          </cell>
        </row>
        <row r="4692">
          <cell r="A4692">
            <v>5235501003</v>
          </cell>
        </row>
        <row r="4693">
          <cell r="A4693">
            <v>5235501003</v>
          </cell>
        </row>
        <row r="4694">
          <cell r="A4694">
            <v>5235501003</v>
          </cell>
        </row>
        <row r="4695">
          <cell r="A4695">
            <v>5235501003</v>
          </cell>
        </row>
        <row r="4696">
          <cell r="A4696">
            <v>5235951011</v>
          </cell>
        </row>
        <row r="4697">
          <cell r="A4697">
            <v>5235951011</v>
          </cell>
        </row>
        <row r="4698">
          <cell r="A4698">
            <v>5235951011</v>
          </cell>
        </row>
        <row r="4699">
          <cell r="A4699">
            <v>5235951011</v>
          </cell>
        </row>
        <row r="4700">
          <cell r="A4700">
            <v>5235951011</v>
          </cell>
        </row>
        <row r="4701">
          <cell r="A4701">
            <v>5235951011</v>
          </cell>
        </row>
        <row r="4702">
          <cell r="A4702">
            <v>5235501003</v>
          </cell>
        </row>
        <row r="4703">
          <cell r="A4703">
            <v>5235501003</v>
          </cell>
        </row>
        <row r="4704">
          <cell r="A4704">
            <v>5235501003</v>
          </cell>
        </row>
        <row r="4705">
          <cell r="A4705">
            <v>5235501003</v>
          </cell>
        </row>
        <row r="4706">
          <cell r="A4706">
            <v>5235501003</v>
          </cell>
        </row>
        <row r="4707">
          <cell r="A4707">
            <v>5235501003</v>
          </cell>
        </row>
        <row r="4708">
          <cell r="A4708">
            <v>5235501003</v>
          </cell>
        </row>
        <row r="4709">
          <cell r="A4709">
            <v>5235501003</v>
          </cell>
        </row>
        <row r="4710">
          <cell r="A4710">
            <v>5235501003</v>
          </cell>
        </row>
        <row r="4711">
          <cell r="A4711">
            <v>5235501002</v>
          </cell>
        </row>
        <row r="4712">
          <cell r="A4712">
            <v>5235501002</v>
          </cell>
        </row>
        <row r="4713">
          <cell r="A4713">
            <v>5235951003</v>
          </cell>
        </row>
        <row r="4714">
          <cell r="A4714">
            <v>5235501003</v>
          </cell>
        </row>
        <row r="4715">
          <cell r="A4715">
            <v>5235501003</v>
          </cell>
        </row>
        <row r="4716">
          <cell r="A4716">
            <v>5235501003</v>
          </cell>
        </row>
        <row r="4717">
          <cell r="A4717">
            <v>5235501003</v>
          </cell>
        </row>
        <row r="4718">
          <cell r="A4718">
            <v>5235501003</v>
          </cell>
        </row>
        <row r="4719">
          <cell r="A4719">
            <v>5235501003</v>
          </cell>
        </row>
        <row r="4720">
          <cell r="A4720">
            <v>5235501003</v>
          </cell>
        </row>
        <row r="4721">
          <cell r="A4721">
            <v>5235501003</v>
          </cell>
        </row>
        <row r="4722">
          <cell r="A4722">
            <v>5235501003</v>
          </cell>
        </row>
        <row r="4723">
          <cell r="A4723">
            <v>5235501002</v>
          </cell>
        </row>
        <row r="4724">
          <cell r="A4724">
            <v>5235501002</v>
          </cell>
        </row>
        <row r="4725">
          <cell r="A4725">
            <v>5235951003</v>
          </cell>
        </row>
        <row r="4726">
          <cell r="A4726">
            <v>5295951004</v>
          </cell>
        </row>
        <row r="4727">
          <cell r="A4727">
            <v>5295301001</v>
          </cell>
        </row>
        <row r="4728">
          <cell r="A4728">
            <v>5295301001</v>
          </cell>
        </row>
        <row r="4729">
          <cell r="A4729">
            <v>5295301001</v>
          </cell>
        </row>
        <row r="4730">
          <cell r="A4730">
            <v>5235501003</v>
          </cell>
        </row>
        <row r="4731">
          <cell r="A4731">
            <v>5235501003</v>
          </cell>
        </row>
        <row r="4732">
          <cell r="A4732">
            <v>5235501003</v>
          </cell>
        </row>
        <row r="4733">
          <cell r="A4733">
            <v>5235501003</v>
          </cell>
        </row>
        <row r="4734">
          <cell r="A4734">
            <v>5235501003</v>
          </cell>
        </row>
        <row r="4735">
          <cell r="A4735">
            <v>5235501002</v>
          </cell>
        </row>
        <row r="4736">
          <cell r="A4736">
            <v>5235951003</v>
          </cell>
        </row>
        <row r="4737">
          <cell r="A4737">
            <v>5235501003</v>
          </cell>
        </row>
        <row r="4738">
          <cell r="A4738">
            <v>5235501003</v>
          </cell>
        </row>
        <row r="4739">
          <cell r="A4739">
            <v>5235501003</v>
          </cell>
        </row>
        <row r="4740">
          <cell r="A4740">
            <v>5235501003</v>
          </cell>
        </row>
        <row r="4741">
          <cell r="A4741">
            <v>5295951001</v>
          </cell>
        </row>
        <row r="4742">
          <cell r="A4742">
            <v>5295951001</v>
          </cell>
        </row>
        <row r="4743">
          <cell r="A4743">
            <v>5295401001</v>
          </cell>
        </row>
        <row r="4744">
          <cell r="A4744">
            <v>5295401001</v>
          </cell>
        </row>
        <row r="4745">
          <cell r="A4745">
            <v>5235501003</v>
          </cell>
        </row>
        <row r="4746">
          <cell r="A4746">
            <v>5235501003</v>
          </cell>
        </row>
        <row r="4747">
          <cell r="A4747">
            <v>5235501003</v>
          </cell>
        </row>
        <row r="4748">
          <cell r="A4748">
            <v>5235951011</v>
          </cell>
        </row>
        <row r="4749">
          <cell r="A4749">
            <v>5235951011</v>
          </cell>
        </row>
        <row r="4750">
          <cell r="A4750">
            <v>5235951011</v>
          </cell>
        </row>
        <row r="4751">
          <cell r="A4751">
            <v>5235951011</v>
          </cell>
        </row>
        <row r="4752">
          <cell r="A4752">
            <v>5235951009</v>
          </cell>
        </row>
        <row r="4753">
          <cell r="A4753">
            <v>5235951009</v>
          </cell>
        </row>
        <row r="4754">
          <cell r="A4754">
            <v>5235951009</v>
          </cell>
        </row>
        <row r="4755">
          <cell r="A4755">
            <v>5235951009</v>
          </cell>
        </row>
        <row r="4756">
          <cell r="A4756">
            <v>5235951009</v>
          </cell>
        </row>
        <row r="4757">
          <cell r="A4757">
            <v>5235951009</v>
          </cell>
        </row>
        <row r="4758">
          <cell r="A4758">
            <v>5235951009</v>
          </cell>
        </row>
        <row r="4759">
          <cell r="A4759">
            <v>5235951009</v>
          </cell>
        </row>
        <row r="4760">
          <cell r="A4760">
            <v>5235951009</v>
          </cell>
        </row>
        <row r="4761">
          <cell r="A4761">
            <v>5295051001</v>
          </cell>
        </row>
        <row r="4762">
          <cell r="A4762">
            <v>5295051001</v>
          </cell>
        </row>
        <row r="4763">
          <cell r="A4763">
            <v>5295051001</v>
          </cell>
        </row>
        <row r="4764">
          <cell r="A4764">
            <v>5295051001</v>
          </cell>
        </row>
        <row r="4765">
          <cell r="A4765">
            <v>5295051001</v>
          </cell>
        </row>
        <row r="4766">
          <cell r="A4766">
            <v>5295051001</v>
          </cell>
        </row>
        <row r="4767">
          <cell r="A4767">
            <v>5235951011</v>
          </cell>
        </row>
        <row r="4768">
          <cell r="A4768">
            <v>5235951011</v>
          </cell>
        </row>
        <row r="4769">
          <cell r="A4769">
            <v>5235951011</v>
          </cell>
        </row>
        <row r="4770">
          <cell r="A4770">
            <v>5235951011</v>
          </cell>
        </row>
        <row r="4771">
          <cell r="A4771">
            <v>5235951011</v>
          </cell>
        </row>
        <row r="4772">
          <cell r="A4772">
            <v>5235951011</v>
          </cell>
        </row>
        <row r="4773">
          <cell r="A4773">
            <v>5235951011</v>
          </cell>
        </row>
        <row r="4774">
          <cell r="A4774">
            <v>5235951011</v>
          </cell>
        </row>
        <row r="4775">
          <cell r="A4775">
            <v>5235951011</v>
          </cell>
        </row>
        <row r="4776">
          <cell r="A4776">
            <v>5235951011</v>
          </cell>
        </row>
        <row r="4777">
          <cell r="A4777">
            <v>5235501003</v>
          </cell>
        </row>
        <row r="4778">
          <cell r="A4778">
            <v>5295051001</v>
          </cell>
        </row>
        <row r="4779">
          <cell r="A4779">
            <v>5295051001</v>
          </cell>
        </row>
        <row r="4780">
          <cell r="A4780">
            <v>5295051001</v>
          </cell>
        </row>
        <row r="4781">
          <cell r="A4781">
            <v>5205031001</v>
          </cell>
        </row>
        <row r="4782">
          <cell r="A4782">
            <v>5205061002</v>
          </cell>
        </row>
        <row r="4783">
          <cell r="A4783">
            <v>5205061002</v>
          </cell>
        </row>
        <row r="4784">
          <cell r="A4784">
            <v>5205061002</v>
          </cell>
        </row>
        <row r="4785">
          <cell r="A4785">
            <v>5205061002</v>
          </cell>
        </row>
        <row r="4786">
          <cell r="A4786">
            <v>5205061002</v>
          </cell>
        </row>
        <row r="4787">
          <cell r="A4787">
            <v>5205061002</v>
          </cell>
        </row>
        <row r="4788">
          <cell r="A4788">
            <v>5205061002</v>
          </cell>
        </row>
        <row r="4789">
          <cell r="A4789">
            <v>5205061002</v>
          </cell>
        </row>
        <row r="4790">
          <cell r="A4790">
            <v>5205151002</v>
          </cell>
        </row>
        <row r="4791">
          <cell r="A4791">
            <v>5205151002</v>
          </cell>
        </row>
        <row r="4792">
          <cell r="A4792">
            <v>5205151002</v>
          </cell>
        </row>
        <row r="4793">
          <cell r="A4793">
            <v>5205151002</v>
          </cell>
        </row>
        <row r="4794">
          <cell r="A4794">
            <v>5205151003</v>
          </cell>
        </row>
        <row r="4795">
          <cell r="A4795">
            <v>5205151003</v>
          </cell>
        </row>
        <row r="4796">
          <cell r="A4796">
            <v>5205151003</v>
          </cell>
        </row>
        <row r="4797">
          <cell r="A4797">
            <v>5235501003</v>
          </cell>
        </row>
        <row r="4798">
          <cell r="A4798">
            <v>5235501003</v>
          </cell>
        </row>
        <row r="4799">
          <cell r="A4799">
            <v>5235501003</v>
          </cell>
        </row>
        <row r="4800">
          <cell r="A4800">
            <v>5235501003</v>
          </cell>
        </row>
        <row r="4801">
          <cell r="A4801">
            <v>5235951003</v>
          </cell>
        </row>
        <row r="4802">
          <cell r="A4802">
            <v>5235951003</v>
          </cell>
        </row>
        <row r="4803">
          <cell r="A4803">
            <v>5235951005</v>
          </cell>
        </row>
        <row r="4804">
          <cell r="A4804">
            <v>5235501002</v>
          </cell>
        </row>
        <row r="4805">
          <cell r="A4805">
            <v>5235951011</v>
          </cell>
        </row>
        <row r="4806">
          <cell r="A4806">
            <v>5235951011</v>
          </cell>
        </row>
        <row r="4807">
          <cell r="A4807">
            <v>5235951011</v>
          </cell>
        </row>
        <row r="4808">
          <cell r="A4808">
            <v>5235951011</v>
          </cell>
        </row>
        <row r="4809">
          <cell r="A4809">
            <v>5235501003</v>
          </cell>
        </row>
        <row r="4810">
          <cell r="A4810">
            <v>5235501003</v>
          </cell>
        </row>
        <row r="4811">
          <cell r="A4811">
            <v>5235501003</v>
          </cell>
        </row>
        <row r="4812">
          <cell r="A4812">
            <v>5295951004</v>
          </cell>
        </row>
        <row r="4813">
          <cell r="A4813">
            <v>5295951004</v>
          </cell>
        </row>
        <row r="4814">
          <cell r="A4814">
            <v>5295301001</v>
          </cell>
        </row>
        <row r="4815">
          <cell r="A4815">
            <v>5235501003</v>
          </cell>
        </row>
        <row r="4816">
          <cell r="A4816">
            <v>5235501003</v>
          </cell>
        </row>
        <row r="4817">
          <cell r="A4817">
            <v>5235501003</v>
          </cell>
        </row>
        <row r="4818">
          <cell r="A4818">
            <v>5235501003</v>
          </cell>
        </row>
        <row r="4819">
          <cell r="A4819">
            <v>5295951001</v>
          </cell>
        </row>
        <row r="4820">
          <cell r="A4820">
            <v>5235951003</v>
          </cell>
        </row>
        <row r="4821">
          <cell r="A4821">
            <v>5235951005</v>
          </cell>
        </row>
        <row r="4822">
          <cell r="A4822">
            <v>5235501002</v>
          </cell>
        </row>
        <row r="4823">
          <cell r="A4823">
            <v>5235501004</v>
          </cell>
        </row>
        <row r="4824">
          <cell r="A4824">
            <v>5235951003</v>
          </cell>
        </row>
        <row r="4825">
          <cell r="A4825">
            <v>5235951003</v>
          </cell>
        </row>
        <row r="4826">
          <cell r="A4826">
            <v>5235501002</v>
          </cell>
        </row>
        <row r="4827">
          <cell r="A4827">
            <v>5235501002</v>
          </cell>
        </row>
        <row r="4828">
          <cell r="A4828">
            <v>5210351001</v>
          </cell>
        </row>
        <row r="4829">
          <cell r="A4829">
            <v>5235401001</v>
          </cell>
        </row>
        <row r="4830">
          <cell r="A4830">
            <v>5235401001</v>
          </cell>
        </row>
        <row r="4831">
          <cell r="A4831">
            <v>5235501002</v>
          </cell>
        </row>
        <row r="4832">
          <cell r="A4832">
            <v>5235501002</v>
          </cell>
        </row>
        <row r="4833">
          <cell r="A4833">
            <v>5295951001</v>
          </cell>
        </row>
        <row r="4834">
          <cell r="A4834">
            <v>5235501003</v>
          </cell>
        </row>
        <row r="4835">
          <cell r="A4835">
            <v>5235501003</v>
          </cell>
        </row>
        <row r="4836">
          <cell r="A4836">
            <v>5235501003</v>
          </cell>
        </row>
        <row r="4837">
          <cell r="A4837">
            <v>5235501003</v>
          </cell>
        </row>
        <row r="4838">
          <cell r="A4838">
            <v>5235501003</v>
          </cell>
        </row>
        <row r="4839">
          <cell r="A4839">
            <v>5235501003</v>
          </cell>
        </row>
        <row r="4840">
          <cell r="A4840">
            <v>5235501003</v>
          </cell>
        </row>
        <row r="4841">
          <cell r="A4841">
            <v>5295951004</v>
          </cell>
        </row>
        <row r="4842">
          <cell r="A4842">
            <v>5235501003</v>
          </cell>
        </row>
        <row r="4843">
          <cell r="A4843">
            <v>5235501003</v>
          </cell>
        </row>
        <row r="4844">
          <cell r="A4844">
            <v>5235501003</v>
          </cell>
        </row>
        <row r="4845">
          <cell r="A4845">
            <v>5235501003</v>
          </cell>
        </row>
        <row r="4846">
          <cell r="A4846">
            <v>5235501003</v>
          </cell>
        </row>
        <row r="4847">
          <cell r="A4847">
            <v>5235501003</v>
          </cell>
        </row>
        <row r="4848">
          <cell r="A4848">
            <v>5235951003</v>
          </cell>
        </row>
        <row r="4849">
          <cell r="A4849">
            <v>5235951003</v>
          </cell>
        </row>
        <row r="4850">
          <cell r="A4850">
            <v>5295251001</v>
          </cell>
        </row>
        <row r="4851">
          <cell r="A4851">
            <v>5235501003</v>
          </cell>
        </row>
        <row r="4852">
          <cell r="A4852">
            <v>5235501003</v>
          </cell>
        </row>
        <row r="4853">
          <cell r="A4853">
            <v>5235501003</v>
          </cell>
        </row>
        <row r="4854">
          <cell r="A4854">
            <v>5235501003</v>
          </cell>
        </row>
        <row r="4855">
          <cell r="A4855">
            <v>5235501002</v>
          </cell>
        </row>
        <row r="4856">
          <cell r="A4856">
            <v>5235501002</v>
          </cell>
        </row>
        <row r="4857">
          <cell r="A4857">
            <v>5235501002</v>
          </cell>
        </row>
        <row r="4858">
          <cell r="A4858">
            <v>5235501002</v>
          </cell>
        </row>
        <row r="4859">
          <cell r="A4859">
            <v>5235501002</v>
          </cell>
        </row>
        <row r="4860">
          <cell r="A4860">
            <v>5235501002</v>
          </cell>
        </row>
        <row r="4861">
          <cell r="A4861">
            <v>5235501002</v>
          </cell>
        </row>
        <row r="4862">
          <cell r="A4862">
            <v>5235501002</v>
          </cell>
        </row>
        <row r="4863">
          <cell r="A4863">
            <v>5235501002</v>
          </cell>
        </row>
        <row r="4864">
          <cell r="A4864">
            <v>5235501002</v>
          </cell>
        </row>
        <row r="4865">
          <cell r="A4865">
            <v>5235951009</v>
          </cell>
        </row>
        <row r="4866">
          <cell r="A4866">
            <v>5235951009</v>
          </cell>
        </row>
        <row r="4867">
          <cell r="A4867">
            <v>5235951009</v>
          </cell>
        </row>
        <row r="4868">
          <cell r="A4868">
            <v>5235951009</v>
          </cell>
        </row>
        <row r="4869">
          <cell r="A4869">
            <v>5235951009</v>
          </cell>
        </row>
        <row r="4870">
          <cell r="A4870">
            <v>5235951009</v>
          </cell>
        </row>
        <row r="4871">
          <cell r="A4871">
            <v>5235951009</v>
          </cell>
        </row>
        <row r="4872">
          <cell r="A4872">
            <v>5235951009</v>
          </cell>
        </row>
        <row r="4873">
          <cell r="A4873">
            <v>5235951009</v>
          </cell>
        </row>
        <row r="4874">
          <cell r="A4874">
            <v>5235501004</v>
          </cell>
        </row>
        <row r="4875">
          <cell r="A4875">
            <v>5235501004</v>
          </cell>
        </row>
        <row r="4876">
          <cell r="A4876">
            <v>5295051001</v>
          </cell>
        </row>
        <row r="4877">
          <cell r="A4877">
            <v>5295051001</v>
          </cell>
        </row>
        <row r="4878">
          <cell r="A4878">
            <v>5235501004</v>
          </cell>
        </row>
        <row r="4879">
          <cell r="A4879">
            <v>5295051001</v>
          </cell>
        </row>
        <row r="4880">
          <cell r="A4880">
            <v>5235951003</v>
          </cell>
        </row>
        <row r="4881">
          <cell r="A4881">
            <v>5235951005</v>
          </cell>
        </row>
        <row r="4882">
          <cell r="A4882">
            <v>5235501002</v>
          </cell>
        </row>
        <row r="4883">
          <cell r="A4883">
            <v>5235501002</v>
          </cell>
        </row>
        <row r="4884">
          <cell r="A4884">
            <v>5235501002</v>
          </cell>
        </row>
        <row r="4885">
          <cell r="A4885">
            <v>5235951003</v>
          </cell>
        </row>
        <row r="4886">
          <cell r="A4886">
            <v>5235501002</v>
          </cell>
        </row>
        <row r="4887">
          <cell r="A4887">
            <v>5235951003</v>
          </cell>
        </row>
        <row r="4888">
          <cell r="A4888">
            <v>5235501002</v>
          </cell>
        </row>
        <row r="4889">
          <cell r="A4889">
            <v>5235951003</v>
          </cell>
        </row>
        <row r="4890">
          <cell r="A4890">
            <v>5235501002</v>
          </cell>
        </row>
        <row r="4891">
          <cell r="A4891">
            <v>5235951003</v>
          </cell>
        </row>
        <row r="4892">
          <cell r="A4892">
            <v>5235501002</v>
          </cell>
        </row>
        <row r="4893">
          <cell r="A4893">
            <v>5295051001</v>
          </cell>
        </row>
        <row r="4894">
          <cell r="A4894">
            <v>5295051001</v>
          </cell>
        </row>
        <row r="4895">
          <cell r="A4895">
            <v>5295051001</v>
          </cell>
        </row>
        <row r="4896">
          <cell r="A4896">
            <v>5295051001</v>
          </cell>
        </row>
        <row r="4897">
          <cell r="A4897">
            <v>5295051001</v>
          </cell>
        </row>
        <row r="4898">
          <cell r="A4898">
            <v>5295051001</v>
          </cell>
        </row>
        <row r="4899">
          <cell r="A4899">
            <v>5295251001</v>
          </cell>
        </row>
        <row r="4900">
          <cell r="A4900">
            <v>5295951004</v>
          </cell>
        </row>
        <row r="4901">
          <cell r="A4901">
            <v>5235501003</v>
          </cell>
        </row>
        <row r="4902">
          <cell r="A4902">
            <v>5235501003</v>
          </cell>
        </row>
        <row r="4903">
          <cell r="A4903">
            <v>5235501003</v>
          </cell>
        </row>
        <row r="4904">
          <cell r="A4904">
            <v>5235501003</v>
          </cell>
        </row>
        <row r="4905">
          <cell r="A4905">
            <v>5235501003</v>
          </cell>
        </row>
        <row r="4906">
          <cell r="A4906">
            <v>5235501003</v>
          </cell>
        </row>
        <row r="4907">
          <cell r="A4907">
            <v>5235501003</v>
          </cell>
        </row>
        <row r="4908">
          <cell r="A4908">
            <v>5235101001</v>
          </cell>
        </row>
        <row r="4909">
          <cell r="A4909">
            <v>5235951007</v>
          </cell>
        </row>
        <row r="4910">
          <cell r="A4910">
            <v>5235951007</v>
          </cell>
        </row>
        <row r="4911">
          <cell r="A4911">
            <v>5235951007</v>
          </cell>
        </row>
        <row r="4912">
          <cell r="A4912">
            <v>5295951001</v>
          </cell>
        </row>
        <row r="4913">
          <cell r="A4913">
            <v>5235501002</v>
          </cell>
        </row>
        <row r="4914">
          <cell r="A4914">
            <v>5235951011</v>
          </cell>
        </row>
        <row r="4915">
          <cell r="A4915">
            <v>5235501002</v>
          </cell>
        </row>
        <row r="4916">
          <cell r="A4916">
            <v>5235501002</v>
          </cell>
        </row>
        <row r="4917">
          <cell r="A4917">
            <v>5235501002</v>
          </cell>
        </row>
        <row r="4918">
          <cell r="A4918">
            <v>5235501002</v>
          </cell>
        </row>
        <row r="4919">
          <cell r="A4919">
            <v>5235501002</v>
          </cell>
        </row>
        <row r="4920">
          <cell r="A4920">
            <v>5235501002</v>
          </cell>
        </row>
        <row r="4921">
          <cell r="A4921">
            <v>5235951003</v>
          </cell>
        </row>
        <row r="4922">
          <cell r="A4922">
            <v>5235951003</v>
          </cell>
        </row>
        <row r="4923">
          <cell r="A4923">
            <v>5295951011</v>
          </cell>
        </row>
        <row r="4924">
          <cell r="A4924">
            <v>5295951011</v>
          </cell>
        </row>
        <row r="4925">
          <cell r="A4925">
            <v>5295951011</v>
          </cell>
        </row>
        <row r="4926">
          <cell r="A4926">
            <v>5295951011</v>
          </cell>
        </row>
        <row r="4927">
          <cell r="A4927">
            <v>5295951011</v>
          </cell>
        </row>
        <row r="4928">
          <cell r="A4928">
            <v>5295951011</v>
          </cell>
        </row>
        <row r="4929">
          <cell r="A4929">
            <v>5295951001</v>
          </cell>
        </row>
        <row r="4930">
          <cell r="A4930">
            <v>5235951011</v>
          </cell>
        </row>
        <row r="4931">
          <cell r="A4931">
            <v>5235951011</v>
          </cell>
        </row>
        <row r="4932">
          <cell r="A4932">
            <v>5235951011</v>
          </cell>
        </row>
        <row r="4933">
          <cell r="A4933">
            <v>5235951011</v>
          </cell>
        </row>
        <row r="4934">
          <cell r="A4934">
            <v>5235501003</v>
          </cell>
        </row>
        <row r="4935">
          <cell r="A4935">
            <v>5235501001</v>
          </cell>
        </row>
        <row r="4936">
          <cell r="A4936">
            <v>5235501001</v>
          </cell>
        </row>
        <row r="4937">
          <cell r="A4937">
            <v>5235501001</v>
          </cell>
        </row>
        <row r="4938">
          <cell r="A4938">
            <v>5235501001</v>
          </cell>
        </row>
        <row r="4939">
          <cell r="A4939">
            <v>5235501001</v>
          </cell>
        </row>
        <row r="4940">
          <cell r="A4940">
            <v>5235501001</v>
          </cell>
        </row>
        <row r="4941">
          <cell r="A4941">
            <v>5235501001</v>
          </cell>
        </row>
        <row r="4942">
          <cell r="A4942">
            <v>5235501001</v>
          </cell>
        </row>
        <row r="4943">
          <cell r="A4943">
            <v>5235501001</v>
          </cell>
        </row>
        <row r="4944">
          <cell r="A4944">
            <v>5235501001</v>
          </cell>
        </row>
        <row r="4945">
          <cell r="A4945">
            <v>5235501001</v>
          </cell>
        </row>
        <row r="4946">
          <cell r="A4946">
            <v>5235501001</v>
          </cell>
        </row>
        <row r="4947">
          <cell r="A4947">
            <v>5235501001</v>
          </cell>
        </row>
        <row r="4948">
          <cell r="A4948">
            <v>5235501001</v>
          </cell>
        </row>
        <row r="4949">
          <cell r="A4949">
            <v>5235501001</v>
          </cell>
        </row>
        <row r="4950">
          <cell r="A4950">
            <v>5235501001</v>
          </cell>
        </row>
        <row r="4951">
          <cell r="A4951">
            <v>5235501001</v>
          </cell>
        </row>
        <row r="4952">
          <cell r="A4952">
            <v>5235501001</v>
          </cell>
        </row>
        <row r="4953">
          <cell r="A4953">
            <v>5235501001</v>
          </cell>
        </row>
        <row r="4954">
          <cell r="A4954">
            <v>5235501001</v>
          </cell>
        </row>
        <row r="4955">
          <cell r="A4955">
            <v>5235501001</v>
          </cell>
        </row>
        <row r="4956">
          <cell r="A4956">
            <v>5235501001</v>
          </cell>
        </row>
        <row r="4957">
          <cell r="A4957">
            <v>5235501002</v>
          </cell>
        </row>
        <row r="4958">
          <cell r="A4958">
            <v>5235501002</v>
          </cell>
        </row>
        <row r="4959">
          <cell r="A4959">
            <v>5235501002</v>
          </cell>
        </row>
        <row r="4960">
          <cell r="A4960">
            <v>5235501002</v>
          </cell>
        </row>
        <row r="4961">
          <cell r="A4961">
            <v>5235501002</v>
          </cell>
        </row>
        <row r="4962">
          <cell r="A4962">
            <v>5235501002</v>
          </cell>
        </row>
        <row r="4963">
          <cell r="A4963">
            <v>5235501002</v>
          </cell>
        </row>
        <row r="4964">
          <cell r="A4964">
            <v>5235501002</v>
          </cell>
        </row>
        <row r="4965">
          <cell r="A4965">
            <v>5235501002</v>
          </cell>
        </row>
        <row r="4966">
          <cell r="A4966">
            <v>5235501002</v>
          </cell>
        </row>
        <row r="4967">
          <cell r="A4967">
            <v>5235501002</v>
          </cell>
        </row>
        <row r="4968">
          <cell r="A4968">
            <v>5235501002</v>
          </cell>
        </row>
        <row r="4969">
          <cell r="A4969">
            <v>5235951003</v>
          </cell>
        </row>
        <row r="4970">
          <cell r="A4970">
            <v>5235951003</v>
          </cell>
        </row>
        <row r="4971">
          <cell r="A4971">
            <v>5235951003</v>
          </cell>
        </row>
        <row r="4972">
          <cell r="A4972">
            <v>5235951003</v>
          </cell>
        </row>
        <row r="4973">
          <cell r="A4973">
            <v>5235951003</v>
          </cell>
        </row>
        <row r="4974">
          <cell r="A4974">
            <v>5235951003</v>
          </cell>
        </row>
        <row r="4975">
          <cell r="A4975">
            <v>5235951003</v>
          </cell>
        </row>
        <row r="4976">
          <cell r="A4976">
            <v>5235951003</v>
          </cell>
        </row>
        <row r="4977">
          <cell r="A4977">
            <v>5235951003</v>
          </cell>
        </row>
        <row r="4978">
          <cell r="A4978">
            <v>5235951003</v>
          </cell>
        </row>
        <row r="4979">
          <cell r="A4979">
            <v>5235951003</v>
          </cell>
        </row>
        <row r="4980">
          <cell r="A4980">
            <v>5235951003</v>
          </cell>
        </row>
        <row r="4981">
          <cell r="A4981">
            <v>5235951011</v>
          </cell>
        </row>
        <row r="4982">
          <cell r="A4982">
            <v>5235951011</v>
          </cell>
        </row>
        <row r="4983">
          <cell r="A4983">
            <v>5235951011</v>
          </cell>
        </row>
        <row r="4984">
          <cell r="A4984">
            <v>5235951011</v>
          </cell>
        </row>
        <row r="4985">
          <cell r="A4985">
            <v>5235501003</v>
          </cell>
        </row>
        <row r="4986">
          <cell r="A4986">
            <v>5235501003</v>
          </cell>
        </row>
        <row r="4987">
          <cell r="A4987">
            <v>5235501003</v>
          </cell>
        </row>
        <row r="4988">
          <cell r="A4988">
            <v>5235501003</v>
          </cell>
        </row>
        <row r="4989">
          <cell r="A4989">
            <v>5295501001</v>
          </cell>
        </row>
        <row r="4990">
          <cell r="A4990">
            <v>5235501004</v>
          </cell>
        </row>
        <row r="4991">
          <cell r="A4991">
            <v>5240151001</v>
          </cell>
        </row>
        <row r="4992">
          <cell r="A4992">
            <v>5235501004</v>
          </cell>
        </row>
        <row r="4993">
          <cell r="A4993">
            <v>5235951008</v>
          </cell>
        </row>
        <row r="4994">
          <cell r="A4994">
            <v>5295951007</v>
          </cell>
        </row>
        <row r="4995">
          <cell r="A4995">
            <v>5235351001</v>
          </cell>
        </row>
        <row r="4996">
          <cell r="A4996">
            <v>5215951001</v>
          </cell>
        </row>
        <row r="4997">
          <cell r="A4997">
            <v>5235501002</v>
          </cell>
        </row>
        <row r="4998">
          <cell r="A4998">
            <v>5235501002</v>
          </cell>
        </row>
        <row r="4999">
          <cell r="A4999">
            <v>5235501002</v>
          </cell>
        </row>
        <row r="5000">
          <cell r="A5000">
            <v>5235501002</v>
          </cell>
        </row>
        <row r="5001">
          <cell r="A5001">
            <v>5235501002</v>
          </cell>
        </row>
        <row r="5002">
          <cell r="A5002">
            <v>5235501002</v>
          </cell>
        </row>
        <row r="5003">
          <cell r="A5003">
            <v>5235501004</v>
          </cell>
        </row>
        <row r="5004">
          <cell r="A5004">
            <v>5235951008</v>
          </cell>
        </row>
        <row r="5005">
          <cell r="A5005">
            <v>5295951007</v>
          </cell>
        </row>
        <row r="5006">
          <cell r="A5006">
            <v>5235501004</v>
          </cell>
        </row>
        <row r="5007">
          <cell r="A5007">
            <v>5235951008</v>
          </cell>
        </row>
        <row r="5008">
          <cell r="A5008">
            <v>5295951007</v>
          </cell>
        </row>
        <row r="5009">
          <cell r="A5009">
            <v>5205031001</v>
          </cell>
        </row>
        <row r="5010">
          <cell r="A5010">
            <v>5205061002</v>
          </cell>
        </row>
        <row r="5011">
          <cell r="A5011">
            <v>5205061002</v>
          </cell>
        </row>
        <row r="5012">
          <cell r="A5012">
            <v>5205061002</v>
          </cell>
        </row>
        <row r="5013">
          <cell r="A5013">
            <v>5205061002</v>
          </cell>
        </row>
        <row r="5014">
          <cell r="A5014">
            <v>5205061002</v>
          </cell>
        </row>
        <row r="5015">
          <cell r="A5015">
            <v>5205061002</v>
          </cell>
        </row>
        <row r="5016">
          <cell r="A5016">
            <v>5205061002</v>
          </cell>
        </row>
        <row r="5017">
          <cell r="A5017">
            <v>5205061002</v>
          </cell>
        </row>
        <row r="5018">
          <cell r="A5018">
            <v>5205151002</v>
          </cell>
        </row>
        <row r="5019">
          <cell r="A5019">
            <v>5205151002</v>
          </cell>
        </row>
        <row r="5020">
          <cell r="A5020">
            <v>5205151002</v>
          </cell>
        </row>
        <row r="5021">
          <cell r="A5021">
            <v>5205151002</v>
          </cell>
        </row>
        <row r="5022">
          <cell r="A5022">
            <v>5205151003</v>
          </cell>
        </row>
        <row r="5023">
          <cell r="A5023">
            <v>5205151003</v>
          </cell>
        </row>
        <row r="5024">
          <cell r="A5024">
            <v>5205151003</v>
          </cell>
        </row>
        <row r="5025">
          <cell r="A5025">
            <v>5295301001</v>
          </cell>
        </row>
        <row r="5026">
          <cell r="A5026">
            <v>5235501003</v>
          </cell>
        </row>
        <row r="5027">
          <cell r="A5027">
            <v>5235501003</v>
          </cell>
        </row>
        <row r="5028">
          <cell r="A5028">
            <v>5235501003</v>
          </cell>
        </row>
        <row r="5029">
          <cell r="A5029">
            <v>5235501002</v>
          </cell>
        </row>
        <row r="5030">
          <cell r="A5030">
            <v>5235951003</v>
          </cell>
        </row>
        <row r="5031">
          <cell r="A5031">
            <v>5235951003</v>
          </cell>
        </row>
        <row r="5032">
          <cell r="A5032">
            <v>5235951003</v>
          </cell>
        </row>
        <row r="5033">
          <cell r="A5033">
            <v>5235951003</v>
          </cell>
        </row>
        <row r="5034">
          <cell r="A5034">
            <v>5295401001</v>
          </cell>
        </row>
        <row r="5035">
          <cell r="A5035">
            <v>5235501003</v>
          </cell>
        </row>
        <row r="5036">
          <cell r="A5036">
            <v>5235501003</v>
          </cell>
        </row>
        <row r="5037">
          <cell r="A5037">
            <v>5235501003</v>
          </cell>
        </row>
        <row r="5038">
          <cell r="A5038">
            <v>5235501003</v>
          </cell>
        </row>
        <row r="5039">
          <cell r="A5039">
            <v>5235501003</v>
          </cell>
        </row>
        <row r="5040">
          <cell r="A5040">
            <v>5235501003</v>
          </cell>
        </row>
        <row r="5041">
          <cell r="A5041">
            <v>5235501003</v>
          </cell>
        </row>
        <row r="5042">
          <cell r="A5042">
            <v>5235951007</v>
          </cell>
        </row>
        <row r="5043">
          <cell r="A5043">
            <v>5235951007</v>
          </cell>
        </row>
        <row r="5044">
          <cell r="A5044">
            <v>5235501002</v>
          </cell>
        </row>
        <row r="5045">
          <cell r="A5045">
            <v>5235501002</v>
          </cell>
        </row>
        <row r="5046">
          <cell r="A5046">
            <v>5235951006</v>
          </cell>
        </row>
        <row r="5047">
          <cell r="A5047">
            <v>5205951003</v>
          </cell>
        </row>
        <row r="5048">
          <cell r="A5048">
            <v>5205951003</v>
          </cell>
        </row>
        <row r="5049">
          <cell r="A5049">
            <v>5205951004</v>
          </cell>
        </row>
        <row r="5050">
          <cell r="A5050">
            <v>5205301001</v>
          </cell>
        </row>
        <row r="5051">
          <cell r="A5051">
            <v>5205301001</v>
          </cell>
        </row>
        <row r="5052">
          <cell r="A5052">
            <v>5205331001</v>
          </cell>
        </row>
        <row r="5053">
          <cell r="A5053">
            <v>5205331001</v>
          </cell>
        </row>
        <row r="5054">
          <cell r="A5054">
            <v>5205361001</v>
          </cell>
        </row>
        <row r="5055">
          <cell r="A5055">
            <v>5205361001</v>
          </cell>
        </row>
        <row r="5056">
          <cell r="A5056">
            <v>5205391001</v>
          </cell>
        </row>
        <row r="5057">
          <cell r="A5057">
            <v>5205391001</v>
          </cell>
        </row>
        <row r="5058">
          <cell r="A5058">
            <v>5205421001</v>
          </cell>
        </row>
        <row r="5059">
          <cell r="A5059">
            <v>5205421001</v>
          </cell>
        </row>
        <row r="5060">
          <cell r="A5060">
            <v>5205391001</v>
          </cell>
        </row>
        <row r="5061">
          <cell r="A5061">
            <v>5205301001</v>
          </cell>
        </row>
        <row r="5062">
          <cell r="A5062">
            <v>5205331001</v>
          </cell>
        </row>
        <row r="5063">
          <cell r="A5063">
            <v>5205361001</v>
          </cell>
        </row>
        <row r="5064">
          <cell r="A5064">
            <v>5205391001</v>
          </cell>
        </row>
        <row r="5065">
          <cell r="A5065">
            <v>5205421001</v>
          </cell>
        </row>
        <row r="5066">
          <cell r="A5066">
            <v>5205301001</v>
          </cell>
        </row>
        <row r="5067">
          <cell r="A5067">
            <v>5205301001</v>
          </cell>
        </row>
        <row r="5068">
          <cell r="A5068">
            <v>5205331001</v>
          </cell>
        </row>
        <row r="5069">
          <cell r="A5069">
            <v>5205331001</v>
          </cell>
        </row>
        <row r="5070">
          <cell r="A5070">
            <v>5205361001</v>
          </cell>
        </row>
        <row r="5071">
          <cell r="A5071">
            <v>5205361001</v>
          </cell>
        </row>
        <row r="5072">
          <cell r="A5072">
            <v>5205391001</v>
          </cell>
        </row>
        <row r="5073">
          <cell r="A5073">
            <v>5205391001</v>
          </cell>
        </row>
        <row r="5074">
          <cell r="A5074">
            <v>5205421001</v>
          </cell>
        </row>
        <row r="5075">
          <cell r="A5075">
            <v>5205421001</v>
          </cell>
        </row>
        <row r="5076">
          <cell r="A5076">
            <v>5205301001</v>
          </cell>
        </row>
        <row r="5077">
          <cell r="A5077">
            <v>5205331001</v>
          </cell>
        </row>
        <row r="5078">
          <cell r="A5078">
            <v>5205361001</v>
          </cell>
        </row>
        <row r="5079">
          <cell r="A5079">
            <v>5205391001</v>
          </cell>
        </row>
        <row r="5080">
          <cell r="A5080">
            <v>5205301001</v>
          </cell>
        </row>
        <row r="5081">
          <cell r="A5081">
            <v>5205301001</v>
          </cell>
        </row>
        <row r="5082">
          <cell r="A5082">
            <v>5205331001</v>
          </cell>
        </row>
        <row r="5083">
          <cell r="A5083">
            <v>5205331001</v>
          </cell>
        </row>
        <row r="5084">
          <cell r="A5084">
            <v>5205361001</v>
          </cell>
        </row>
        <row r="5085">
          <cell r="A5085">
            <v>5205361001</v>
          </cell>
        </row>
        <row r="5086">
          <cell r="A5086">
            <v>5205391001</v>
          </cell>
        </row>
        <row r="5087">
          <cell r="A5087">
            <v>5205391001</v>
          </cell>
        </row>
        <row r="5088">
          <cell r="A5088">
            <v>5205681001</v>
          </cell>
        </row>
        <row r="5089">
          <cell r="A5089">
            <v>5205681001</v>
          </cell>
        </row>
        <row r="5090">
          <cell r="A5090">
            <v>5205681001</v>
          </cell>
        </row>
        <row r="5091">
          <cell r="A5091">
            <v>5205691001</v>
          </cell>
        </row>
        <row r="5092">
          <cell r="A5092">
            <v>5205701001</v>
          </cell>
        </row>
        <row r="5093">
          <cell r="A5093">
            <v>5205701001</v>
          </cell>
        </row>
        <row r="5094">
          <cell r="A5094">
            <v>5205701001</v>
          </cell>
        </row>
        <row r="5095">
          <cell r="A5095">
            <v>5205701001</v>
          </cell>
        </row>
        <row r="5096">
          <cell r="A5096">
            <v>5205701001</v>
          </cell>
        </row>
        <row r="5097">
          <cell r="A5097">
            <v>5205701001</v>
          </cell>
        </row>
        <row r="5098">
          <cell r="A5098">
            <v>5205721001</v>
          </cell>
        </row>
        <row r="5099">
          <cell r="A5099">
            <v>5205721001</v>
          </cell>
        </row>
        <row r="5100">
          <cell r="A5100">
            <v>5205721001</v>
          </cell>
        </row>
        <row r="5101">
          <cell r="A5101">
            <v>5205751001</v>
          </cell>
        </row>
        <row r="5102">
          <cell r="A5102">
            <v>5205781001</v>
          </cell>
        </row>
        <row r="5103">
          <cell r="A5103">
            <v>5205681001</v>
          </cell>
        </row>
        <row r="5104">
          <cell r="A5104">
            <v>5205681001</v>
          </cell>
        </row>
        <row r="5105">
          <cell r="A5105">
            <v>5205681001</v>
          </cell>
        </row>
        <row r="5106">
          <cell r="A5106">
            <v>5205691001</v>
          </cell>
        </row>
        <row r="5107">
          <cell r="A5107">
            <v>5205701001</v>
          </cell>
        </row>
        <row r="5108">
          <cell r="A5108">
            <v>5205701001</v>
          </cell>
        </row>
        <row r="5109">
          <cell r="A5109">
            <v>5205701001</v>
          </cell>
        </row>
        <row r="5110">
          <cell r="A5110">
            <v>5205701001</v>
          </cell>
        </row>
        <row r="5111">
          <cell r="A5111">
            <v>5205701001</v>
          </cell>
        </row>
        <row r="5112">
          <cell r="A5112">
            <v>5205701001</v>
          </cell>
        </row>
        <row r="5113">
          <cell r="A5113">
            <v>5205721001</v>
          </cell>
        </row>
        <row r="5114">
          <cell r="A5114">
            <v>5205721001</v>
          </cell>
        </row>
        <row r="5115">
          <cell r="A5115">
            <v>5205721001</v>
          </cell>
        </row>
        <row r="5116">
          <cell r="A5116">
            <v>5205751001</v>
          </cell>
        </row>
        <row r="5117">
          <cell r="A5117">
            <v>5205781001</v>
          </cell>
        </row>
        <row r="5118">
          <cell r="A5118">
            <v>5205681001</v>
          </cell>
        </row>
        <row r="5119">
          <cell r="A5119">
            <v>5205681001</v>
          </cell>
        </row>
        <row r="5120">
          <cell r="A5120">
            <v>5205681001</v>
          </cell>
        </row>
        <row r="5121">
          <cell r="A5121">
            <v>5205691001</v>
          </cell>
        </row>
        <row r="5122">
          <cell r="A5122">
            <v>5205701001</v>
          </cell>
        </row>
        <row r="5123">
          <cell r="A5123">
            <v>5205701001</v>
          </cell>
        </row>
        <row r="5124">
          <cell r="A5124">
            <v>5205701001</v>
          </cell>
        </row>
        <row r="5125">
          <cell r="A5125">
            <v>5205701001</v>
          </cell>
        </row>
        <row r="5126">
          <cell r="A5126">
            <v>5205701001</v>
          </cell>
        </row>
        <row r="5127">
          <cell r="A5127">
            <v>5205701001</v>
          </cell>
        </row>
        <row r="5128">
          <cell r="A5128">
            <v>5205721001</v>
          </cell>
        </row>
        <row r="5129">
          <cell r="A5129">
            <v>5205721001</v>
          </cell>
        </row>
        <row r="5130">
          <cell r="A5130">
            <v>5205721001</v>
          </cell>
        </row>
        <row r="5131">
          <cell r="A5131">
            <v>5205751001</v>
          </cell>
        </row>
        <row r="5132">
          <cell r="A5132">
            <v>5205781001</v>
          </cell>
        </row>
        <row r="5133">
          <cell r="A5133">
            <v>5295401001</v>
          </cell>
        </row>
        <row r="5134">
          <cell r="A5134">
            <v>5235501003</v>
          </cell>
        </row>
        <row r="5135">
          <cell r="A5135">
            <v>5235501003</v>
          </cell>
        </row>
        <row r="5136">
          <cell r="A5136">
            <v>5235501003</v>
          </cell>
        </row>
        <row r="5137">
          <cell r="A5137">
            <v>5235501003</v>
          </cell>
        </row>
        <row r="5138">
          <cell r="A5138">
            <v>5235501001</v>
          </cell>
        </row>
        <row r="5139">
          <cell r="A5139">
            <v>5235501001</v>
          </cell>
        </row>
        <row r="5140">
          <cell r="A5140">
            <v>5235501001</v>
          </cell>
        </row>
        <row r="5141">
          <cell r="A5141">
            <v>5235501001</v>
          </cell>
        </row>
        <row r="5142">
          <cell r="A5142">
            <v>5235501001</v>
          </cell>
        </row>
        <row r="5143">
          <cell r="A5143">
            <v>5235501001</v>
          </cell>
        </row>
        <row r="5144">
          <cell r="A5144">
            <v>5235501001</v>
          </cell>
        </row>
        <row r="5145">
          <cell r="A5145">
            <v>5235501001</v>
          </cell>
        </row>
        <row r="5146">
          <cell r="A5146">
            <v>5235501001</v>
          </cell>
        </row>
        <row r="5147">
          <cell r="A5147">
            <v>5235501001</v>
          </cell>
        </row>
        <row r="5148">
          <cell r="A5148">
            <v>5235501001</v>
          </cell>
        </row>
        <row r="5149">
          <cell r="A5149">
            <v>5235501001</v>
          </cell>
        </row>
        <row r="5150">
          <cell r="A5150">
            <v>5235501001</v>
          </cell>
        </row>
        <row r="5151">
          <cell r="A5151">
            <v>5235501001</v>
          </cell>
        </row>
        <row r="5152">
          <cell r="A5152">
            <v>5235501001</v>
          </cell>
        </row>
        <row r="5153">
          <cell r="A5153">
            <v>5260051001</v>
          </cell>
        </row>
        <row r="5154">
          <cell r="A5154">
            <v>5260051001</v>
          </cell>
        </row>
        <row r="5155">
          <cell r="A5155">
            <v>5260101001</v>
          </cell>
        </row>
        <row r="5156">
          <cell r="A5156">
            <v>5260101001</v>
          </cell>
        </row>
        <row r="5157">
          <cell r="A5157">
            <v>5260151001</v>
          </cell>
        </row>
        <row r="5158">
          <cell r="A5158">
            <v>5230951001</v>
          </cell>
        </row>
        <row r="5159">
          <cell r="A5159">
            <v>5255201001</v>
          </cell>
        </row>
        <row r="5160">
          <cell r="A5160">
            <v>5235951011</v>
          </cell>
        </row>
        <row r="5161">
          <cell r="A5161">
            <v>5235951011</v>
          </cell>
        </row>
        <row r="5162">
          <cell r="A5162">
            <v>5235951011</v>
          </cell>
        </row>
        <row r="5163">
          <cell r="A5163">
            <v>5205811001</v>
          </cell>
        </row>
        <row r="5164">
          <cell r="A5164">
            <v>5205811001</v>
          </cell>
        </row>
        <row r="5165">
          <cell r="A5165">
            <v>5205811001</v>
          </cell>
        </row>
        <row r="5166">
          <cell r="A5166">
            <v>5235951009</v>
          </cell>
        </row>
        <row r="5167">
          <cell r="A5167">
            <v>5295051001</v>
          </cell>
        </row>
        <row r="5168">
          <cell r="A5168">
            <v>5235951012</v>
          </cell>
        </row>
        <row r="5169">
          <cell r="A5169">
            <v>5235951009</v>
          </cell>
        </row>
        <row r="5170">
          <cell r="A5170">
            <v>5295051001</v>
          </cell>
        </row>
        <row r="5171">
          <cell r="A5171">
            <v>5235951009</v>
          </cell>
        </row>
        <row r="5172">
          <cell r="A5172">
            <v>5295051001</v>
          </cell>
        </row>
        <row r="5173">
          <cell r="A5173">
            <v>5235101001</v>
          </cell>
        </row>
        <row r="5174">
          <cell r="A5174">
            <v>5235101001</v>
          </cell>
        </row>
        <row r="5175">
          <cell r="A5175">
            <v>5235101001</v>
          </cell>
        </row>
        <row r="5176">
          <cell r="A5176">
            <v>5235101001</v>
          </cell>
        </row>
        <row r="5177">
          <cell r="A5177">
            <v>5240151001</v>
          </cell>
        </row>
        <row r="5178">
          <cell r="A5178">
            <v>5255951001</v>
          </cell>
        </row>
        <row r="5179">
          <cell r="A5179">
            <v>5220951001</v>
          </cell>
        </row>
        <row r="5180">
          <cell r="A5180">
            <v>5235101001</v>
          </cell>
        </row>
        <row r="5181">
          <cell r="A5181">
            <v>5235351001</v>
          </cell>
        </row>
        <row r="5182">
          <cell r="A5182">
            <v>5235951003</v>
          </cell>
        </row>
        <row r="5183">
          <cell r="A5183">
            <v>5235501002</v>
          </cell>
        </row>
        <row r="5184">
          <cell r="A5184">
            <v>5235501002</v>
          </cell>
        </row>
        <row r="5185">
          <cell r="A5185">
            <v>5235501002</v>
          </cell>
        </row>
        <row r="5186">
          <cell r="A5186">
            <v>5235501002</v>
          </cell>
        </row>
        <row r="5187">
          <cell r="A5187">
            <v>5235501002</v>
          </cell>
        </row>
        <row r="5188">
          <cell r="A5188">
            <v>5235501002</v>
          </cell>
        </row>
        <row r="5189">
          <cell r="A5189">
            <v>5235501002</v>
          </cell>
        </row>
        <row r="5190">
          <cell r="A5190">
            <v>5295951007</v>
          </cell>
        </row>
        <row r="5191">
          <cell r="A5191">
            <v>5295951004</v>
          </cell>
        </row>
        <row r="5192">
          <cell r="A5192">
            <v>5295951004</v>
          </cell>
        </row>
        <row r="5193">
          <cell r="A5193">
            <v>5295951004</v>
          </cell>
        </row>
        <row r="5194">
          <cell r="A5194">
            <v>5295951004</v>
          </cell>
        </row>
        <row r="5195">
          <cell r="A5195">
            <v>5295951004</v>
          </cell>
        </row>
        <row r="5196">
          <cell r="A5196">
            <v>5235501002</v>
          </cell>
        </row>
        <row r="5197">
          <cell r="A5197">
            <v>5235501002</v>
          </cell>
        </row>
        <row r="5198">
          <cell r="A5198">
            <v>5235501002</v>
          </cell>
        </row>
        <row r="5199">
          <cell r="A5199">
            <v>5235501002</v>
          </cell>
        </row>
        <row r="5200">
          <cell r="A5200">
            <v>5235501002</v>
          </cell>
        </row>
        <row r="5201">
          <cell r="A5201">
            <v>5235951003</v>
          </cell>
        </row>
        <row r="5202">
          <cell r="A5202">
            <v>5235951003</v>
          </cell>
        </row>
        <row r="5203">
          <cell r="A5203">
            <v>5235951003</v>
          </cell>
        </row>
        <row r="5204">
          <cell r="A5204">
            <v>5235951003</v>
          </cell>
        </row>
        <row r="5205">
          <cell r="A5205">
            <v>5235951003</v>
          </cell>
        </row>
        <row r="5206">
          <cell r="A5206">
            <v>5235951005</v>
          </cell>
        </row>
        <row r="5207">
          <cell r="A5207">
            <v>5235501002</v>
          </cell>
        </row>
        <row r="5208">
          <cell r="A5208">
            <v>5235501002</v>
          </cell>
        </row>
        <row r="5209">
          <cell r="A5209">
            <v>5295301001</v>
          </cell>
        </row>
        <row r="5210">
          <cell r="A5210">
            <v>5235101001</v>
          </cell>
        </row>
        <row r="5211">
          <cell r="A5211">
            <v>5235101001</v>
          </cell>
        </row>
        <row r="5212">
          <cell r="A5212">
            <v>5235501003</v>
          </cell>
        </row>
        <row r="5213">
          <cell r="A5213">
            <v>5235501003</v>
          </cell>
        </row>
        <row r="5214">
          <cell r="A5214">
            <v>5235501003</v>
          </cell>
        </row>
        <row r="5215">
          <cell r="A5215">
            <v>5295301001</v>
          </cell>
        </row>
        <row r="5216">
          <cell r="A5216">
            <v>5220951001</v>
          </cell>
        </row>
        <row r="5217">
          <cell r="A5217">
            <v>5235501003</v>
          </cell>
        </row>
        <row r="5218">
          <cell r="A5218">
            <v>5235501003</v>
          </cell>
        </row>
        <row r="5219">
          <cell r="A5219">
            <v>5235501003</v>
          </cell>
        </row>
        <row r="5220">
          <cell r="A5220">
            <v>5235501003</v>
          </cell>
        </row>
        <row r="5221">
          <cell r="A5221">
            <v>5235101001</v>
          </cell>
        </row>
        <row r="5222">
          <cell r="A5222">
            <v>5235101001</v>
          </cell>
        </row>
        <row r="5223">
          <cell r="A5223">
            <v>5235101001</v>
          </cell>
        </row>
        <row r="5224">
          <cell r="A5224">
            <v>5295601001</v>
          </cell>
        </row>
        <row r="5225">
          <cell r="A5225">
            <v>5295601001</v>
          </cell>
        </row>
        <row r="5226">
          <cell r="A5226">
            <v>5295601002</v>
          </cell>
        </row>
        <row r="5227">
          <cell r="A5227">
            <v>5295601001</v>
          </cell>
        </row>
        <row r="5228">
          <cell r="A5228">
            <v>5295601001</v>
          </cell>
        </row>
        <row r="5229">
          <cell r="A5229">
            <v>5295601001</v>
          </cell>
        </row>
        <row r="5230">
          <cell r="A5230">
            <v>5295601002</v>
          </cell>
        </row>
        <row r="5231">
          <cell r="A5231">
            <v>5205951003</v>
          </cell>
        </row>
        <row r="5232">
          <cell r="A5232">
            <v>5215051001</v>
          </cell>
        </row>
        <row r="5233">
          <cell r="A5233">
            <v>5235951005</v>
          </cell>
        </row>
        <row r="5234">
          <cell r="A5234">
            <v>5235951005</v>
          </cell>
        </row>
        <row r="5235">
          <cell r="A5235">
            <v>5235951005</v>
          </cell>
        </row>
        <row r="5236">
          <cell r="A5236">
            <v>5235951005</v>
          </cell>
        </row>
        <row r="5237">
          <cell r="A5237">
            <v>5235951005</v>
          </cell>
        </row>
        <row r="5238">
          <cell r="A5238">
            <v>5235951005</v>
          </cell>
        </row>
        <row r="5239">
          <cell r="A5239">
            <v>5235951005</v>
          </cell>
        </row>
        <row r="5240">
          <cell r="A5240">
            <v>5235951005</v>
          </cell>
        </row>
        <row r="5241">
          <cell r="A5241">
            <v>5235951005</v>
          </cell>
        </row>
        <row r="5242">
          <cell r="A5242">
            <v>5235951005</v>
          </cell>
        </row>
        <row r="5243">
          <cell r="A5243">
            <v>5235951005</v>
          </cell>
        </row>
        <row r="5244">
          <cell r="A5244">
            <v>5235951005</v>
          </cell>
        </row>
        <row r="5245">
          <cell r="A5245">
            <v>5235951005</v>
          </cell>
        </row>
        <row r="5246">
          <cell r="A5246">
            <v>5235951005</v>
          </cell>
        </row>
        <row r="5247">
          <cell r="A5247">
            <v>5235951005</v>
          </cell>
        </row>
        <row r="5248">
          <cell r="A5248">
            <v>5235951005</v>
          </cell>
        </row>
        <row r="5249">
          <cell r="A5249">
            <v>5235951003</v>
          </cell>
        </row>
        <row r="5250">
          <cell r="A5250">
            <v>5235951003</v>
          </cell>
        </row>
        <row r="5251">
          <cell r="A5251">
            <v>5235951003</v>
          </cell>
        </row>
        <row r="5252">
          <cell r="A5252">
            <v>5235501002</v>
          </cell>
        </row>
        <row r="5253">
          <cell r="A5253">
            <v>5235951005</v>
          </cell>
        </row>
        <row r="5254">
          <cell r="A5254">
            <v>5235501004</v>
          </cell>
        </row>
        <row r="5255">
          <cell r="A5255">
            <v>5295951004</v>
          </cell>
        </row>
        <row r="5256">
          <cell r="A5256">
            <v>5235951003</v>
          </cell>
        </row>
        <row r="5257">
          <cell r="A5257">
            <v>5235951003</v>
          </cell>
        </row>
        <row r="5258">
          <cell r="A5258">
            <v>5235501002</v>
          </cell>
        </row>
        <row r="5259">
          <cell r="A5259">
            <v>5235501002</v>
          </cell>
        </row>
        <row r="5260">
          <cell r="A5260">
            <v>5235651002</v>
          </cell>
        </row>
        <row r="5261">
          <cell r="A5261">
            <v>5235951003</v>
          </cell>
        </row>
        <row r="5262">
          <cell r="A5262">
            <v>5235951005</v>
          </cell>
        </row>
        <row r="5263">
          <cell r="A5263">
            <v>5295951027</v>
          </cell>
        </row>
        <row r="5264">
          <cell r="A5264">
            <v>5295951026</v>
          </cell>
        </row>
        <row r="5265">
          <cell r="A5265">
            <v>5295951010</v>
          </cell>
        </row>
        <row r="5266">
          <cell r="A5266">
            <v>5295951010</v>
          </cell>
        </row>
        <row r="5267">
          <cell r="A5267">
            <v>5220951001</v>
          </cell>
        </row>
        <row r="5268">
          <cell r="A5268">
            <v>5235951003</v>
          </cell>
        </row>
        <row r="5269">
          <cell r="A5269">
            <v>5205951002</v>
          </cell>
        </row>
        <row r="5270">
          <cell r="A5270">
            <v>5235501003</v>
          </cell>
        </row>
        <row r="5271">
          <cell r="A5271">
            <v>5235501003</v>
          </cell>
        </row>
        <row r="5272">
          <cell r="A5272">
            <v>5235501003</v>
          </cell>
        </row>
        <row r="5273">
          <cell r="A5273">
            <v>5235501003</v>
          </cell>
        </row>
        <row r="5274">
          <cell r="A5274">
            <v>5235501003</v>
          </cell>
        </row>
        <row r="5275">
          <cell r="A5275">
            <v>5235501003</v>
          </cell>
        </row>
        <row r="5276">
          <cell r="A5276">
            <v>5235501003</v>
          </cell>
        </row>
        <row r="5277">
          <cell r="A5277">
            <v>5235501003</v>
          </cell>
        </row>
        <row r="5278">
          <cell r="A5278">
            <v>5235501003</v>
          </cell>
        </row>
        <row r="5279">
          <cell r="A5279">
            <v>5235501003</v>
          </cell>
        </row>
        <row r="5280">
          <cell r="A5280">
            <v>5235501003</v>
          </cell>
        </row>
        <row r="5281">
          <cell r="A5281">
            <v>5235501003</v>
          </cell>
        </row>
        <row r="5282">
          <cell r="A5282">
            <v>5235501003</v>
          </cell>
        </row>
        <row r="5283">
          <cell r="A5283">
            <v>5235501003</v>
          </cell>
        </row>
        <row r="5284">
          <cell r="A5284">
            <v>5235501003</v>
          </cell>
        </row>
        <row r="5285">
          <cell r="A5285">
            <v>5235501003</v>
          </cell>
        </row>
        <row r="5286">
          <cell r="A5286">
            <v>5235501003</v>
          </cell>
        </row>
        <row r="5287">
          <cell r="A5287">
            <v>5235501003</v>
          </cell>
        </row>
        <row r="5288">
          <cell r="A5288">
            <v>5235501003</v>
          </cell>
        </row>
        <row r="5289">
          <cell r="A5289">
            <v>5205951002</v>
          </cell>
        </row>
        <row r="5290">
          <cell r="A5290">
            <v>5235501003</v>
          </cell>
        </row>
        <row r="5291">
          <cell r="A5291">
            <v>5235501003</v>
          </cell>
        </row>
        <row r="5292">
          <cell r="A5292">
            <v>5235501003</v>
          </cell>
        </row>
        <row r="5293">
          <cell r="A5293">
            <v>5235501003</v>
          </cell>
        </row>
        <row r="5294">
          <cell r="A5294">
            <v>5235501003</v>
          </cell>
        </row>
        <row r="5295">
          <cell r="A5295">
            <v>5235501003</v>
          </cell>
        </row>
        <row r="5296">
          <cell r="A5296">
            <v>5235501003</v>
          </cell>
        </row>
        <row r="5297">
          <cell r="A5297">
            <v>5235501003</v>
          </cell>
        </row>
        <row r="5298">
          <cell r="A5298">
            <v>5210351001</v>
          </cell>
        </row>
        <row r="5299">
          <cell r="A5299">
            <v>5210351001</v>
          </cell>
        </row>
        <row r="5300">
          <cell r="A5300">
            <v>5210351001</v>
          </cell>
        </row>
        <row r="5301">
          <cell r="A5301">
            <v>5295301001</v>
          </cell>
        </row>
        <row r="5302">
          <cell r="A5302">
            <v>5205951002</v>
          </cell>
        </row>
        <row r="5303">
          <cell r="A5303">
            <v>5205951002</v>
          </cell>
        </row>
        <row r="5304">
          <cell r="A5304">
            <v>5205951002</v>
          </cell>
        </row>
        <row r="5305">
          <cell r="A5305">
            <v>5295401001</v>
          </cell>
        </row>
        <row r="5306">
          <cell r="A5306">
            <v>5235501003</v>
          </cell>
        </row>
        <row r="5307">
          <cell r="A5307">
            <v>5235501003</v>
          </cell>
        </row>
        <row r="5308">
          <cell r="A5308">
            <v>5235951005</v>
          </cell>
        </row>
        <row r="5309">
          <cell r="A5309">
            <v>5235501002</v>
          </cell>
        </row>
        <row r="5310">
          <cell r="A5310">
            <v>5295951007</v>
          </cell>
        </row>
        <row r="5311">
          <cell r="A5311">
            <v>5235501004</v>
          </cell>
        </row>
        <row r="5312">
          <cell r="A5312">
            <v>5240151001</v>
          </cell>
        </row>
        <row r="5313">
          <cell r="A5313">
            <v>5295301001</v>
          </cell>
        </row>
        <row r="5314">
          <cell r="A5314">
            <v>5295301001</v>
          </cell>
        </row>
        <row r="5315">
          <cell r="A5315">
            <v>5295301001</v>
          </cell>
        </row>
        <row r="5316">
          <cell r="A5316">
            <v>5295301001</v>
          </cell>
        </row>
        <row r="5317">
          <cell r="A5317">
            <v>5295301001</v>
          </cell>
        </row>
        <row r="5318">
          <cell r="A5318">
            <v>5295951004</v>
          </cell>
        </row>
        <row r="5319">
          <cell r="A5319">
            <v>5295951004</v>
          </cell>
        </row>
        <row r="5320">
          <cell r="A5320">
            <v>5295301001</v>
          </cell>
        </row>
        <row r="5321">
          <cell r="A5321">
            <v>5295301001</v>
          </cell>
        </row>
        <row r="5322">
          <cell r="A5322">
            <v>5295301001</v>
          </cell>
        </row>
        <row r="5323">
          <cell r="A5323">
            <v>5295301001</v>
          </cell>
        </row>
        <row r="5324">
          <cell r="A5324">
            <v>5295301001</v>
          </cell>
        </row>
        <row r="5325">
          <cell r="A5325">
            <v>5235501003</v>
          </cell>
        </row>
        <row r="5326">
          <cell r="A5326">
            <v>5235501003</v>
          </cell>
        </row>
        <row r="5327">
          <cell r="A5327">
            <v>5235501003</v>
          </cell>
        </row>
        <row r="5328">
          <cell r="A5328">
            <v>5235501003</v>
          </cell>
        </row>
        <row r="5329">
          <cell r="A5329">
            <v>5235501003</v>
          </cell>
        </row>
        <row r="5330">
          <cell r="A5330">
            <v>5235501003</v>
          </cell>
        </row>
        <row r="5331">
          <cell r="A5331">
            <v>5235501002</v>
          </cell>
        </row>
        <row r="5332">
          <cell r="A5332">
            <v>5235501002</v>
          </cell>
        </row>
        <row r="5333">
          <cell r="A5333">
            <v>5235951003</v>
          </cell>
        </row>
        <row r="5334">
          <cell r="A5334">
            <v>5235501002</v>
          </cell>
        </row>
        <row r="5335">
          <cell r="A5335">
            <v>5235501002</v>
          </cell>
        </row>
        <row r="5336">
          <cell r="A5336">
            <v>5235501002</v>
          </cell>
        </row>
        <row r="5337">
          <cell r="A5337">
            <v>5235501002</v>
          </cell>
        </row>
        <row r="5338">
          <cell r="A5338">
            <v>5255201001</v>
          </cell>
        </row>
        <row r="5339">
          <cell r="A5339">
            <v>5235951005</v>
          </cell>
        </row>
        <row r="5340">
          <cell r="A5340">
            <v>5235951005</v>
          </cell>
        </row>
        <row r="5341">
          <cell r="A5341">
            <v>5235951005</v>
          </cell>
        </row>
        <row r="5342">
          <cell r="A5342">
            <v>5235501004</v>
          </cell>
        </row>
        <row r="5343">
          <cell r="A5343">
            <v>5235951005</v>
          </cell>
        </row>
        <row r="5344">
          <cell r="A5344">
            <v>5235951005</v>
          </cell>
        </row>
        <row r="5345">
          <cell r="A5345">
            <v>5235951005</v>
          </cell>
        </row>
        <row r="5346">
          <cell r="A5346">
            <v>5235951005</v>
          </cell>
        </row>
        <row r="5347">
          <cell r="A5347">
            <v>5235951005</v>
          </cell>
        </row>
        <row r="5348">
          <cell r="A5348">
            <v>5235951005</v>
          </cell>
        </row>
        <row r="5349">
          <cell r="A5349">
            <v>5235951005</v>
          </cell>
        </row>
        <row r="5350">
          <cell r="A5350">
            <v>5235951005</v>
          </cell>
        </row>
        <row r="5351">
          <cell r="A5351">
            <v>5235951005</v>
          </cell>
        </row>
        <row r="5352">
          <cell r="A5352">
            <v>5235951005</v>
          </cell>
        </row>
        <row r="5353">
          <cell r="A5353">
            <v>5235951005</v>
          </cell>
        </row>
        <row r="5354">
          <cell r="A5354">
            <v>5235951005</v>
          </cell>
        </row>
        <row r="5355">
          <cell r="A5355">
            <v>5235951005</v>
          </cell>
        </row>
        <row r="5356">
          <cell r="A5356">
            <v>5235951005</v>
          </cell>
        </row>
        <row r="5357">
          <cell r="A5357">
            <v>5235951005</v>
          </cell>
        </row>
        <row r="5358">
          <cell r="A5358">
            <v>5235951005</v>
          </cell>
        </row>
        <row r="5359">
          <cell r="A5359">
            <v>5235951005</v>
          </cell>
        </row>
        <row r="5360">
          <cell r="A5360">
            <v>5235951005</v>
          </cell>
        </row>
        <row r="5361">
          <cell r="A5361">
            <v>5235951005</v>
          </cell>
        </row>
        <row r="5362">
          <cell r="A5362">
            <v>5235951005</v>
          </cell>
        </row>
        <row r="5363">
          <cell r="A5363">
            <v>5235951005</v>
          </cell>
        </row>
        <row r="5364">
          <cell r="A5364">
            <v>5235951005</v>
          </cell>
        </row>
        <row r="5365">
          <cell r="A5365">
            <v>5235951005</v>
          </cell>
        </row>
        <row r="5366">
          <cell r="A5366">
            <v>5235951005</v>
          </cell>
        </row>
        <row r="5367">
          <cell r="A5367">
            <v>5235951005</v>
          </cell>
        </row>
        <row r="5368">
          <cell r="A5368">
            <v>5235951005</v>
          </cell>
        </row>
        <row r="5369">
          <cell r="A5369">
            <v>5295301001</v>
          </cell>
        </row>
        <row r="5370">
          <cell r="A5370">
            <v>5295301001</v>
          </cell>
        </row>
        <row r="5371">
          <cell r="A5371">
            <v>5235501003</v>
          </cell>
        </row>
        <row r="5372">
          <cell r="A5372">
            <v>5235501003</v>
          </cell>
        </row>
        <row r="5373">
          <cell r="A5373">
            <v>5235951005</v>
          </cell>
        </row>
        <row r="5374">
          <cell r="A5374">
            <v>5235951005</v>
          </cell>
        </row>
        <row r="5375">
          <cell r="A5375">
            <v>5235951005</v>
          </cell>
        </row>
        <row r="5376">
          <cell r="A5376">
            <v>5235951005</v>
          </cell>
        </row>
        <row r="5377">
          <cell r="A5377">
            <v>5235951005</v>
          </cell>
        </row>
        <row r="5378">
          <cell r="A5378">
            <v>5235951005</v>
          </cell>
        </row>
        <row r="5379">
          <cell r="A5379">
            <v>5235951005</v>
          </cell>
        </row>
        <row r="5380">
          <cell r="A5380">
            <v>5235951005</v>
          </cell>
        </row>
        <row r="5381">
          <cell r="A5381">
            <v>5235951005</v>
          </cell>
        </row>
        <row r="5382">
          <cell r="A5382">
            <v>5235951005</v>
          </cell>
        </row>
        <row r="5383">
          <cell r="A5383">
            <v>5235951005</v>
          </cell>
        </row>
        <row r="5384">
          <cell r="A5384">
            <v>5235951005</v>
          </cell>
        </row>
        <row r="5385">
          <cell r="A5385">
            <v>5235951005</v>
          </cell>
        </row>
        <row r="5386">
          <cell r="A5386">
            <v>5235951005</v>
          </cell>
        </row>
        <row r="5387">
          <cell r="A5387">
            <v>5235951005</v>
          </cell>
        </row>
        <row r="5388">
          <cell r="A5388">
            <v>5235951005</v>
          </cell>
        </row>
        <row r="5389">
          <cell r="A5389">
            <v>5235951005</v>
          </cell>
        </row>
        <row r="5390">
          <cell r="A5390">
            <v>5235951005</v>
          </cell>
        </row>
        <row r="5391">
          <cell r="A5391">
            <v>5235951005</v>
          </cell>
        </row>
        <row r="5392">
          <cell r="A5392">
            <v>5235951005</v>
          </cell>
        </row>
        <row r="5393">
          <cell r="A5393">
            <v>5235951005</v>
          </cell>
        </row>
        <row r="5394">
          <cell r="A5394">
            <v>5235951005</v>
          </cell>
        </row>
        <row r="5395">
          <cell r="A5395">
            <v>5235951005</v>
          </cell>
        </row>
        <row r="5396">
          <cell r="A5396">
            <v>5235951005</v>
          </cell>
        </row>
        <row r="5397">
          <cell r="A5397">
            <v>5235951005</v>
          </cell>
        </row>
        <row r="5398">
          <cell r="A5398">
            <v>5235951005</v>
          </cell>
        </row>
        <row r="5399">
          <cell r="A5399">
            <v>5235951005</v>
          </cell>
        </row>
        <row r="5400">
          <cell r="A5400">
            <v>5235951005</v>
          </cell>
        </row>
        <row r="5401">
          <cell r="A5401">
            <v>5235951005</v>
          </cell>
        </row>
        <row r="5402">
          <cell r="A5402">
            <v>5295501001</v>
          </cell>
        </row>
        <row r="5403">
          <cell r="A5403">
            <v>5235501001</v>
          </cell>
        </row>
        <row r="5404">
          <cell r="A5404">
            <v>5295951004</v>
          </cell>
        </row>
        <row r="5405">
          <cell r="A5405">
            <v>5295951004</v>
          </cell>
        </row>
        <row r="5406">
          <cell r="A5406">
            <v>5295951004</v>
          </cell>
        </row>
        <row r="5407">
          <cell r="A5407">
            <v>5235501003</v>
          </cell>
        </row>
        <row r="5408">
          <cell r="A5408">
            <v>5295951001</v>
          </cell>
        </row>
        <row r="5409">
          <cell r="A5409">
            <v>5240151001</v>
          </cell>
        </row>
        <row r="5410">
          <cell r="A5410">
            <v>5235951003</v>
          </cell>
        </row>
        <row r="5411">
          <cell r="A5411">
            <v>5235951005</v>
          </cell>
        </row>
        <row r="5412">
          <cell r="A5412">
            <v>5235951003</v>
          </cell>
        </row>
        <row r="5413">
          <cell r="A5413">
            <v>5235951005</v>
          </cell>
        </row>
        <row r="5414">
          <cell r="A5414">
            <v>5240151001</v>
          </cell>
        </row>
        <row r="5415">
          <cell r="A5415">
            <v>5235601001</v>
          </cell>
        </row>
        <row r="5416">
          <cell r="A5416">
            <v>5235601001</v>
          </cell>
        </row>
        <row r="5417">
          <cell r="A5417">
            <v>5235601001</v>
          </cell>
        </row>
        <row r="5418">
          <cell r="A5418">
            <v>5240151001</v>
          </cell>
        </row>
        <row r="5419">
          <cell r="A5419">
            <v>5295951004</v>
          </cell>
        </row>
        <row r="5420">
          <cell r="A5420">
            <v>5295951004</v>
          </cell>
        </row>
        <row r="5421">
          <cell r="A5421">
            <v>5295951004</v>
          </cell>
        </row>
        <row r="5422">
          <cell r="A5422">
            <v>5295951004</v>
          </cell>
        </row>
        <row r="5423">
          <cell r="A5423">
            <v>5295301001</v>
          </cell>
        </row>
        <row r="5424">
          <cell r="A5424">
            <v>5295951004</v>
          </cell>
        </row>
        <row r="5425">
          <cell r="A5425">
            <v>5235501005</v>
          </cell>
        </row>
        <row r="5426">
          <cell r="A5426">
            <v>5235501005</v>
          </cell>
        </row>
        <row r="5427">
          <cell r="A5427">
            <v>5205031001</v>
          </cell>
        </row>
        <row r="5428">
          <cell r="A5428">
            <v>5205061002</v>
          </cell>
        </row>
        <row r="5429">
          <cell r="A5429">
            <v>5205061002</v>
          </cell>
        </row>
        <row r="5430">
          <cell r="A5430">
            <v>5205061002</v>
          </cell>
        </row>
        <row r="5431">
          <cell r="A5431">
            <v>5205061002</v>
          </cell>
        </row>
        <row r="5432">
          <cell r="A5432">
            <v>5205061002</v>
          </cell>
        </row>
        <row r="5433">
          <cell r="A5433">
            <v>5205061002</v>
          </cell>
        </row>
        <row r="5434">
          <cell r="A5434">
            <v>5205061002</v>
          </cell>
        </row>
        <row r="5435">
          <cell r="A5435">
            <v>5205061002</v>
          </cell>
        </row>
        <row r="5436">
          <cell r="A5436">
            <v>5205151002</v>
          </cell>
        </row>
        <row r="5437">
          <cell r="A5437">
            <v>5205151002</v>
          </cell>
        </row>
        <row r="5438">
          <cell r="A5438">
            <v>5205151002</v>
          </cell>
        </row>
        <row r="5439">
          <cell r="A5439">
            <v>5205151003</v>
          </cell>
        </row>
        <row r="5440">
          <cell r="A5440">
            <v>5205151003</v>
          </cell>
        </row>
        <row r="5441">
          <cell r="A5441">
            <v>5205151003</v>
          </cell>
        </row>
        <row r="5442">
          <cell r="A5442">
            <v>5205451001</v>
          </cell>
        </row>
        <row r="5443">
          <cell r="A5443">
            <v>5295951004</v>
          </cell>
        </row>
        <row r="5444">
          <cell r="A5444">
            <v>5295951004</v>
          </cell>
        </row>
        <row r="5445">
          <cell r="A5445">
            <v>5235501003</v>
          </cell>
        </row>
        <row r="5446">
          <cell r="A5446">
            <v>5235501002</v>
          </cell>
        </row>
        <row r="5447">
          <cell r="A5447">
            <v>5235951005</v>
          </cell>
        </row>
        <row r="5448">
          <cell r="A5448">
            <v>5235501002</v>
          </cell>
        </row>
        <row r="5449">
          <cell r="A5449">
            <v>5235951003</v>
          </cell>
        </row>
        <row r="5450">
          <cell r="A5450">
            <v>5235951005</v>
          </cell>
        </row>
        <row r="5451">
          <cell r="A5451">
            <v>5235501002</v>
          </cell>
        </row>
        <row r="5452">
          <cell r="A5452">
            <v>5235951005</v>
          </cell>
        </row>
        <row r="5453">
          <cell r="A5453">
            <v>5235501004</v>
          </cell>
        </row>
        <row r="5454">
          <cell r="A5454">
            <v>5295951004</v>
          </cell>
        </row>
        <row r="5455">
          <cell r="A5455">
            <v>5235951003</v>
          </cell>
        </row>
        <row r="5456">
          <cell r="A5456">
            <v>5235951003</v>
          </cell>
        </row>
        <row r="5457">
          <cell r="A5457">
            <v>5295201002</v>
          </cell>
        </row>
        <row r="5458">
          <cell r="A5458">
            <v>5235951007</v>
          </cell>
        </row>
        <row r="5459">
          <cell r="A5459">
            <v>5235951007</v>
          </cell>
        </row>
        <row r="5460">
          <cell r="A5460">
            <v>5235951007</v>
          </cell>
        </row>
        <row r="5461">
          <cell r="A5461">
            <v>5235951007</v>
          </cell>
        </row>
        <row r="5462">
          <cell r="A5462">
            <v>5235951007</v>
          </cell>
        </row>
        <row r="5463">
          <cell r="A5463">
            <v>5235501002</v>
          </cell>
        </row>
        <row r="5464">
          <cell r="A5464">
            <v>5295951007</v>
          </cell>
        </row>
        <row r="5465">
          <cell r="A5465">
            <v>5235501002</v>
          </cell>
        </row>
        <row r="5466">
          <cell r="A5466">
            <v>5235501002</v>
          </cell>
        </row>
        <row r="5467">
          <cell r="A5467">
            <v>5235501002</v>
          </cell>
        </row>
        <row r="5468">
          <cell r="A5468">
            <v>5235501002</v>
          </cell>
        </row>
        <row r="5469">
          <cell r="A5469">
            <v>5235501002</v>
          </cell>
        </row>
        <row r="5470">
          <cell r="A5470">
            <v>5235501002</v>
          </cell>
        </row>
        <row r="5471">
          <cell r="A5471">
            <v>5235501002</v>
          </cell>
        </row>
        <row r="5472">
          <cell r="A5472">
            <v>5235501002</v>
          </cell>
        </row>
        <row r="5473">
          <cell r="A5473">
            <v>5235501002</v>
          </cell>
        </row>
        <row r="5474">
          <cell r="A5474">
            <v>5235951003</v>
          </cell>
        </row>
        <row r="5475">
          <cell r="A5475">
            <v>5235951003</v>
          </cell>
        </row>
        <row r="5476">
          <cell r="A5476">
            <v>5235951003</v>
          </cell>
        </row>
        <row r="5477">
          <cell r="A5477">
            <v>5205121002</v>
          </cell>
        </row>
        <row r="5478">
          <cell r="A5478">
            <v>5205121002</v>
          </cell>
        </row>
        <row r="5479">
          <cell r="A5479">
            <v>5205121002</v>
          </cell>
        </row>
        <row r="5480">
          <cell r="A5480">
            <v>5235501003</v>
          </cell>
        </row>
        <row r="5481">
          <cell r="A5481">
            <v>5235501003</v>
          </cell>
        </row>
        <row r="5482">
          <cell r="A5482">
            <v>5235501003</v>
          </cell>
        </row>
        <row r="5483">
          <cell r="A5483">
            <v>5235501003</v>
          </cell>
        </row>
        <row r="5484">
          <cell r="A5484">
            <v>5235501003</v>
          </cell>
        </row>
        <row r="5485">
          <cell r="A5485">
            <v>5235501003</v>
          </cell>
        </row>
        <row r="5486">
          <cell r="A5486">
            <v>5235501003</v>
          </cell>
        </row>
        <row r="5487">
          <cell r="A5487">
            <v>5235501003</v>
          </cell>
        </row>
        <row r="5488">
          <cell r="A5488">
            <v>5235501003</v>
          </cell>
        </row>
        <row r="5489">
          <cell r="A5489">
            <v>5235501003</v>
          </cell>
        </row>
        <row r="5490">
          <cell r="A5490">
            <v>5235501003</v>
          </cell>
        </row>
        <row r="5491">
          <cell r="A5491">
            <v>5235501003</v>
          </cell>
        </row>
        <row r="5492">
          <cell r="A5492">
            <v>5235501003</v>
          </cell>
        </row>
        <row r="5493">
          <cell r="A5493">
            <v>5235501003</v>
          </cell>
        </row>
        <row r="5494">
          <cell r="A5494">
            <v>5235501003</v>
          </cell>
        </row>
        <row r="5495">
          <cell r="A5495">
            <v>5235501003</v>
          </cell>
        </row>
        <row r="5496">
          <cell r="A5496">
            <v>5235501003</v>
          </cell>
        </row>
        <row r="5497">
          <cell r="A5497">
            <v>5235501003</v>
          </cell>
        </row>
        <row r="5498">
          <cell r="A5498">
            <v>5235501003</v>
          </cell>
        </row>
        <row r="5499">
          <cell r="A5499">
            <v>5235501003</v>
          </cell>
        </row>
        <row r="5500">
          <cell r="A5500">
            <v>5235501003</v>
          </cell>
        </row>
        <row r="5501">
          <cell r="A5501">
            <v>5235501001</v>
          </cell>
        </row>
        <row r="5502">
          <cell r="A5502">
            <v>5235501001</v>
          </cell>
        </row>
        <row r="5503">
          <cell r="A5503">
            <v>5235501001</v>
          </cell>
        </row>
        <row r="5504">
          <cell r="A5504">
            <v>5235501001</v>
          </cell>
        </row>
        <row r="5505">
          <cell r="A5505">
            <v>5235501001</v>
          </cell>
        </row>
        <row r="5506">
          <cell r="A5506">
            <v>5235501001</v>
          </cell>
        </row>
        <row r="5507">
          <cell r="A5507">
            <v>5235501001</v>
          </cell>
        </row>
        <row r="5508">
          <cell r="A5508">
            <v>5235501001</v>
          </cell>
        </row>
        <row r="5509">
          <cell r="A5509">
            <v>5235501001</v>
          </cell>
        </row>
        <row r="5510">
          <cell r="A5510">
            <v>5235501001</v>
          </cell>
        </row>
        <row r="5511">
          <cell r="A5511">
            <v>5235501001</v>
          </cell>
        </row>
        <row r="5512">
          <cell r="A5512">
            <v>5235501001</v>
          </cell>
        </row>
        <row r="5513">
          <cell r="A5513">
            <v>5235951011</v>
          </cell>
        </row>
        <row r="5514">
          <cell r="A5514">
            <v>5235501002</v>
          </cell>
        </row>
        <row r="5515">
          <cell r="A5515">
            <v>5235951011</v>
          </cell>
        </row>
        <row r="5516">
          <cell r="A5516">
            <v>5235951003</v>
          </cell>
        </row>
        <row r="5517">
          <cell r="A5517">
            <v>5235951003</v>
          </cell>
        </row>
        <row r="5518">
          <cell r="A5518">
            <v>5235951003</v>
          </cell>
        </row>
        <row r="5519">
          <cell r="A5519">
            <v>5235951003</v>
          </cell>
        </row>
        <row r="5520">
          <cell r="A5520">
            <v>5295951011</v>
          </cell>
        </row>
        <row r="5521">
          <cell r="A5521">
            <v>5295951011</v>
          </cell>
        </row>
        <row r="5522">
          <cell r="A5522">
            <v>5295951011</v>
          </cell>
        </row>
        <row r="5523">
          <cell r="A5523">
            <v>5295951011</v>
          </cell>
        </row>
        <row r="5524">
          <cell r="A5524">
            <v>5295951011</v>
          </cell>
        </row>
        <row r="5525">
          <cell r="A5525">
            <v>5205951002</v>
          </cell>
        </row>
        <row r="5526">
          <cell r="A5526">
            <v>5205951002</v>
          </cell>
        </row>
        <row r="5527">
          <cell r="A5527">
            <v>5205951002</v>
          </cell>
        </row>
        <row r="5528">
          <cell r="A5528">
            <v>5205951002</v>
          </cell>
        </row>
        <row r="5529">
          <cell r="A5529">
            <v>5205951002</v>
          </cell>
        </row>
        <row r="5530">
          <cell r="A5530">
            <v>5205951002</v>
          </cell>
        </row>
        <row r="5531">
          <cell r="A5531">
            <v>5235951011</v>
          </cell>
        </row>
        <row r="5532">
          <cell r="A5532">
            <v>5235951011</v>
          </cell>
        </row>
        <row r="5533">
          <cell r="A5533">
            <v>5235951011</v>
          </cell>
        </row>
        <row r="5534">
          <cell r="A5534">
            <v>5235951011</v>
          </cell>
        </row>
        <row r="5535">
          <cell r="A5535">
            <v>5235951011</v>
          </cell>
        </row>
        <row r="5536">
          <cell r="A5536">
            <v>5235951011</v>
          </cell>
        </row>
        <row r="5537">
          <cell r="A5537">
            <v>5235951011</v>
          </cell>
        </row>
        <row r="5538">
          <cell r="A5538">
            <v>5235951011</v>
          </cell>
        </row>
        <row r="5539">
          <cell r="A5539">
            <v>5235951011</v>
          </cell>
        </row>
        <row r="5540">
          <cell r="A5540">
            <v>5235951011</v>
          </cell>
        </row>
        <row r="5541">
          <cell r="A5541">
            <v>5235951011</v>
          </cell>
        </row>
        <row r="5542">
          <cell r="A5542">
            <v>5235951011</v>
          </cell>
        </row>
        <row r="5543">
          <cell r="A5543">
            <v>5235501003</v>
          </cell>
        </row>
        <row r="5544">
          <cell r="A5544">
            <v>5235951003</v>
          </cell>
        </row>
        <row r="5545">
          <cell r="A5545">
            <v>5235951005</v>
          </cell>
        </row>
        <row r="5546">
          <cell r="A5546">
            <v>5235951003</v>
          </cell>
        </row>
        <row r="5547">
          <cell r="A5547">
            <v>5235951003</v>
          </cell>
        </row>
        <row r="5548">
          <cell r="A5548">
            <v>5235951003</v>
          </cell>
        </row>
        <row r="5549">
          <cell r="A5549">
            <v>5235951003</v>
          </cell>
        </row>
        <row r="5550">
          <cell r="A5550">
            <v>5235501002</v>
          </cell>
        </row>
        <row r="5551">
          <cell r="A5551">
            <v>5235501002</v>
          </cell>
        </row>
        <row r="5552">
          <cell r="A5552">
            <v>5235501002</v>
          </cell>
        </row>
        <row r="5553">
          <cell r="A5553">
            <v>5235501002</v>
          </cell>
        </row>
        <row r="5554">
          <cell r="A5554">
            <v>5235501002</v>
          </cell>
        </row>
        <row r="5555">
          <cell r="A5555">
            <v>5235501002</v>
          </cell>
        </row>
        <row r="5556">
          <cell r="A5556">
            <v>5235501002</v>
          </cell>
        </row>
        <row r="5557">
          <cell r="A5557">
            <v>5235501002</v>
          </cell>
        </row>
        <row r="5558">
          <cell r="A5558">
            <v>5295951007</v>
          </cell>
        </row>
        <row r="5559">
          <cell r="A5559">
            <v>5240151001</v>
          </cell>
        </row>
        <row r="5560">
          <cell r="A5560">
            <v>5240151001</v>
          </cell>
        </row>
        <row r="5561">
          <cell r="A5561">
            <v>5240151001</v>
          </cell>
        </row>
        <row r="5562">
          <cell r="A5562">
            <v>5240151001</v>
          </cell>
        </row>
        <row r="5563">
          <cell r="A5563">
            <v>5295401001</v>
          </cell>
        </row>
        <row r="5564">
          <cell r="A5564">
            <v>5295251001</v>
          </cell>
        </row>
        <row r="5565">
          <cell r="A5565">
            <v>5295401001</v>
          </cell>
        </row>
        <row r="5566">
          <cell r="A5566">
            <v>5295251001</v>
          </cell>
        </row>
        <row r="5567">
          <cell r="A5567">
            <v>5235501003</v>
          </cell>
        </row>
        <row r="5568">
          <cell r="A5568">
            <v>5235501003</v>
          </cell>
        </row>
        <row r="5569">
          <cell r="A5569">
            <v>5235501003</v>
          </cell>
        </row>
        <row r="5570">
          <cell r="A5570">
            <v>5235501003</v>
          </cell>
        </row>
        <row r="5571">
          <cell r="A5571">
            <v>5235501003</v>
          </cell>
        </row>
        <row r="5572">
          <cell r="A5572">
            <v>5235501003</v>
          </cell>
        </row>
        <row r="5573">
          <cell r="A5573">
            <v>5235501003</v>
          </cell>
        </row>
        <row r="5574">
          <cell r="A5574">
            <v>5235501003</v>
          </cell>
        </row>
        <row r="5575">
          <cell r="A5575">
            <v>5235501003</v>
          </cell>
        </row>
        <row r="5576">
          <cell r="A5576">
            <v>5235501003</v>
          </cell>
        </row>
        <row r="5577">
          <cell r="A5577">
            <v>5235501003</v>
          </cell>
        </row>
        <row r="5578">
          <cell r="A5578">
            <v>5235501003</v>
          </cell>
        </row>
        <row r="5579">
          <cell r="A5579">
            <v>5235501003</v>
          </cell>
        </row>
        <row r="5580">
          <cell r="A5580">
            <v>5295501001</v>
          </cell>
        </row>
        <row r="5581">
          <cell r="A5581">
            <v>5235401001</v>
          </cell>
        </row>
        <row r="5582">
          <cell r="A5582">
            <v>5235951009</v>
          </cell>
        </row>
        <row r="5583">
          <cell r="A5583">
            <v>5235951009</v>
          </cell>
        </row>
        <row r="5584">
          <cell r="A5584">
            <v>5235951009</v>
          </cell>
        </row>
        <row r="5585">
          <cell r="A5585">
            <v>5235951009</v>
          </cell>
        </row>
        <row r="5586">
          <cell r="A5586">
            <v>5235951009</v>
          </cell>
        </row>
        <row r="5587">
          <cell r="A5587">
            <v>5235951009</v>
          </cell>
        </row>
        <row r="5588">
          <cell r="A5588">
            <v>5235951009</v>
          </cell>
        </row>
        <row r="5589">
          <cell r="A5589">
            <v>5235951009</v>
          </cell>
        </row>
        <row r="5590">
          <cell r="A5590">
            <v>5235951009</v>
          </cell>
        </row>
        <row r="5591">
          <cell r="A5591">
            <v>5235951009</v>
          </cell>
        </row>
        <row r="5592">
          <cell r="A5592">
            <v>5235951009</v>
          </cell>
        </row>
        <row r="5593">
          <cell r="A5593">
            <v>5235951009</v>
          </cell>
        </row>
        <row r="5594">
          <cell r="A5594">
            <v>5235951009</v>
          </cell>
        </row>
        <row r="5595">
          <cell r="A5595">
            <v>5235951009</v>
          </cell>
        </row>
        <row r="5596">
          <cell r="A5596">
            <v>5295051001</v>
          </cell>
        </row>
        <row r="5597">
          <cell r="A5597">
            <v>5295051001</v>
          </cell>
        </row>
        <row r="5598">
          <cell r="A5598">
            <v>5295051001</v>
          </cell>
        </row>
        <row r="5599">
          <cell r="A5599">
            <v>5295051001</v>
          </cell>
        </row>
        <row r="5600">
          <cell r="A5600">
            <v>5295051001</v>
          </cell>
        </row>
        <row r="5601">
          <cell r="A5601">
            <v>5295051001</v>
          </cell>
        </row>
        <row r="5602">
          <cell r="A5602">
            <v>5295051001</v>
          </cell>
        </row>
        <row r="5603">
          <cell r="A5603">
            <v>5295051001</v>
          </cell>
        </row>
        <row r="5604">
          <cell r="A5604">
            <v>5295051001</v>
          </cell>
        </row>
        <row r="5605">
          <cell r="A5605">
            <v>5295051001</v>
          </cell>
        </row>
        <row r="5606">
          <cell r="A5606">
            <v>5295051001</v>
          </cell>
        </row>
        <row r="5607">
          <cell r="A5607">
            <v>5295951004</v>
          </cell>
        </row>
        <row r="5608">
          <cell r="A5608">
            <v>5235501003</v>
          </cell>
        </row>
        <row r="5609">
          <cell r="A5609">
            <v>5235501003</v>
          </cell>
        </row>
        <row r="5610">
          <cell r="A5610">
            <v>5235501003</v>
          </cell>
        </row>
        <row r="5611">
          <cell r="A5611">
            <v>5235501003</v>
          </cell>
        </row>
        <row r="5612">
          <cell r="A5612">
            <v>5235501003</v>
          </cell>
        </row>
        <row r="5613">
          <cell r="A5613">
            <v>5235501003</v>
          </cell>
        </row>
        <row r="5614">
          <cell r="A5614">
            <v>5235501003</v>
          </cell>
        </row>
        <row r="5615">
          <cell r="A5615">
            <v>5235501003</v>
          </cell>
        </row>
        <row r="5616">
          <cell r="A5616">
            <v>5235501003</v>
          </cell>
        </row>
        <row r="5617">
          <cell r="A5617">
            <v>5235501003</v>
          </cell>
        </row>
        <row r="5618">
          <cell r="A5618">
            <v>5235501002</v>
          </cell>
        </row>
        <row r="5619">
          <cell r="A5619">
            <v>5235501002</v>
          </cell>
        </row>
        <row r="5620">
          <cell r="A5620">
            <v>5235501002</v>
          </cell>
        </row>
        <row r="5621">
          <cell r="A5621">
            <v>5235501002</v>
          </cell>
        </row>
        <row r="5622">
          <cell r="A5622">
            <v>5235501002</v>
          </cell>
        </row>
        <row r="5623">
          <cell r="A5623">
            <v>5235351001</v>
          </cell>
        </row>
        <row r="5624">
          <cell r="A5624">
            <v>5215951001</v>
          </cell>
        </row>
        <row r="5625">
          <cell r="A5625">
            <v>5295951004</v>
          </cell>
        </row>
        <row r="5626">
          <cell r="A5626">
            <v>5235501003</v>
          </cell>
        </row>
        <row r="5627">
          <cell r="A5627">
            <v>5235501003</v>
          </cell>
        </row>
        <row r="5628">
          <cell r="A5628">
            <v>5235501003</v>
          </cell>
        </row>
        <row r="5629">
          <cell r="A5629">
            <v>5235501003</v>
          </cell>
        </row>
        <row r="5630">
          <cell r="A5630">
            <v>5235501003</v>
          </cell>
        </row>
        <row r="5631">
          <cell r="A5631">
            <v>5235501003</v>
          </cell>
        </row>
        <row r="5632">
          <cell r="A5632">
            <v>5295401001</v>
          </cell>
        </row>
        <row r="5633">
          <cell r="A5633">
            <v>5295401001</v>
          </cell>
        </row>
        <row r="5634">
          <cell r="A5634">
            <v>5295401001</v>
          </cell>
        </row>
        <row r="5635">
          <cell r="A5635">
            <v>5295401001</v>
          </cell>
        </row>
        <row r="5636">
          <cell r="A5636">
            <v>5295401001</v>
          </cell>
        </row>
        <row r="5637">
          <cell r="A5637">
            <v>5295401001</v>
          </cell>
        </row>
        <row r="5638">
          <cell r="A5638">
            <v>5295401001</v>
          </cell>
        </row>
        <row r="5639">
          <cell r="A5639">
            <v>5235501003</v>
          </cell>
        </row>
        <row r="5640">
          <cell r="A5640">
            <v>5235501003</v>
          </cell>
        </row>
        <row r="5641">
          <cell r="A5641">
            <v>5235501003</v>
          </cell>
        </row>
        <row r="5642">
          <cell r="A5642">
            <v>5235501003</v>
          </cell>
        </row>
        <row r="5643">
          <cell r="A5643">
            <v>5235501003</v>
          </cell>
        </row>
        <row r="5644">
          <cell r="A5644">
            <v>5235501003</v>
          </cell>
        </row>
        <row r="5645">
          <cell r="A5645">
            <v>5235501003</v>
          </cell>
        </row>
        <row r="5646">
          <cell r="A5646">
            <v>5235501003</v>
          </cell>
        </row>
        <row r="5647">
          <cell r="A5647">
            <v>5235501003</v>
          </cell>
        </row>
        <row r="5648">
          <cell r="A5648">
            <v>5235501003</v>
          </cell>
        </row>
        <row r="5649">
          <cell r="A5649">
            <v>5235501003</v>
          </cell>
        </row>
        <row r="5650">
          <cell r="A5650">
            <v>5235501003</v>
          </cell>
        </row>
        <row r="5651">
          <cell r="A5651">
            <v>5235501003</v>
          </cell>
        </row>
        <row r="5652">
          <cell r="A5652">
            <v>5235501003</v>
          </cell>
        </row>
        <row r="5653">
          <cell r="A5653">
            <v>5235501003</v>
          </cell>
        </row>
        <row r="5654">
          <cell r="A5654">
            <v>5235501003</v>
          </cell>
        </row>
        <row r="5655">
          <cell r="A5655">
            <v>5235951007</v>
          </cell>
        </row>
        <row r="5656">
          <cell r="A5656">
            <v>5255951001</v>
          </cell>
        </row>
        <row r="5657">
          <cell r="A5657">
            <v>5235501002</v>
          </cell>
        </row>
        <row r="5658">
          <cell r="A5658">
            <v>5235501002</v>
          </cell>
        </row>
        <row r="5659">
          <cell r="A5659">
            <v>5235501002</v>
          </cell>
        </row>
        <row r="5660">
          <cell r="A5660">
            <v>5235501002</v>
          </cell>
        </row>
        <row r="5661">
          <cell r="A5661">
            <v>5235501002</v>
          </cell>
        </row>
        <row r="5662">
          <cell r="A5662">
            <v>5235951003</v>
          </cell>
        </row>
        <row r="5663">
          <cell r="A5663">
            <v>5235951003</v>
          </cell>
        </row>
        <row r="5664">
          <cell r="A5664">
            <v>5235951003</v>
          </cell>
        </row>
        <row r="5665">
          <cell r="A5665">
            <v>5235951003</v>
          </cell>
        </row>
        <row r="5666">
          <cell r="A5666">
            <v>5235951003</v>
          </cell>
        </row>
        <row r="5667">
          <cell r="A5667">
            <v>5235951011</v>
          </cell>
        </row>
        <row r="5668">
          <cell r="A5668">
            <v>5235951011</v>
          </cell>
        </row>
        <row r="5669">
          <cell r="A5669">
            <v>5235951011</v>
          </cell>
        </row>
        <row r="5670">
          <cell r="A5670">
            <v>5235951011</v>
          </cell>
        </row>
        <row r="5671">
          <cell r="A5671">
            <v>5235951011</v>
          </cell>
        </row>
        <row r="5672">
          <cell r="A5672">
            <v>5235951011</v>
          </cell>
        </row>
        <row r="5673">
          <cell r="A5673">
            <v>5235951011</v>
          </cell>
        </row>
        <row r="5674">
          <cell r="A5674">
            <v>5235951011</v>
          </cell>
        </row>
        <row r="5675">
          <cell r="A5675">
            <v>5235951011</v>
          </cell>
        </row>
        <row r="5676">
          <cell r="A5676">
            <v>5235951011</v>
          </cell>
        </row>
        <row r="5677">
          <cell r="A5677">
            <v>5235501003</v>
          </cell>
        </row>
        <row r="5678">
          <cell r="A5678">
            <v>5235501003</v>
          </cell>
        </row>
        <row r="5679">
          <cell r="A5679">
            <v>5235501003</v>
          </cell>
        </row>
        <row r="5680">
          <cell r="A5680">
            <v>5235501003</v>
          </cell>
        </row>
        <row r="5681">
          <cell r="A5681">
            <v>5235501002</v>
          </cell>
        </row>
        <row r="5682">
          <cell r="A5682">
            <v>5235501002</v>
          </cell>
        </row>
        <row r="5683">
          <cell r="A5683">
            <v>5235401001</v>
          </cell>
        </row>
        <row r="5684">
          <cell r="A5684">
            <v>5235501003</v>
          </cell>
        </row>
        <row r="5685">
          <cell r="A5685">
            <v>5235501003</v>
          </cell>
        </row>
        <row r="5686">
          <cell r="A5686">
            <v>5235501003</v>
          </cell>
        </row>
        <row r="5687">
          <cell r="A5687">
            <v>5235501003</v>
          </cell>
        </row>
        <row r="5688">
          <cell r="A5688">
            <v>5235501003</v>
          </cell>
        </row>
        <row r="5689">
          <cell r="A5689">
            <v>5235501001</v>
          </cell>
        </row>
        <row r="5690">
          <cell r="A5690">
            <v>5235501001</v>
          </cell>
        </row>
        <row r="5691">
          <cell r="A5691">
            <v>5235501001</v>
          </cell>
        </row>
        <row r="5692">
          <cell r="A5692">
            <v>5235501001</v>
          </cell>
        </row>
        <row r="5693">
          <cell r="A5693">
            <v>5235501001</v>
          </cell>
        </row>
        <row r="5694">
          <cell r="A5694">
            <v>5235501001</v>
          </cell>
        </row>
        <row r="5695">
          <cell r="A5695">
            <v>5235501001</v>
          </cell>
        </row>
        <row r="5696">
          <cell r="A5696">
            <v>5235501001</v>
          </cell>
        </row>
        <row r="5697">
          <cell r="A5697">
            <v>5235501001</v>
          </cell>
        </row>
        <row r="5698">
          <cell r="A5698">
            <v>5235501001</v>
          </cell>
        </row>
        <row r="5699">
          <cell r="A5699">
            <v>5235501001</v>
          </cell>
        </row>
        <row r="5700">
          <cell r="A5700">
            <v>5235501001</v>
          </cell>
        </row>
        <row r="5701">
          <cell r="A5701">
            <v>5235501001</v>
          </cell>
        </row>
        <row r="5702">
          <cell r="A5702">
            <v>5235501001</v>
          </cell>
        </row>
        <row r="5703">
          <cell r="A5703">
            <v>5235501001</v>
          </cell>
        </row>
        <row r="5704">
          <cell r="A5704">
            <v>5235501001</v>
          </cell>
        </row>
        <row r="5705">
          <cell r="A5705">
            <v>5235501001</v>
          </cell>
        </row>
        <row r="5706">
          <cell r="A5706">
            <v>5235501001</v>
          </cell>
        </row>
        <row r="5707">
          <cell r="A5707">
            <v>5235501001</v>
          </cell>
        </row>
        <row r="5708">
          <cell r="A5708">
            <v>5235501001</v>
          </cell>
        </row>
        <row r="5709">
          <cell r="A5709">
            <v>5235501001</v>
          </cell>
        </row>
        <row r="5710">
          <cell r="A5710">
            <v>5235501001</v>
          </cell>
        </row>
        <row r="5711">
          <cell r="A5711">
            <v>5235501001</v>
          </cell>
        </row>
        <row r="5712">
          <cell r="A5712">
            <v>5235501001</v>
          </cell>
        </row>
        <row r="5713">
          <cell r="A5713">
            <v>5235501001</v>
          </cell>
        </row>
        <row r="5714">
          <cell r="A5714">
            <v>5235501001</v>
          </cell>
        </row>
        <row r="5715">
          <cell r="A5715">
            <v>5260051001</v>
          </cell>
        </row>
        <row r="5716">
          <cell r="A5716">
            <v>5260051001</v>
          </cell>
        </row>
        <row r="5717">
          <cell r="A5717">
            <v>5260101001</v>
          </cell>
        </row>
        <row r="5718">
          <cell r="A5718">
            <v>5260101001</v>
          </cell>
        </row>
        <row r="5719">
          <cell r="A5719">
            <v>5260151001</v>
          </cell>
        </row>
        <row r="5720">
          <cell r="A5720">
            <v>5230951001</v>
          </cell>
        </row>
        <row r="5721">
          <cell r="A5721">
            <v>5235501002</v>
          </cell>
        </row>
        <row r="5722">
          <cell r="A5722">
            <v>5235501002</v>
          </cell>
        </row>
        <row r="5723">
          <cell r="A5723">
            <v>5235501002</v>
          </cell>
        </row>
        <row r="5724">
          <cell r="A5724">
            <v>5235501002</v>
          </cell>
        </row>
        <row r="5725">
          <cell r="A5725">
            <v>5235951009</v>
          </cell>
        </row>
        <row r="5726">
          <cell r="A5726">
            <v>5235951009</v>
          </cell>
        </row>
        <row r="5727">
          <cell r="A5727">
            <v>5235951009</v>
          </cell>
        </row>
        <row r="5728">
          <cell r="A5728">
            <v>5235951003</v>
          </cell>
        </row>
        <row r="5729">
          <cell r="A5729">
            <v>5235951005</v>
          </cell>
        </row>
        <row r="5730">
          <cell r="A5730">
            <v>5235501002</v>
          </cell>
        </row>
        <row r="5731">
          <cell r="A5731">
            <v>5235501004</v>
          </cell>
        </row>
        <row r="5732">
          <cell r="A5732">
            <v>5295051001</v>
          </cell>
        </row>
        <row r="5733">
          <cell r="A5733">
            <v>5295051001</v>
          </cell>
        </row>
        <row r="5734">
          <cell r="A5734">
            <v>5295051001</v>
          </cell>
        </row>
        <row r="5735">
          <cell r="A5735">
            <v>5295051001</v>
          </cell>
        </row>
        <row r="5736">
          <cell r="A5736">
            <v>5295051001</v>
          </cell>
        </row>
        <row r="5737">
          <cell r="A5737">
            <v>5240151001</v>
          </cell>
        </row>
        <row r="5738">
          <cell r="A5738">
            <v>5295051001</v>
          </cell>
        </row>
        <row r="5739">
          <cell r="A5739">
            <v>5235951005</v>
          </cell>
        </row>
        <row r="5740">
          <cell r="A5740">
            <v>5235951005</v>
          </cell>
        </row>
        <row r="5741">
          <cell r="A5741">
            <v>5235951005</v>
          </cell>
        </row>
        <row r="5742">
          <cell r="A5742">
            <v>5235951005</v>
          </cell>
        </row>
        <row r="5743">
          <cell r="A5743">
            <v>5235951005</v>
          </cell>
        </row>
        <row r="5744">
          <cell r="A5744">
            <v>5235951005</v>
          </cell>
        </row>
        <row r="5745">
          <cell r="A5745">
            <v>5235951005</v>
          </cell>
        </row>
        <row r="5746">
          <cell r="A5746">
            <v>5235951005</v>
          </cell>
        </row>
        <row r="5747">
          <cell r="A5747">
            <v>5235951005</v>
          </cell>
        </row>
        <row r="5748">
          <cell r="A5748">
            <v>5235951005</v>
          </cell>
        </row>
        <row r="5749">
          <cell r="A5749">
            <v>5235951005</v>
          </cell>
        </row>
        <row r="5750">
          <cell r="A5750">
            <v>5235951003</v>
          </cell>
        </row>
        <row r="5751">
          <cell r="A5751">
            <v>5235951003</v>
          </cell>
        </row>
        <row r="5752">
          <cell r="A5752">
            <v>5235951003</v>
          </cell>
        </row>
        <row r="5753">
          <cell r="A5753">
            <v>5235951003</v>
          </cell>
        </row>
        <row r="5754">
          <cell r="A5754">
            <v>5235951003</v>
          </cell>
        </row>
        <row r="5755">
          <cell r="A5755">
            <v>5235951003</v>
          </cell>
        </row>
        <row r="5756">
          <cell r="A5756">
            <v>5235501002</v>
          </cell>
        </row>
        <row r="5757">
          <cell r="A5757">
            <v>5235501002</v>
          </cell>
        </row>
        <row r="5758">
          <cell r="A5758">
            <v>5235501002</v>
          </cell>
        </row>
        <row r="5759">
          <cell r="A5759">
            <v>5235501002</v>
          </cell>
        </row>
        <row r="5760">
          <cell r="A5760">
            <v>5235501002</v>
          </cell>
        </row>
        <row r="5761">
          <cell r="A5761">
            <v>5235501002</v>
          </cell>
        </row>
        <row r="5762">
          <cell r="A5762">
            <v>5205811001</v>
          </cell>
        </row>
        <row r="5763">
          <cell r="A5763">
            <v>5205811001</v>
          </cell>
        </row>
        <row r="5764">
          <cell r="A5764">
            <v>5205811001</v>
          </cell>
        </row>
        <row r="5765">
          <cell r="A5765">
            <v>5295951007</v>
          </cell>
        </row>
        <row r="5766">
          <cell r="A5766">
            <v>5295951004</v>
          </cell>
        </row>
        <row r="5767">
          <cell r="A5767">
            <v>5295951004</v>
          </cell>
        </row>
        <row r="5768">
          <cell r="A5768">
            <v>5295951004</v>
          </cell>
        </row>
        <row r="5769">
          <cell r="A5769">
            <v>5295951007</v>
          </cell>
        </row>
        <row r="5770">
          <cell r="A5770">
            <v>5295951007</v>
          </cell>
        </row>
        <row r="5771">
          <cell r="A5771">
            <v>5235601001</v>
          </cell>
        </row>
        <row r="5772">
          <cell r="A5772">
            <v>5255951001</v>
          </cell>
        </row>
        <row r="5773">
          <cell r="A5773">
            <v>5235951012</v>
          </cell>
        </row>
        <row r="5774">
          <cell r="A5774">
            <v>5205631001</v>
          </cell>
        </row>
        <row r="5775">
          <cell r="A5775">
            <v>5220951001</v>
          </cell>
        </row>
        <row r="5776">
          <cell r="A5776">
            <v>5240151001</v>
          </cell>
        </row>
        <row r="5777">
          <cell r="A5777">
            <v>5205031001</v>
          </cell>
        </row>
        <row r="5778">
          <cell r="A5778">
            <v>5205061002</v>
          </cell>
        </row>
        <row r="5779">
          <cell r="A5779">
            <v>5205061002</v>
          </cell>
        </row>
        <row r="5780">
          <cell r="A5780">
            <v>5205061002</v>
          </cell>
        </row>
        <row r="5781">
          <cell r="A5781">
            <v>5205061002</v>
          </cell>
        </row>
        <row r="5782">
          <cell r="A5782">
            <v>5205061002</v>
          </cell>
        </row>
        <row r="5783">
          <cell r="A5783">
            <v>5205061002</v>
          </cell>
        </row>
        <row r="5784">
          <cell r="A5784">
            <v>5205061002</v>
          </cell>
        </row>
        <row r="5785">
          <cell r="A5785">
            <v>5205061002</v>
          </cell>
        </row>
        <row r="5786">
          <cell r="A5786">
            <v>5205151002</v>
          </cell>
        </row>
        <row r="5787">
          <cell r="A5787">
            <v>5205151002</v>
          </cell>
        </row>
        <row r="5788">
          <cell r="A5788">
            <v>5205151002</v>
          </cell>
        </row>
        <row r="5789">
          <cell r="A5789">
            <v>5205151003</v>
          </cell>
        </row>
        <row r="5790">
          <cell r="A5790">
            <v>5205151003</v>
          </cell>
        </row>
        <row r="5791">
          <cell r="A5791">
            <v>5205151003</v>
          </cell>
        </row>
        <row r="5792">
          <cell r="A5792">
            <v>5205951003</v>
          </cell>
        </row>
        <row r="5793">
          <cell r="A5793">
            <v>5205951003</v>
          </cell>
        </row>
        <row r="5794">
          <cell r="A5794">
            <v>5205951004</v>
          </cell>
        </row>
        <row r="5795">
          <cell r="A5795">
            <v>5205301001</v>
          </cell>
        </row>
        <row r="5796">
          <cell r="A5796">
            <v>5205301001</v>
          </cell>
        </row>
        <row r="5797">
          <cell r="A5797">
            <v>5205331001</v>
          </cell>
        </row>
        <row r="5798">
          <cell r="A5798">
            <v>5205331001</v>
          </cell>
        </row>
        <row r="5799">
          <cell r="A5799">
            <v>5205361001</v>
          </cell>
        </row>
        <row r="5800">
          <cell r="A5800">
            <v>5205361001</v>
          </cell>
        </row>
        <row r="5801">
          <cell r="A5801">
            <v>5205391001</v>
          </cell>
        </row>
        <row r="5802">
          <cell r="A5802">
            <v>5205391001</v>
          </cell>
        </row>
        <row r="5803">
          <cell r="A5803">
            <v>5205421001</v>
          </cell>
        </row>
        <row r="5804">
          <cell r="A5804">
            <v>5205421001</v>
          </cell>
        </row>
        <row r="5805">
          <cell r="A5805">
            <v>5205301001</v>
          </cell>
        </row>
        <row r="5806">
          <cell r="A5806">
            <v>5205361001</v>
          </cell>
        </row>
        <row r="5807">
          <cell r="A5807">
            <v>5205391001</v>
          </cell>
        </row>
        <row r="5808">
          <cell r="A5808">
            <v>5205391001</v>
          </cell>
        </row>
        <row r="5809">
          <cell r="A5809">
            <v>5205301001</v>
          </cell>
        </row>
        <row r="5810">
          <cell r="A5810">
            <v>5205331001</v>
          </cell>
        </row>
        <row r="5811">
          <cell r="A5811">
            <v>5205361001</v>
          </cell>
        </row>
        <row r="5812">
          <cell r="A5812">
            <v>5205391001</v>
          </cell>
        </row>
        <row r="5813">
          <cell r="A5813">
            <v>5205421001</v>
          </cell>
        </row>
        <row r="5814">
          <cell r="A5814">
            <v>5205301001</v>
          </cell>
        </row>
        <row r="5815">
          <cell r="A5815">
            <v>5205301001</v>
          </cell>
        </row>
        <row r="5816">
          <cell r="A5816">
            <v>5205331001</v>
          </cell>
        </row>
        <row r="5817">
          <cell r="A5817">
            <v>5205331001</v>
          </cell>
        </row>
        <row r="5818">
          <cell r="A5818">
            <v>5205361001</v>
          </cell>
        </row>
        <row r="5819">
          <cell r="A5819">
            <v>5205361001</v>
          </cell>
        </row>
        <row r="5820">
          <cell r="A5820">
            <v>5205391001</v>
          </cell>
        </row>
        <row r="5821">
          <cell r="A5821">
            <v>5205391001</v>
          </cell>
        </row>
        <row r="5822">
          <cell r="A5822">
            <v>5205421001</v>
          </cell>
        </row>
        <row r="5823">
          <cell r="A5823">
            <v>5205421001</v>
          </cell>
        </row>
        <row r="5824">
          <cell r="A5824">
            <v>5205301001</v>
          </cell>
        </row>
        <row r="5825">
          <cell r="A5825">
            <v>5205361001</v>
          </cell>
        </row>
        <row r="5826">
          <cell r="A5826">
            <v>5205391001</v>
          </cell>
        </row>
        <row r="5827">
          <cell r="A5827">
            <v>5205301001</v>
          </cell>
        </row>
        <row r="5828">
          <cell r="A5828">
            <v>5205331001</v>
          </cell>
        </row>
        <row r="5829">
          <cell r="A5829">
            <v>5205361001</v>
          </cell>
        </row>
        <row r="5830">
          <cell r="A5830">
            <v>5205391001</v>
          </cell>
        </row>
        <row r="5831">
          <cell r="A5831">
            <v>5205301001</v>
          </cell>
        </row>
        <row r="5832">
          <cell r="A5832">
            <v>5205361001</v>
          </cell>
        </row>
        <row r="5833">
          <cell r="A5833">
            <v>5205391001</v>
          </cell>
        </row>
        <row r="5834">
          <cell r="A5834">
            <v>5205301001</v>
          </cell>
        </row>
        <row r="5835">
          <cell r="A5835">
            <v>5205331001</v>
          </cell>
        </row>
        <row r="5836">
          <cell r="A5836">
            <v>5205361001</v>
          </cell>
        </row>
        <row r="5837">
          <cell r="A5837">
            <v>5205391001</v>
          </cell>
        </row>
        <row r="5838">
          <cell r="A5838">
            <v>5205301001</v>
          </cell>
        </row>
        <row r="5839">
          <cell r="A5839">
            <v>5205331001</v>
          </cell>
        </row>
        <row r="5840">
          <cell r="A5840">
            <v>5205361001</v>
          </cell>
        </row>
        <row r="5841">
          <cell r="A5841">
            <v>5205391001</v>
          </cell>
        </row>
        <row r="5842">
          <cell r="A5842">
            <v>5205681001</v>
          </cell>
        </row>
        <row r="5843">
          <cell r="A5843">
            <v>5205681001</v>
          </cell>
        </row>
        <row r="5844">
          <cell r="A5844">
            <v>5205681001</v>
          </cell>
        </row>
        <row r="5845">
          <cell r="A5845">
            <v>5205691001</v>
          </cell>
        </row>
        <row r="5846">
          <cell r="A5846">
            <v>5205701001</v>
          </cell>
        </row>
        <row r="5847">
          <cell r="A5847">
            <v>5205701001</v>
          </cell>
        </row>
        <row r="5848">
          <cell r="A5848">
            <v>5205701001</v>
          </cell>
        </row>
        <row r="5849">
          <cell r="A5849">
            <v>5205701001</v>
          </cell>
        </row>
        <row r="5850">
          <cell r="A5850">
            <v>5205701001</v>
          </cell>
        </row>
        <row r="5851">
          <cell r="A5851">
            <v>5205701001</v>
          </cell>
        </row>
        <row r="5852">
          <cell r="A5852">
            <v>5205721001</v>
          </cell>
        </row>
        <row r="5853">
          <cell r="A5853">
            <v>5205721001</v>
          </cell>
        </row>
        <row r="5854">
          <cell r="A5854">
            <v>5205721001</v>
          </cell>
        </row>
        <row r="5855">
          <cell r="A5855">
            <v>5205751001</v>
          </cell>
        </row>
        <row r="5856">
          <cell r="A5856">
            <v>5205781001</v>
          </cell>
        </row>
        <row r="5857">
          <cell r="A5857">
            <v>5205271001</v>
          </cell>
        </row>
        <row r="5858">
          <cell r="A5858">
            <v>5205271001</v>
          </cell>
        </row>
        <row r="5859">
          <cell r="A5859">
            <v>5205271001</v>
          </cell>
        </row>
        <row r="5860">
          <cell r="A5860">
            <v>5295951004</v>
          </cell>
        </row>
        <row r="5861">
          <cell r="A5861">
            <v>5295251001</v>
          </cell>
        </row>
        <row r="5862">
          <cell r="A5862">
            <v>5295251001</v>
          </cell>
        </row>
        <row r="5863">
          <cell r="A5863">
            <v>5295251001</v>
          </cell>
        </row>
        <row r="5864">
          <cell r="A5864">
            <v>5295251001</v>
          </cell>
        </row>
        <row r="5865">
          <cell r="A5865">
            <v>5295251001</v>
          </cell>
        </row>
        <row r="5866">
          <cell r="A5866">
            <v>5295301001</v>
          </cell>
        </row>
        <row r="5867">
          <cell r="A5867">
            <v>5295251001</v>
          </cell>
        </row>
        <row r="5868">
          <cell r="A5868">
            <v>5295251001</v>
          </cell>
        </row>
        <row r="5869">
          <cell r="A5869">
            <v>5295251001</v>
          </cell>
        </row>
        <row r="5870">
          <cell r="A5870">
            <v>5295251001</v>
          </cell>
        </row>
        <row r="5871">
          <cell r="A5871">
            <v>5295251001</v>
          </cell>
        </row>
        <row r="5872">
          <cell r="A5872">
            <v>5205951001</v>
          </cell>
        </row>
        <row r="5873">
          <cell r="A5873">
            <v>5205951001</v>
          </cell>
        </row>
        <row r="5874">
          <cell r="A5874">
            <v>5295951004</v>
          </cell>
        </row>
        <row r="5875">
          <cell r="A5875">
            <v>5235101001</v>
          </cell>
        </row>
        <row r="5876">
          <cell r="A5876">
            <v>5235101001</v>
          </cell>
        </row>
        <row r="5877">
          <cell r="A5877">
            <v>5235401001</v>
          </cell>
        </row>
        <row r="5878">
          <cell r="A5878">
            <v>5295301001</v>
          </cell>
        </row>
        <row r="5879">
          <cell r="A5879">
            <v>5220951001</v>
          </cell>
        </row>
        <row r="5880">
          <cell r="A5880">
            <v>5220151001</v>
          </cell>
        </row>
        <row r="5881">
          <cell r="A5881">
            <v>5220951001</v>
          </cell>
        </row>
        <row r="5882">
          <cell r="A5882">
            <v>5220951001</v>
          </cell>
        </row>
        <row r="5883">
          <cell r="A5883">
            <v>5235101001</v>
          </cell>
        </row>
        <row r="5884">
          <cell r="A5884">
            <v>5235101001</v>
          </cell>
        </row>
        <row r="5885">
          <cell r="A5885">
            <v>5235101001</v>
          </cell>
        </row>
        <row r="5886">
          <cell r="A5886">
            <v>5235101001</v>
          </cell>
        </row>
        <row r="5887">
          <cell r="A5887">
            <v>5295601001</v>
          </cell>
        </row>
        <row r="5888">
          <cell r="A5888">
            <v>5295601001</v>
          </cell>
        </row>
        <row r="5889">
          <cell r="A5889">
            <v>5295601001</v>
          </cell>
        </row>
        <row r="5890">
          <cell r="A5890">
            <v>5295601002</v>
          </cell>
        </row>
        <row r="5891">
          <cell r="A5891">
            <v>5295601001</v>
          </cell>
        </row>
        <row r="5892">
          <cell r="A5892">
            <v>5295601001</v>
          </cell>
        </row>
        <row r="5893">
          <cell r="A5893">
            <v>5295601001</v>
          </cell>
        </row>
        <row r="5894">
          <cell r="A5894">
            <v>5295601002</v>
          </cell>
        </row>
        <row r="5895">
          <cell r="A5895">
            <v>5220951001</v>
          </cell>
        </row>
        <row r="5896">
          <cell r="A5896">
            <v>5235501002</v>
          </cell>
        </row>
        <row r="5897">
          <cell r="A5897">
            <v>5235501002</v>
          </cell>
        </row>
        <row r="5898">
          <cell r="A5898">
            <v>5235501002</v>
          </cell>
        </row>
        <row r="5899">
          <cell r="A5899">
            <v>5235951003</v>
          </cell>
        </row>
        <row r="5900">
          <cell r="A5900">
            <v>5235951003</v>
          </cell>
        </row>
        <row r="5901">
          <cell r="A5901">
            <v>5235951003</v>
          </cell>
        </row>
        <row r="5902">
          <cell r="A5902">
            <v>5215051001</v>
          </cell>
        </row>
        <row r="5903">
          <cell r="A5903">
            <v>5205951003</v>
          </cell>
        </row>
        <row r="5904">
          <cell r="A5904">
            <v>5220951001</v>
          </cell>
        </row>
        <row r="5905">
          <cell r="A5905">
            <v>5235351001</v>
          </cell>
        </row>
        <row r="5906">
          <cell r="A5906">
            <v>5235651002</v>
          </cell>
        </row>
        <row r="5907">
          <cell r="A5907">
            <v>5295951027</v>
          </cell>
        </row>
        <row r="5908">
          <cell r="A5908">
            <v>5295951026</v>
          </cell>
        </row>
        <row r="5909">
          <cell r="A5909">
            <v>5295951010</v>
          </cell>
        </row>
        <row r="5910">
          <cell r="A5910">
            <v>5295951010</v>
          </cell>
        </row>
        <row r="5911">
          <cell r="A5911">
            <v>5235951005</v>
          </cell>
        </row>
        <row r="5912">
          <cell r="A5912">
            <v>5235951005</v>
          </cell>
        </row>
        <row r="5913">
          <cell r="A5913">
            <v>5235951005</v>
          </cell>
        </row>
        <row r="5914">
          <cell r="A5914">
            <v>5235951003</v>
          </cell>
        </row>
        <row r="5915">
          <cell r="A5915">
            <v>5235951003</v>
          </cell>
        </row>
        <row r="5916">
          <cell r="A5916">
            <v>5235951003</v>
          </cell>
        </row>
        <row r="5917">
          <cell r="A5917">
            <v>5215051001</v>
          </cell>
        </row>
        <row r="5918">
          <cell r="A5918">
            <v>5295301001</v>
          </cell>
        </row>
        <row r="5919">
          <cell r="A5919">
            <v>5295401001</v>
          </cell>
        </row>
        <row r="5920">
          <cell r="A5920">
            <v>5295401001</v>
          </cell>
        </row>
        <row r="5921">
          <cell r="A5921">
            <v>5295401001</v>
          </cell>
        </row>
        <row r="5922">
          <cell r="A5922">
            <v>5235501003</v>
          </cell>
        </row>
        <row r="5923">
          <cell r="A5923">
            <v>5235501003</v>
          </cell>
        </row>
        <row r="5924">
          <cell r="A5924">
            <v>5235501003</v>
          </cell>
        </row>
        <row r="5925">
          <cell r="A5925">
            <v>5295301001</v>
          </cell>
        </row>
        <row r="5926">
          <cell r="A5926">
            <v>5255201001</v>
          </cell>
        </row>
        <row r="5927">
          <cell r="A5927">
            <v>5295951007</v>
          </cell>
        </row>
        <row r="5928">
          <cell r="A5928">
            <v>5295951007</v>
          </cell>
        </row>
        <row r="5929">
          <cell r="A5929">
            <v>5235951006</v>
          </cell>
        </row>
        <row r="5930">
          <cell r="A5930">
            <v>5235401001</v>
          </cell>
        </row>
        <row r="5931">
          <cell r="A5931">
            <v>5295951007</v>
          </cell>
        </row>
        <row r="5932">
          <cell r="A5932">
            <v>5295951007</v>
          </cell>
        </row>
        <row r="5933">
          <cell r="A5933">
            <v>5295951004</v>
          </cell>
        </row>
        <row r="5934">
          <cell r="A5934">
            <v>5295951007</v>
          </cell>
        </row>
        <row r="5935">
          <cell r="A5935">
            <v>5235951011</v>
          </cell>
        </row>
        <row r="5936">
          <cell r="A5936">
            <v>5210351001</v>
          </cell>
        </row>
        <row r="5937">
          <cell r="A5937">
            <v>5295951001</v>
          </cell>
        </row>
        <row r="5938">
          <cell r="A5938">
            <v>5235351001</v>
          </cell>
        </row>
        <row r="5939">
          <cell r="A5939">
            <v>5295951001</v>
          </cell>
        </row>
        <row r="5940">
          <cell r="A5940">
            <v>5295951001</v>
          </cell>
        </row>
        <row r="5941">
          <cell r="A5941">
            <v>5295951001</v>
          </cell>
        </row>
        <row r="5942">
          <cell r="A5942">
            <v>5295951001</v>
          </cell>
        </row>
        <row r="5943">
          <cell r="A5943">
            <v>5295951001</v>
          </cell>
        </row>
        <row r="5944">
          <cell r="A5944">
            <v>5295951004</v>
          </cell>
        </row>
        <row r="5945">
          <cell r="A5945">
            <v>5235501003</v>
          </cell>
        </row>
        <row r="5946">
          <cell r="A5946">
            <v>5235501003</v>
          </cell>
        </row>
        <row r="5947">
          <cell r="A5947">
            <v>5235501003</v>
          </cell>
        </row>
        <row r="5948">
          <cell r="A5948">
            <v>5295951001</v>
          </cell>
        </row>
        <row r="5949">
          <cell r="A5949">
            <v>5235951009</v>
          </cell>
        </row>
        <row r="5950">
          <cell r="A5950">
            <v>5235951009</v>
          </cell>
        </row>
        <row r="5951">
          <cell r="A5951">
            <v>5235951009</v>
          </cell>
        </row>
        <row r="5952">
          <cell r="A5952">
            <v>5235951009</v>
          </cell>
        </row>
        <row r="5953">
          <cell r="A5953">
            <v>5235951009</v>
          </cell>
        </row>
        <row r="5954">
          <cell r="A5954">
            <v>5235951009</v>
          </cell>
        </row>
        <row r="5955">
          <cell r="A5955">
            <v>5235401001</v>
          </cell>
        </row>
        <row r="5956">
          <cell r="A5956">
            <v>5235501002</v>
          </cell>
        </row>
        <row r="5957">
          <cell r="A5957">
            <v>5235501002</v>
          </cell>
        </row>
        <row r="5958">
          <cell r="A5958">
            <v>5235501002</v>
          </cell>
        </row>
        <row r="5959">
          <cell r="A5959">
            <v>5235501002</v>
          </cell>
        </row>
        <row r="5960">
          <cell r="A5960">
            <v>5235501002</v>
          </cell>
        </row>
        <row r="5961">
          <cell r="A5961">
            <v>5235501002</v>
          </cell>
        </row>
        <row r="5962">
          <cell r="A5962">
            <v>5235501002</v>
          </cell>
        </row>
        <row r="5963">
          <cell r="A5963">
            <v>5240151001</v>
          </cell>
        </row>
        <row r="5964">
          <cell r="A5964">
            <v>5240151001</v>
          </cell>
        </row>
        <row r="5965">
          <cell r="A5965">
            <v>5235951003</v>
          </cell>
        </row>
        <row r="5966">
          <cell r="A5966">
            <v>5235501002</v>
          </cell>
        </row>
        <row r="5967">
          <cell r="A5967">
            <v>5235501002</v>
          </cell>
        </row>
        <row r="5968">
          <cell r="A5968">
            <v>5235501003</v>
          </cell>
        </row>
        <row r="5969">
          <cell r="A5969">
            <v>5235501003</v>
          </cell>
        </row>
        <row r="5970">
          <cell r="A5970">
            <v>5235501003</v>
          </cell>
        </row>
        <row r="5971">
          <cell r="A5971">
            <v>5235501003</v>
          </cell>
        </row>
        <row r="5972">
          <cell r="A5972">
            <v>5235501003</v>
          </cell>
        </row>
        <row r="5973">
          <cell r="A5973">
            <v>5235501003</v>
          </cell>
        </row>
        <row r="5974">
          <cell r="A5974">
            <v>5235501003</v>
          </cell>
        </row>
        <row r="5975">
          <cell r="A5975">
            <v>5235501003</v>
          </cell>
        </row>
        <row r="5976">
          <cell r="A5976">
            <v>5235501003</v>
          </cell>
        </row>
        <row r="5977">
          <cell r="A5977">
            <v>5235501003</v>
          </cell>
        </row>
        <row r="5978">
          <cell r="A5978">
            <v>5235501003</v>
          </cell>
        </row>
        <row r="5979">
          <cell r="A5979">
            <v>5235501003</v>
          </cell>
        </row>
        <row r="5980">
          <cell r="A5980">
            <v>5235501003</v>
          </cell>
        </row>
        <row r="5981">
          <cell r="A5981">
            <v>5235501003</v>
          </cell>
        </row>
        <row r="5982">
          <cell r="A5982">
            <v>5235601001</v>
          </cell>
        </row>
        <row r="5983">
          <cell r="A5983">
            <v>5235401001</v>
          </cell>
        </row>
        <row r="5984">
          <cell r="A5984">
            <v>5295051001</v>
          </cell>
        </row>
        <row r="5985">
          <cell r="A5985">
            <v>5295051001</v>
          </cell>
        </row>
        <row r="5986">
          <cell r="A5986">
            <v>5295051001</v>
          </cell>
        </row>
        <row r="5987">
          <cell r="A5987">
            <v>5295051001</v>
          </cell>
        </row>
        <row r="5988">
          <cell r="A5988">
            <v>5295051001</v>
          </cell>
        </row>
        <row r="5989">
          <cell r="A5989">
            <v>5295051001</v>
          </cell>
        </row>
        <row r="5990">
          <cell r="A5990">
            <v>5205951002</v>
          </cell>
        </row>
        <row r="5991">
          <cell r="A5991">
            <v>5295951004</v>
          </cell>
        </row>
        <row r="5992">
          <cell r="A5992">
            <v>5235501003</v>
          </cell>
        </row>
        <row r="5993">
          <cell r="A5993">
            <v>5235501003</v>
          </cell>
        </row>
        <row r="5994">
          <cell r="A5994">
            <v>5235501003</v>
          </cell>
        </row>
        <row r="5995">
          <cell r="A5995">
            <v>5235501003</v>
          </cell>
        </row>
        <row r="5996">
          <cell r="A5996">
            <v>5235501003</v>
          </cell>
        </row>
        <row r="5997">
          <cell r="A5997">
            <v>5295951001</v>
          </cell>
        </row>
        <row r="5998">
          <cell r="A5998">
            <v>5295951001</v>
          </cell>
        </row>
        <row r="5999">
          <cell r="A5999">
            <v>5235601001</v>
          </cell>
        </row>
        <row r="6000">
          <cell r="A6000">
            <v>5235601001</v>
          </cell>
        </row>
        <row r="6001">
          <cell r="A6001">
            <v>5235951003</v>
          </cell>
        </row>
        <row r="6002">
          <cell r="A6002">
            <v>5235951005</v>
          </cell>
        </row>
        <row r="6003">
          <cell r="A6003">
            <v>5235501002</v>
          </cell>
        </row>
        <row r="6004">
          <cell r="A6004">
            <v>5235501004</v>
          </cell>
        </row>
        <row r="6005">
          <cell r="A6005">
            <v>5205031001</v>
          </cell>
        </row>
        <row r="6006">
          <cell r="A6006">
            <v>5205061002</v>
          </cell>
        </row>
        <row r="6007">
          <cell r="A6007">
            <v>5205061002</v>
          </cell>
        </row>
        <row r="6008">
          <cell r="A6008">
            <v>5205061002</v>
          </cell>
        </row>
        <row r="6009">
          <cell r="A6009">
            <v>5205061002</v>
          </cell>
        </row>
        <row r="6010">
          <cell r="A6010">
            <v>5205061002</v>
          </cell>
        </row>
        <row r="6011">
          <cell r="A6011">
            <v>5205061002</v>
          </cell>
        </row>
        <row r="6012">
          <cell r="A6012">
            <v>5205061002</v>
          </cell>
        </row>
        <row r="6013">
          <cell r="A6013">
            <v>5205151002</v>
          </cell>
        </row>
        <row r="6014">
          <cell r="A6014">
            <v>5205151002</v>
          </cell>
        </row>
        <row r="6015">
          <cell r="A6015">
            <v>5205151002</v>
          </cell>
        </row>
        <row r="6016">
          <cell r="A6016">
            <v>5205151003</v>
          </cell>
        </row>
        <row r="6017">
          <cell r="A6017">
            <v>5205151003</v>
          </cell>
        </row>
        <row r="6018">
          <cell r="A6018">
            <v>5295951004</v>
          </cell>
        </row>
        <row r="6019">
          <cell r="A6019">
            <v>5295951004</v>
          </cell>
        </row>
        <row r="6020">
          <cell r="A6020">
            <v>5295951001</v>
          </cell>
        </row>
        <row r="6021">
          <cell r="A6021">
            <v>5295401001</v>
          </cell>
        </row>
        <row r="6022">
          <cell r="A6022">
            <v>5235501003</v>
          </cell>
        </row>
        <row r="6023">
          <cell r="A6023">
            <v>5235501003</v>
          </cell>
        </row>
        <row r="6024">
          <cell r="A6024">
            <v>5235501003</v>
          </cell>
        </row>
        <row r="6025">
          <cell r="A6025">
            <v>5235501003</v>
          </cell>
        </row>
        <row r="6026">
          <cell r="A6026">
            <v>5235501003</v>
          </cell>
        </row>
        <row r="6027">
          <cell r="A6027">
            <v>5235501003</v>
          </cell>
        </row>
        <row r="6028">
          <cell r="A6028">
            <v>5235501003</v>
          </cell>
        </row>
        <row r="6029">
          <cell r="A6029">
            <v>5235501003</v>
          </cell>
        </row>
        <row r="6030">
          <cell r="A6030">
            <v>5235501003</v>
          </cell>
        </row>
        <row r="6031">
          <cell r="A6031">
            <v>5235501003</v>
          </cell>
        </row>
        <row r="6032">
          <cell r="A6032">
            <v>5235501003</v>
          </cell>
        </row>
        <row r="6033">
          <cell r="A6033">
            <v>5235501003</v>
          </cell>
        </row>
        <row r="6034">
          <cell r="A6034">
            <v>5235951003</v>
          </cell>
        </row>
        <row r="6035">
          <cell r="A6035">
            <v>5235951003</v>
          </cell>
        </row>
        <row r="6036">
          <cell r="A6036">
            <v>5235951003</v>
          </cell>
        </row>
        <row r="6037">
          <cell r="A6037">
            <v>5235501002</v>
          </cell>
        </row>
        <row r="6038">
          <cell r="A6038">
            <v>5235501002</v>
          </cell>
        </row>
        <row r="6039">
          <cell r="A6039">
            <v>5235501002</v>
          </cell>
        </row>
        <row r="6040">
          <cell r="A6040">
            <v>5235951003</v>
          </cell>
        </row>
        <row r="6041">
          <cell r="A6041">
            <v>5235951003</v>
          </cell>
        </row>
        <row r="6042">
          <cell r="A6042">
            <v>5235951003</v>
          </cell>
        </row>
        <row r="6043">
          <cell r="A6043">
            <v>5235951003</v>
          </cell>
        </row>
        <row r="6044">
          <cell r="A6044">
            <v>5235951003</v>
          </cell>
        </row>
        <row r="6045">
          <cell r="A6045">
            <v>5235951003</v>
          </cell>
        </row>
        <row r="6046">
          <cell r="A6046">
            <v>5235501002</v>
          </cell>
        </row>
        <row r="6047">
          <cell r="A6047">
            <v>5235501002</v>
          </cell>
        </row>
        <row r="6048">
          <cell r="A6048">
            <v>5235501002</v>
          </cell>
        </row>
        <row r="6049">
          <cell r="A6049">
            <v>5235501002</v>
          </cell>
        </row>
        <row r="6050">
          <cell r="A6050">
            <v>5235501002</v>
          </cell>
        </row>
        <row r="6051">
          <cell r="A6051">
            <v>5235501002</v>
          </cell>
        </row>
        <row r="6052">
          <cell r="A6052">
            <v>5235501002</v>
          </cell>
        </row>
        <row r="6053">
          <cell r="A6053">
            <v>5295951004</v>
          </cell>
        </row>
        <row r="6054">
          <cell r="A6054">
            <v>5295251001</v>
          </cell>
        </row>
        <row r="6055">
          <cell r="A6055">
            <v>5295251001</v>
          </cell>
        </row>
        <row r="6056">
          <cell r="A6056">
            <v>5235951011</v>
          </cell>
        </row>
        <row r="6057">
          <cell r="A6057">
            <v>5235951011</v>
          </cell>
        </row>
        <row r="6058">
          <cell r="A6058">
            <v>5235951011</v>
          </cell>
        </row>
        <row r="6059">
          <cell r="A6059">
            <v>5235951011</v>
          </cell>
        </row>
        <row r="6060">
          <cell r="A6060">
            <v>5235951011</v>
          </cell>
        </row>
        <row r="6061">
          <cell r="A6061">
            <v>5235951011</v>
          </cell>
        </row>
        <row r="6062">
          <cell r="A6062">
            <v>5235951011</v>
          </cell>
        </row>
        <row r="6063">
          <cell r="A6063">
            <v>5235951011</v>
          </cell>
        </row>
        <row r="6064">
          <cell r="A6064">
            <v>5235951011</v>
          </cell>
        </row>
        <row r="6065">
          <cell r="A6065">
            <v>5235951011</v>
          </cell>
        </row>
        <row r="6066">
          <cell r="A6066">
            <v>5235501003</v>
          </cell>
        </row>
        <row r="6067">
          <cell r="A6067">
            <v>5235501003</v>
          </cell>
        </row>
        <row r="6068">
          <cell r="A6068">
            <v>5235501003</v>
          </cell>
        </row>
        <row r="6069">
          <cell r="A6069">
            <v>5235501003</v>
          </cell>
        </row>
        <row r="6070">
          <cell r="A6070">
            <v>5235501003</v>
          </cell>
        </row>
        <row r="6071">
          <cell r="A6071">
            <v>5235501003</v>
          </cell>
        </row>
        <row r="6072">
          <cell r="A6072">
            <v>5205951001</v>
          </cell>
        </row>
        <row r="6073">
          <cell r="A6073">
            <v>5295951004</v>
          </cell>
        </row>
        <row r="6074">
          <cell r="A6074">
            <v>5235501003</v>
          </cell>
        </row>
        <row r="6075">
          <cell r="A6075">
            <v>5235501003</v>
          </cell>
        </row>
        <row r="6076">
          <cell r="A6076">
            <v>5235501003</v>
          </cell>
        </row>
        <row r="6077">
          <cell r="A6077">
            <v>5235501003</v>
          </cell>
        </row>
        <row r="6078">
          <cell r="A6078">
            <v>5235501003</v>
          </cell>
        </row>
        <row r="6079">
          <cell r="A6079">
            <v>5235501003</v>
          </cell>
        </row>
        <row r="6080">
          <cell r="A6080">
            <v>5235501003</v>
          </cell>
        </row>
        <row r="6081">
          <cell r="A6081">
            <v>5235501003</v>
          </cell>
        </row>
        <row r="6082">
          <cell r="A6082">
            <v>5235501003</v>
          </cell>
        </row>
        <row r="6083">
          <cell r="A6083">
            <v>5235501003</v>
          </cell>
        </row>
        <row r="6084">
          <cell r="A6084">
            <v>5235501003</v>
          </cell>
        </row>
        <row r="6085">
          <cell r="A6085">
            <v>5235501003</v>
          </cell>
        </row>
        <row r="6086">
          <cell r="A6086">
            <v>5235501003</v>
          </cell>
        </row>
        <row r="6087">
          <cell r="A6087">
            <v>5235501003</v>
          </cell>
        </row>
        <row r="6088">
          <cell r="A6088">
            <v>5235501003</v>
          </cell>
        </row>
        <row r="6089">
          <cell r="A6089">
            <v>5235951007</v>
          </cell>
        </row>
        <row r="6090">
          <cell r="A6090">
            <v>5235951007</v>
          </cell>
        </row>
        <row r="6091">
          <cell r="A6091">
            <v>5255201001</v>
          </cell>
        </row>
        <row r="6092">
          <cell r="A6092">
            <v>5295951004</v>
          </cell>
        </row>
        <row r="6093">
          <cell r="A6093">
            <v>5295951004</v>
          </cell>
        </row>
        <row r="6094">
          <cell r="A6094">
            <v>5295951004</v>
          </cell>
        </row>
        <row r="6095">
          <cell r="A6095">
            <v>5295951004</v>
          </cell>
        </row>
        <row r="6096">
          <cell r="A6096">
            <v>5235501003</v>
          </cell>
        </row>
        <row r="6097">
          <cell r="A6097">
            <v>5235501003</v>
          </cell>
        </row>
        <row r="6098">
          <cell r="A6098">
            <v>5235501003</v>
          </cell>
        </row>
        <row r="6099">
          <cell r="A6099">
            <v>5235501003</v>
          </cell>
        </row>
        <row r="6100">
          <cell r="A6100">
            <v>5235501003</v>
          </cell>
        </row>
        <row r="6101">
          <cell r="A6101">
            <v>5235501003</v>
          </cell>
        </row>
        <row r="6102">
          <cell r="A6102">
            <v>5235501003</v>
          </cell>
        </row>
        <row r="6103">
          <cell r="A6103">
            <v>5235501003</v>
          </cell>
        </row>
        <row r="6104">
          <cell r="A6104">
            <v>5235501003</v>
          </cell>
        </row>
        <row r="6105">
          <cell r="A6105">
            <v>5235501003</v>
          </cell>
        </row>
        <row r="6106">
          <cell r="A6106">
            <v>5235501003</v>
          </cell>
        </row>
        <row r="6107">
          <cell r="A6107">
            <v>5235951012</v>
          </cell>
        </row>
        <row r="6108">
          <cell r="A6108">
            <v>5235951012</v>
          </cell>
        </row>
        <row r="6109">
          <cell r="A6109">
            <v>5235951012</v>
          </cell>
        </row>
        <row r="6110">
          <cell r="A6110">
            <v>5235951012</v>
          </cell>
        </row>
        <row r="6111">
          <cell r="A6111">
            <v>5295951004</v>
          </cell>
        </row>
        <row r="6112">
          <cell r="A6112">
            <v>5295301001</v>
          </cell>
        </row>
        <row r="6113">
          <cell r="A6113">
            <v>5235501003</v>
          </cell>
        </row>
        <row r="6114">
          <cell r="A6114">
            <v>5235501003</v>
          </cell>
        </row>
        <row r="6115">
          <cell r="A6115">
            <v>5235501003</v>
          </cell>
        </row>
        <row r="6116">
          <cell r="A6116">
            <v>5235501003</v>
          </cell>
        </row>
        <row r="6117">
          <cell r="A6117">
            <v>5235501003</v>
          </cell>
        </row>
        <row r="6118">
          <cell r="A6118">
            <v>5235501003</v>
          </cell>
        </row>
        <row r="6119">
          <cell r="A6119">
            <v>5235501003</v>
          </cell>
        </row>
        <row r="6120">
          <cell r="A6120">
            <v>5205121002</v>
          </cell>
        </row>
        <row r="6121">
          <cell r="A6121">
            <v>5205151002</v>
          </cell>
        </row>
        <row r="6122">
          <cell r="A6122">
            <v>5295951004</v>
          </cell>
        </row>
        <row r="6123">
          <cell r="A6123">
            <v>5295301001</v>
          </cell>
        </row>
        <row r="6124">
          <cell r="A6124">
            <v>5235501003</v>
          </cell>
        </row>
        <row r="6125">
          <cell r="A6125">
            <v>5235501003</v>
          </cell>
        </row>
        <row r="6126">
          <cell r="A6126">
            <v>5235501003</v>
          </cell>
        </row>
        <row r="6127">
          <cell r="A6127">
            <v>5235501003</v>
          </cell>
        </row>
        <row r="6128">
          <cell r="A6128">
            <v>5235501003</v>
          </cell>
        </row>
        <row r="6129">
          <cell r="A6129">
            <v>5235501003</v>
          </cell>
        </row>
        <row r="6130">
          <cell r="A6130">
            <v>5235501003</v>
          </cell>
        </row>
        <row r="6131">
          <cell r="A6131">
            <v>5235501003</v>
          </cell>
        </row>
        <row r="6132">
          <cell r="A6132">
            <v>5295501001</v>
          </cell>
        </row>
        <row r="6133">
          <cell r="A6133">
            <v>5235501005</v>
          </cell>
        </row>
        <row r="6134">
          <cell r="A6134">
            <v>5235501005</v>
          </cell>
        </row>
        <row r="6135">
          <cell r="A6135">
            <v>5205951002</v>
          </cell>
        </row>
        <row r="6136">
          <cell r="A6136">
            <v>5295951001</v>
          </cell>
        </row>
        <row r="6137">
          <cell r="A6137">
            <v>5235501003</v>
          </cell>
        </row>
        <row r="6138">
          <cell r="A6138">
            <v>5235501003</v>
          </cell>
        </row>
        <row r="6139">
          <cell r="A6139">
            <v>5235501003</v>
          </cell>
        </row>
        <row r="6140">
          <cell r="A6140">
            <v>5235501003</v>
          </cell>
        </row>
        <row r="6141">
          <cell r="A6141">
            <v>5255201001</v>
          </cell>
        </row>
        <row r="6142">
          <cell r="A6142">
            <v>5235401001</v>
          </cell>
        </row>
        <row r="6143">
          <cell r="A6143">
            <v>5295951001</v>
          </cell>
        </row>
        <row r="6144">
          <cell r="A6144">
            <v>5295951001</v>
          </cell>
        </row>
        <row r="6145">
          <cell r="A6145">
            <v>5295951001</v>
          </cell>
        </row>
        <row r="6146">
          <cell r="A6146">
            <v>5295951001</v>
          </cell>
        </row>
        <row r="6147">
          <cell r="A6147">
            <v>5295951001</v>
          </cell>
        </row>
        <row r="6148">
          <cell r="A6148">
            <v>5295951001</v>
          </cell>
        </row>
        <row r="6149">
          <cell r="A6149">
            <v>5295951001</v>
          </cell>
        </row>
        <row r="6150">
          <cell r="A6150">
            <v>5295951001</v>
          </cell>
        </row>
        <row r="6151">
          <cell r="A6151">
            <v>5295951001</v>
          </cell>
        </row>
        <row r="6152">
          <cell r="A6152">
            <v>5295951001</v>
          </cell>
        </row>
        <row r="6153">
          <cell r="A6153">
            <v>5295951001</v>
          </cell>
        </row>
        <row r="6154">
          <cell r="A6154">
            <v>5295301001</v>
          </cell>
        </row>
        <row r="6155">
          <cell r="A6155">
            <v>5295251001</v>
          </cell>
        </row>
        <row r="6156">
          <cell r="A6156">
            <v>5295251001</v>
          </cell>
        </row>
        <row r="6157">
          <cell r="A6157">
            <v>5295251001</v>
          </cell>
        </row>
        <row r="6158">
          <cell r="A6158">
            <v>5295251001</v>
          </cell>
        </row>
        <row r="6159">
          <cell r="A6159">
            <v>5295951004</v>
          </cell>
        </row>
        <row r="6160">
          <cell r="A6160">
            <v>5295301001</v>
          </cell>
        </row>
        <row r="6161">
          <cell r="A6161">
            <v>5205951002</v>
          </cell>
        </row>
        <row r="6162">
          <cell r="A6162">
            <v>5205951002</v>
          </cell>
        </row>
        <row r="6163">
          <cell r="A6163">
            <v>5205951002</v>
          </cell>
        </row>
        <row r="6164">
          <cell r="A6164">
            <v>5205951002</v>
          </cell>
        </row>
        <row r="6165">
          <cell r="A6165">
            <v>5205951002</v>
          </cell>
        </row>
        <row r="6166">
          <cell r="A6166">
            <v>5205951002</v>
          </cell>
        </row>
        <row r="6167">
          <cell r="A6167">
            <v>5235501003</v>
          </cell>
        </row>
        <row r="6168">
          <cell r="A6168">
            <v>5235501003</v>
          </cell>
        </row>
        <row r="6169">
          <cell r="A6169">
            <v>5235501003</v>
          </cell>
        </row>
        <row r="6170">
          <cell r="A6170">
            <v>5235501003</v>
          </cell>
        </row>
        <row r="6171">
          <cell r="A6171">
            <v>5235501003</v>
          </cell>
        </row>
        <row r="6172">
          <cell r="A6172">
            <v>5235501003</v>
          </cell>
        </row>
        <row r="6173">
          <cell r="A6173">
            <v>5235501003</v>
          </cell>
        </row>
        <row r="6174">
          <cell r="A6174">
            <v>5235501003</v>
          </cell>
        </row>
        <row r="6175">
          <cell r="A6175">
            <v>5235501003</v>
          </cell>
        </row>
        <row r="6176">
          <cell r="A6176">
            <v>5235501003</v>
          </cell>
        </row>
        <row r="6177">
          <cell r="A6177">
            <v>5235501003</v>
          </cell>
        </row>
        <row r="6178">
          <cell r="A6178">
            <v>5235501003</v>
          </cell>
        </row>
        <row r="6179">
          <cell r="A6179">
            <v>5235501003</v>
          </cell>
        </row>
        <row r="6180">
          <cell r="A6180">
            <v>5235501003</v>
          </cell>
        </row>
        <row r="6181">
          <cell r="A6181">
            <v>5235501003</v>
          </cell>
        </row>
        <row r="6182">
          <cell r="A6182">
            <v>5235501003</v>
          </cell>
        </row>
        <row r="6183">
          <cell r="A6183">
            <v>5235501003</v>
          </cell>
        </row>
        <row r="6184">
          <cell r="A6184">
            <v>5235501003</v>
          </cell>
        </row>
        <row r="6185">
          <cell r="A6185">
            <v>5255951001</v>
          </cell>
        </row>
        <row r="6186">
          <cell r="A6186">
            <v>5235951007</v>
          </cell>
        </row>
        <row r="6187">
          <cell r="A6187">
            <v>5235951007</v>
          </cell>
        </row>
        <row r="6188">
          <cell r="A6188">
            <v>5235951007</v>
          </cell>
        </row>
        <row r="6189">
          <cell r="A6189">
            <v>5235951007</v>
          </cell>
        </row>
        <row r="6190">
          <cell r="A6190">
            <v>5235601001</v>
          </cell>
        </row>
        <row r="6191">
          <cell r="A6191">
            <v>5235951009</v>
          </cell>
        </row>
        <row r="6192">
          <cell r="A6192">
            <v>5235951009</v>
          </cell>
        </row>
        <row r="6193">
          <cell r="A6193">
            <v>5235951009</v>
          </cell>
        </row>
        <row r="6194">
          <cell r="A6194">
            <v>5235951009</v>
          </cell>
        </row>
        <row r="6195">
          <cell r="A6195">
            <v>5235951009</v>
          </cell>
        </row>
        <row r="6196">
          <cell r="A6196">
            <v>5235951009</v>
          </cell>
        </row>
        <row r="6197">
          <cell r="A6197">
            <v>5295051001</v>
          </cell>
        </row>
        <row r="6198">
          <cell r="A6198">
            <v>5235951009</v>
          </cell>
        </row>
        <row r="6199">
          <cell r="A6199">
            <v>5235951009</v>
          </cell>
        </row>
        <row r="6200">
          <cell r="A6200">
            <v>5235951009</v>
          </cell>
        </row>
        <row r="6201">
          <cell r="A6201">
            <v>5235951009</v>
          </cell>
        </row>
        <row r="6202">
          <cell r="A6202">
            <v>5235951009</v>
          </cell>
        </row>
        <row r="6203">
          <cell r="A6203">
            <v>5235951009</v>
          </cell>
        </row>
        <row r="6204">
          <cell r="A6204">
            <v>5295951004</v>
          </cell>
        </row>
        <row r="6205">
          <cell r="A6205">
            <v>5235101001</v>
          </cell>
        </row>
        <row r="6206">
          <cell r="A6206">
            <v>5235101001</v>
          </cell>
        </row>
        <row r="6207">
          <cell r="A6207">
            <v>5235501003</v>
          </cell>
        </row>
        <row r="6208">
          <cell r="A6208">
            <v>5235501003</v>
          </cell>
        </row>
        <row r="6209">
          <cell r="A6209">
            <v>5235501003</v>
          </cell>
        </row>
        <row r="6210">
          <cell r="A6210">
            <v>5235501003</v>
          </cell>
        </row>
        <row r="6211">
          <cell r="A6211">
            <v>5235501003</v>
          </cell>
        </row>
        <row r="6212">
          <cell r="A6212">
            <v>5235501003</v>
          </cell>
        </row>
        <row r="6213">
          <cell r="A6213">
            <v>5235501003</v>
          </cell>
        </row>
        <row r="6214">
          <cell r="A6214">
            <v>5235951009</v>
          </cell>
        </row>
        <row r="6215">
          <cell r="A6215">
            <v>5235951009</v>
          </cell>
        </row>
        <row r="6216">
          <cell r="A6216">
            <v>5235951009</v>
          </cell>
        </row>
        <row r="6217">
          <cell r="A6217">
            <v>5235951009</v>
          </cell>
        </row>
        <row r="6218">
          <cell r="A6218">
            <v>5235951009</v>
          </cell>
        </row>
        <row r="6219">
          <cell r="A6219">
            <v>5235951009</v>
          </cell>
        </row>
        <row r="6220">
          <cell r="A6220">
            <v>5235951009</v>
          </cell>
        </row>
        <row r="6221">
          <cell r="A6221">
            <v>5235951009</v>
          </cell>
        </row>
        <row r="6222">
          <cell r="A6222">
            <v>5235951009</v>
          </cell>
        </row>
        <row r="6223">
          <cell r="A6223">
            <v>5295051001</v>
          </cell>
        </row>
        <row r="6224">
          <cell r="A6224">
            <v>5295051001</v>
          </cell>
        </row>
        <row r="6225">
          <cell r="A6225">
            <v>5295051001</v>
          </cell>
        </row>
        <row r="6226">
          <cell r="A6226">
            <v>5295051001</v>
          </cell>
        </row>
        <row r="6227">
          <cell r="A6227">
            <v>5295051001</v>
          </cell>
        </row>
        <row r="6228">
          <cell r="A6228">
            <v>5295051001</v>
          </cell>
        </row>
        <row r="6229">
          <cell r="A6229">
            <v>5295051001</v>
          </cell>
        </row>
        <row r="6230">
          <cell r="A6230">
            <v>5295051001</v>
          </cell>
        </row>
        <row r="6231">
          <cell r="A6231">
            <v>5205951001</v>
          </cell>
        </row>
        <row r="6232">
          <cell r="A6232">
            <v>5235501003</v>
          </cell>
        </row>
        <row r="6233">
          <cell r="A6233">
            <v>5235501003</v>
          </cell>
        </row>
        <row r="6234">
          <cell r="A6234">
            <v>5235501003</v>
          </cell>
        </row>
        <row r="6235">
          <cell r="A6235">
            <v>5235501003</v>
          </cell>
        </row>
        <row r="6236">
          <cell r="A6236">
            <v>5235501003</v>
          </cell>
        </row>
        <row r="6237">
          <cell r="A6237">
            <v>5235501005</v>
          </cell>
        </row>
        <row r="6238">
          <cell r="A6238">
            <v>5235951011</v>
          </cell>
        </row>
        <row r="6239">
          <cell r="A6239">
            <v>5235951011</v>
          </cell>
        </row>
        <row r="6240">
          <cell r="A6240">
            <v>5235951011</v>
          </cell>
        </row>
        <row r="6241">
          <cell r="A6241">
            <v>5220951001</v>
          </cell>
        </row>
        <row r="6242">
          <cell r="A6242">
            <v>5220951001</v>
          </cell>
        </row>
        <row r="6243">
          <cell r="A6243">
            <v>5235101001</v>
          </cell>
        </row>
        <row r="6244">
          <cell r="A6244">
            <v>5235501003</v>
          </cell>
        </row>
        <row r="6245">
          <cell r="A6245">
            <v>5235501003</v>
          </cell>
        </row>
        <row r="6246">
          <cell r="A6246">
            <v>5235501003</v>
          </cell>
        </row>
        <row r="6247">
          <cell r="A6247">
            <v>5235501003</v>
          </cell>
        </row>
        <row r="6248">
          <cell r="A6248">
            <v>5235501003</v>
          </cell>
        </row>
        <row r="6249">
          <cell r="A6249">
            <v>5235501003</v>
          </cell>
        </row>
        <row r="6250">
          <cell r="A6250">
            <v>5235501003</v>
          </cell>
        </row>
        <row r="6251">
          <cell r="A6251">
            <v>5235501003</v>
          </cell>
        </row>
        <row r="6252">
          <cell r="A6252">
            <v>5235501003</v>
          </cell>
        </row>
        <row r="6253">
          <cell r="A6253">
            <v>5235501003</v>
          </cell>
        </row>
        <row r="6254">
          <cell r="A6254">
            <v>5235501003</v>
          </cell>
        </row>
        <row r="6255">
          <cell r="A6255">
            <v>5235501003</v>
          </cell>
        </row>
        <row r="6256">
          <cell r="A6256">
            <v>5235351001</v>
          </cell>
        </row>
        <row r="6257">
          <cell r="A6257">
            <v>5220951001</v>
          </cell>
        </row>
        <row r="6258">
          <cell r="A6258">
            <v>5255201001</v>
          </cell>
        </row>
        <row r="6259">
          <cell r="A6259">
            <v>5235401001</v>
          </cell>
        </row>
        <row r="6260">
          <cell r="A6260">
            <v>5235951012</v>
          </cell>
        </row>
        <row r="6261">
          <cell r="A6261">
            <v>5235951012</v>
          </cell>
        </row>
        <row r="6262">
          <cell r="A6262">
            <v>5235501002</v>
          </cell>
        </row>
        <row r="6263">
          <cell r="A6263">
            <v>5235501002</v>
          </cell>
        </row>
        <row r="6264">
          <cell r="A6264">
            <v>5235501002</v>
          </cell>
        </row>
        <row r="6265">
          <cell r="A6265">
            <v>5235501002</v>
          </cell>
        </row>
        <row r="6266">
          <cell r="A6266">
            <v>5235501002</v>
          </cell>
        </row>
        <row r="6267">
          <cell r="A6267">
            <v>5235501002</v>
          </cell>
        </row>
        <row r="6268">
          <cell r="A6268">
            <v>5205951002</v>
          </cell>
        </row>
        <row r="6269">
          <cell r="A6269">
            <v>5205951002</v>
          </cell>
        </row>
        <row r="6270">
          <cell r="A6270">
            <v>5235501003</v>
          </cell>
        </row>
        <row r="6271">
          <cell r="A6271">
            <v>5235501003</v>
          </cell>
        </row>
        <row r="6272">
          <cell r="A6272">
            <v>5235501003</v>
          </cell>
        </row>
        <row r="6273">
          <cell r="A6273">
            <v>5235501003</v>
          </cell>
        </row>
        <row r="6274">
          <cell r="A6274">
            <v>5235501003</v>
          </cell>
        </row>
        <row r="6275">
          <cell r="A6275">
            <v>5235501003</v>
          </cell>
        </row>
        <row r="6276">
          <cell r="A6276">
            <v>5235501003</v>
          </cell>
        </row>
        <row r="6277">
          <cell r="A6277">
            <v>5235501003</v>
          </cell>
        </row>
        <row r="6278">
          <cell r="A6278">
            <v>5235501003</v>
          </cell>
        </row>
        <row r="6279">
          <cell r="A6279">
            <v>5220951001</v>
          </cell>
        </row>
        <row r="6280">
          <cell r="A6280">
            <v>5220951001</v>
          </cell>
        </row>
        <row r="6281">
          <cell r="A6281">
            <v>5235951007</v>
          </cell>
        </row>
        <row r="6282">
          <cell r="A6282">
            <v>5255201001</v>
          </cell>
        </row>
        <row r="6283">
          <cell r="A6283">
            <v>5235951003</v>
          </cell>
        </row>
        <row r="6284">
          <cell r="A6284">
            <v>5235951003</v>
          </cell>
        </row>
        <row r="6285">
          <cell r="A6285">
            <v>5235951003</v>
          </cell>
        </row>
        <row r="6286">
          <cell r="A6286">
            <v>5235951003</v>
          </cell>
        </row>
        <row r="6287">
          <cell r="A6287">
            <v>5235951003</v>
          </cell>
        </row>
        <row r="6288">
          <cell r="A6288">
            <v>5235951003</v>
          </cell>
        </row>
        <row r="6289">
          <cell r="A6289">
            <v>5235951003</v>
          </cell>
        </row>
        <row r="6290">
          <cell r="A6290">
            <v>5240151001</v>
          </cell>
        </row>
        <row r="6291">
          <cell r="A6291">
            <v>5240151001</v>
          </cell>
        </row>
        <row r="6292">
          <cell r="A6292">
            <v>5235951003</v>
          </cell>
        </row>
        <row r="6293">
          <cell r="A6293">
            <v>5235951005</v>
          </cell>
        </row>
        <row r="6294">
          <cell r="A6294">
            <v>5235501002</v>
          </cell>
        </row>
        <row r="6295">
          <cell r="A6295">
            <v>5235501002</v>
          </cell>
        </row>
        <row r="6296">
          <cell r="A6296">
            <v>5235501002</v>
          </cell>
        </row>
        <row r="6297">
          <cell r="A6297">
            <v>5235501002</v>
          </cell>
        </row>
        <row r="6298">
          <cell r="A6298">
            <v>5235501002</v>
          </cell>
        </row>
        <row r="6299">
          <cell r="A6299">
            <v>5235501002</v>
          </cell>
        </row>
        <row r="6300">
          <cell r="A6300">
            <v>5235501002</v>
          </cell>
        </row>
        <row r="6301">
          <cell r="A6301">
            <v>5235501002</v>
          </cell>
        </row>
        <row r="6302">
          <cell r="A6302">
            <v>5235501002</v>
          </cell>
        </row>
        <row r="6303">
          <cell r="A6303">
            <v>5235501002</v>
          </cell>
        </row>
        <row r="6304">
          <cell r="A6304">
            <v>5235501002</v>
          </cell>
        </row>
        <row r="6305">
          <cell r="A6305">
            <v>5235501002</v>
          </cell>
        </row>
        <row r="6306">
          <cell r="A6306">
            <v>5235501002</v>
          </cell>
        </row>
        <row r="6307">
          <cell r="A6307">
            <v>5235501002</v>
          </cell>
        </row>
        <row r="6308">
          <cell r="A6308">
            <v>5235501002</v>
          </cell>
        </row>
        <row r="6309">
          <cell r="A6309">
            <v>5235501002</v>
          </cell>
        </row>
        <row r="6310">
          <cell r="A6310">
            <v>5235501002</v>
          </cell>
        </row>
        <row r="6311">
          <cell r="A6311">
            <v>5235501002</v>
          </cell>
        </row>
        <row r="6312">
          <cell r="A6312">
            <v>5235501002</v>
          </cell>
        </row>
        <row r="6313">
          <cell r="A6313">
            <v>5235501002</v>
          </cell>
        </row>
        <row r="6314">
          <cell r="A6314">
            <v>5235951003</v>
          </cell>
        </row>
        <row r="6315">
          <cell r="A6315">
            <v>5235951003</v>
          </cell>
        </row>
        <row r="6316">
          <cell r="A6316">
            <v>5235951003</v>
          </cell>
        </row>
        <row r="6317">
          <cell r="A6317">
            <v>5235951003</v>
          </cell>
        </row>
        <row r="6318">
          <cell r="A6318">
            <v>5235951003</v>
          </cell>
        </row>
        <row r="6319">
          <cell r="A6319">
            <v>5235951003</v>
          </cell>
        </row>
        <row r="6320">
          <cell r="A6320">
            <v>5235501002</v>
          </cell>
        </row>
        <row r="6321">
          <cell r="A6321">
            <v>5235501002</v>
          </cell>
        </row>
        <row r="6322">
          <cell r="A6322">
            <v>5235501002</v>
          </cell>
        </row>
        <row r="6323">
          <cell r="A6323">
            <v>5235501002</v>
          </cell>
        </row>
        <row r="6324">
          <cell r="A6324">
            <v>5235501002</v>
          </cell>
        </row>
        <row r="6325">
          <cell r="A6325">
            <v>5235501002</v>
          </cell>
        </row>
        <row r="6326">
          <cell r="A6326">
            <v>5235501002</v>
          </cell>
        </row>
        <row r="6327">
          <cell r="A6327">
            <v>5235501004</v>
          </cell>
        </row>
        <row r="6328">
          <cell r="A6328">
            <v>5235501002</v>
          </cell>
        </row>
        <row r="6329">
          <cell r="A6329">
            <v>5235501002</v>
          </cell>
        </row>
        <row r="6330">
          <cell r="A6330">
            <v>5235501002</v>
          </cell>
        </row>
        <row r="6331">
          <cell r="A6331">
            <v>5235501002</v>
          </cell>
        </row>
        <row r="6332">
          <cell r="A6332">
            <v>5235951003</v>
          </cell>
        </row>
        <row r="6333">
          <cell r="A6333">
            <v>5235951003</v>
          </cell>
        </row>
        <row r="6334">
          <cell r="A6334">
            <v>5235951003</v>
          </cell>
        </row>
        <row r="6335">
          <cell r="A6335">
            <v>5235951003</v>
          </cell>
        </row>
        <row r="6336">
          <cell r="A6336">
            <v>5205811001</v>
          </cell>
        </row>
        <row r="6337">
          <cell r="A6337">
            <v>5205811001</v>
          </cell>
        </row>
        <row r="6338">
          <cell r="A6338">
            <v>5205811001</v>
          </cell>
        </row>
        <row r="6339">
          <cell r="A6339">
            <v>5205031001</v>
          </cell>
        </row>
        <row r="6340">
          <cell r="A6340">
            <v>5205061002</v>
          </cell>
        </row>
        <row r="6341">
          <cell r="A6341">
            <v>5205061002</v>
          </cell>
        </row>
        <row r="6342">
          <cell r="A6342">
            <v>5205061002</v>
          </cell>
        </row>
        <row r="6343">
          <cell r="A6343">
            <v>5205061002</v>
          </cell>
        </row>
        <row r="6344">
          <cell r="A6344">
            <v>5205061002</v>
          </cell>
        </row>
        <row r="6345">
          <cell r="A6345">
            <v>5205061002</v>
          </cell>
        </row>
        <row r="6346">
          <cell r="A6346">
            <v>5205061002</v>
          </cell>
        </row>
        <row r="6347">
          <cell r="A6347">
            <v>5205151002</v>
          </cell>
        </row>
        <row r="6348">
          <cell r="A6348">
            <v>5205151002</v>
          </cell>
        </row>
        <row r="6349">
          <cell r="A6349">
            <v>5205151002</v>
          </cell>
        </row>
        <row r="6350">
          <cell r="A6350">
            <v>5205151003</v>
          </cell>
        </row>
        <row r="6351">
          <cell r="A6351">
            <v>5205151003</v>
          </cell>
        </row>
        <row r="6352">
          <cell r="A6352">
            <v>5205951003</v>
          </cell>
        </row>
        <row r="6353">
          <cell r="A6353">
            <v>5205951003</v>
          </cell>
        </row>
        <row r="6354">
          <cell r="A6354">
            <v>5205951004</v>
          </cell>
        </row>
        <row r="6355">
          <cell r="A6355">
            <v>5205301001</v>
          </cell>
        </row>
        <row r="6356">
          <cell r="A6356">
            <v>5205331001</v>
          </cell>
        </row>
        <row r="6357">
          <cell r="A6357">
            <v>5205361001</v>
          </cell>
        </row>
        <row r="6358">
          <cell r="A6358">
            <v>5205391001</v>
          </cell>
        </row>
        <row r="6359">
          <cell r="A6359">
            <v>5205421001</v>
          </cell>
        </row>
        <row r="6360">
          <cell r="A6360">
            <v>5205391001</v>
          </cell>
        </row>
        <row r="6361">
          <cell r="A6361">
            <v>5205301001</v>
          </cell>
        </row>
        <row r="6362">
          <cell r="A6362">
            <v>5205331001</v>
          </cell>
        </row>
        <row r="6363">
          <cell r="A6363">
            <v>5205361001</v>
          </cell>
        </row>
        <row r="6364">
          <cell r="A6364">
            <v>5205391001</v>
          </cell>
        </row>
        <row r="6365">
          <cell r="A6365">
            <v>5205421001</v>
          </cell>
        </row>
        <row r="6366">
          <cell r="A6366">
            <v>5205301001</v>
          </cell>
        </row>
        <row r="6367">
          <cell r="A6367">
            <v>5205301001</v>
          </cell>
        </row>
        <row r="6368">
          <cell r="A6368">
            <v>5205331001</v>
          </cell>
        </row>
        <row r="6369">
          <cell r="A6369">
            <v>5205331001</v>
          </cell>
        </row>
        <row r="6370">
          <cell r="A6370">
            <v>5205361001</v>
          </cell>
        </row>
        <row r="6371">
          <cell r="A6371">
            <v>5205361001</v>
          </cell>
        </row>
        <row r="6372">
          <cell r="A6372">
            <v>5205391001</v>
          </cell>
        </row>
        <row r="6373">
          <cell r="A6373">
            <v>5205391001</v>
          </cell>
        </row>
        <row r="6374">
          <cell r="A6374">
            <v>5205421001</v>
          </cell>
        </row>
        <row r="6375">
          <cell r="A6375">
            <v>5205421001</v>
          </cell>
        </row>
        <row r="6376">
          <cell r="A6376">
            <v>5205301001</v>
          </cell>
        </row>
        <row r="6377">
          <cell r="A6377">
            <v>5205301001</v>
          </cell>
        </row>
        <row r="6378">
          <cell r="A6378">
            <v>5205331001</v>
          </cell>
        </row>
        <row r="6379">
          <cell r="A6379">
            <v>5205331001</v>
          </cell>
        </row>
        <row r="6380">
          <cell r="A6380">
            <v>5205361001</v>
          </cell>
        </row>
        <row r="6381">
          <cell r="A6381">
            <v>5205361001</v>
          </cell>
        </row>
        <row r="6382">
          <cell r="A6382">
            <v>5205391001</v>
          </cell>
        </row>
        <row r="6383">
          <cell r="A6383">
            <v>5205391001</v>
          </cell>
        </row>
        <row r="6384">
          <cell r="A6384">
            <v>5205421001</v>
          </cell>
        </row>
        <row r="6385">
          <cell r="A6385">
            <v>5205301001</v>
          </cell>
        </row>
        <row r="6386">
          <cell r="A6386">
            <v>5205331001</v>
          </cell>
        </row>
        <row r="6387">
          <cell r="A6387">
            <v>5205361001</v>
          </cell>
        </row>
        <row r="6388">
          <cell r="A6388">
            <v>5205391001</v>
          </cell>
        </row>
        <row r="6389">
          <cell r="A6389">
            <v>5205301001</v>
          </cell>
        </row>
        <row r="6390">
          <cell r="A6390">
            <v>5205331001</v>
          </cell>
        </row>
        <row r="6391">
          <cell r="A6391">
            <v>5205361001</v>
          </cell>
        </row>
        <row r="6392">
          <cell r="A6392">
            <v>5205391001</v>
          </cell>
        </row>
        <row r="6393">
          <cell r="A6393">
            <v>5205681001</v>
          </cell>
        </row>
        <row r="6394">
          <cell r="A6394">
            <v>5205681001</v>
          </cell>
        </row>
        <row r="6395">
          <cell r="A6395">
            <v>5205681001</v>
          </cell>
        </row>
        <row r="6396">
          <cell r="A6396">
            <v>5205691001</v>
          </cell>
        </row>
        <row r="6397">
          <cell r="A6397">
            <v>5205701001</v>
          </cell>
        </row>
        <row r="6398">
          <cell r="A6398">
            <v>5205701001</v>
          </cell>
        </row>
        <row r="6399">
          <cell r="A6399">
            <v>5205701001</v>
          </cell>
        </row>
        <row r="6400">
          <cell r="A6400">
            <v>5205701001</v>
          </cell>
        </row>
        <row r="6401">
          <cell r="A6401">
            <v>5205701001</v>
          </cell>
        </row>
        <row r="6402">
          <cell r="A6402">
            <v>5205701001</v>
          </cell>
        </row>
        <row r="6403">
          <cell r="A6403">
            <v>5205721001</v>
          </cell>
        </row>
        <row r="6404">
          <cell r="A6404">
            <v>5205721001</v>
          </cell>
        </row>
        <row r="6405">
          <cell r="A6405">
            <v>5205721001</v>
          </cell>
        </row>
        <row r="6406">
          <cell r="A6406">
            <v>5205751001</v>
          </cell>
        </row>
        <row r="6407">
          <cell r="A6407">
            <v>5205781001</v>
          </cell>
        </row>
        <row r="6408">
          <cell r="A6408">
            <v>5205121002</v>
          </cell>
        </row>
        <row r="6409">
          <cell r="A6409">
            <v>5205151002</v>
          </cell>
        </row>
        <row r="6410">
          <cell r="A6410">
            <v>5205151003</v>
          </cell>
        </row>
        <row r="6411">
          <cell r="A6411">
            <v>5235501003</v>
          </cell>
        </row>
        <row r="6412">
          <cell r="A6412">
            <v>5235501003</v>
          </cell>
        </row>
        <row r="6413">
          <cell r="A6413">
            <v>5235501003</v>
          </cell>
        </row>
        <row r="6414">
          <cell r="A6414">
            <v>5235501003</v>
          </cell>
        </row>
        <row r="6415">
          <cell r="A6415">
            <v>5235501003</v>
          </cell>
        </row>
        <row r="6416">
          <cell r="A6416">
            <v>5235501003</v>
          </cell>
        </row>
        <row r="6417">
          <cell r="A6417">
            <v>5205701001</v>
          </cell>
        </row>
        <row r="6418">
          <cell r="A6418">
            <v>5205701001</v>
          </cell>
        </row>
        <row r="6419">
          <cell r="A6419">
            <v>5205701001</v>
          </cell>
        </row>
        <row r="6420">
          <cell r="A6420">
            <v>5205701001</v>
          </cell>
        </row>
        <row r="6421">
          <cell r="A6421">
            <v>5205701001</v>
          </cell>
        </row>
        <row r="6422">
          <cell r="A6422">
            <v>5205701001</v>
          </cell>
        </row>
        <row r="6423">
          <cell r="A6423">
            <v>5205701001</v>
          </cell>
        </row>
        <row r="6424">
          <cell r="A6424">
            <v>5205701001</v>
          </cell>
        </row>
        <row r="6425">
          <cell r="A6425">
            <v>5205701001</v>
          </cell>
        </row>
        <row r="6426">
          <cell r="A6426">
            <v>5205701001</v>
          </cell>
        </row>
        <row r="6427">
          <cell r="A6427">
            <v>5205701001</v>
          </cell>
        </row>
        <row r="6428">
          <cell r="A6428">
            <v>5205701001</v>
          </cell>
        </row>
        <row r="6429">
          <cell r="A6429">
            <v>5235101001</v>
          </cell>
        </row>
        <row r="6430">
          <cell r="A6430">
            <v>5235101001</v>
          </cell>
        </row>
        <row r="6431">
          <cell r="A6431">
            <v>5235501001</v>
          </cell>
        </row>
        <row r="6432">
          <cell r="A6432">
            <v>5235501001</v>
          </cell>
        </row>
        <row r="6433">
          <cell r="A6433">
            <v>5235501001</v>
          </cell>
        </row>
        <row r="6434">
          <cell r="A6434">
            <v>5235501001</v>
          </cell>
        </row>
        <row r="6435">
          <cell r="A6435">
            <v>5235501001</v>
          </cell>
        </row>
        <row r="6436">
          <cell r="A6436">
            <v>5235501001</v>
          </cell>
        </row>
        <row r="6437">
          <cell r="A6437">
            <v>5235501001</v>
          </cell>
        </row>
        <row r="6438">
          <cell r="A6438">
            <v>5235501001</v>
          </cell>
        </row>
        <row r="6439">
          <cell r="A6439">
            <v>5235501001</v>
          </cell>
        </row>
        <row r="6440">
          <cell r="A6440">
            <v>5235501001</v>
          </cell>
        </row>
        <row r="6441">
          <cell r="A6441">
            <v>5235501001</v>
          </cell>
        </row>
        <row r="6442">
          <cell r="A6442">
            <v>5235501001</v>
          </cell>
        </row>
        <row r="6443">
          <cell r="A6443">
            <v>5235501001</v>
          </cell>
        </row>
        <row r="6444">
          <cell r="A6444">
            <v>5235501001</v>
          </cell>
        </row>
        <row r="6445">
          <cell r="A6445">
            <v>5235501001</v>
          </cell>
        </row>
        <row r="6446">
          <cell r="A6446">
            <v>5235501001</v>
          </cell>
        </row>
        <row r="6447">
          <cell r="A6447">
            <v>5235501001</v>
          </cell>
        </row>
        <row r="6448">
          <cell r="A6448">
            <v>5235501001</v>
          </cell>
        </row>
        <row r="6449">
          <cell r="A6449">
            <v>5235501001</v>
          </cell>
        </row>
        <row r="6450">
          <cell r="A6450">
            <v>5235501001</v>
          </cell>
        </row>
        <row r="6451">
          <cell r="A6451">
            <v>5235501001</v>
          </cell>
        </row>
        <row r="6452">
          <cell r="A6452">
            <v>5235501001</v>
          </cell>
        </row>
        <row r="6453">
          <cell r="A6453">
            <v>5235501001</v>
          </cell>
        </row>
        <row r="6454">
          <cell r="A6454">
            <v>5235501001</v>
          </cell>
        </row>
        <row r="6455">
          <cell r="A6455">
            <v>5235501001</v>
          </cell>
        </row>
        <row r="6456">
          <cell r="A6456">
            <v>5235501001</v>
          </cell>
        </row>
        <row r="6457">
          <cell r="A6457">
            <v>5235501001</v>
          </cell>
        </row>
        <row r="6458">
          <cell r="A6458">
            <v>5235501001</v>
          </cell>
        </row>
        <row r="6459">
          <cell r="A6459">
            <v>5235501001</v>
          </cell>
        </row>
        <row r="6460">
          <cell r="A6460">
            <v>5235501001</v>
          </cell>
        </row>
        <row r="6461">
          <cell r="A6461">
            <v>5235501001</v>
          </cell>
        </row>
        <row r="6462">
          <cell r="A6462">
            <v>5235501001</v>
          </cell>
        </row>
        <row r="6463">
          <cell r="A6463">
            <v>5235501001</v>
          </cell>
        </row>
        <row r="6464">
          <cell r="A6464">
            <v>5235501001</v>
          </cell>
        </row>
        <row r="6465">
          <cell r="A6465">
            <v>5235501001</v>
          </cell>
        </row>
        <row r="6466">
          <cell r="A6466">
            <v>5235501001</v>
          </cell>
        </row>
        <row r="6467">
          <cell r="A6467">
            <v>5235501001</v>
          </cell>
        </row>
        <row r="6468">
          <cell r="A6468">
            <v>5235501001</v>
          </cell>
        </row>
        <row r="6469">
          <cell r="A6469">
            <v>5235501001</v>
          </cell>
        </row>
        <row r="6470">
          <cell r="A6470">
            <v>5235501001</v>
          </cell>
        </row>
        <row r="6471">
          <cell r="A6471">
            <v>5235501001</v>
          </cell>
        </row>
        <row r="6472">
          <cell r="A6472">
            <v>5235501001</v>
          </cell>
        </row>
        <row r="6473">
          <cell r="A6473">
            <v>5235501001</v>
          </cell>
        </row>
        <row r="6474">
          <cell r="A6474">
            <v>5235501001</v>
          </cell>
        </row>
        <row r="6475">
          <cell r="A6475">
            <v>5235501001</v>
          </cell>
        </row>
        <row r="6476">
          <cell r="A6476">
            <v>5235501001</v>
          </cell>
        </row>
        <row r="6477">
          <cell r="A6477">
            <v>5235501001</v>
          </cell>
        </row>
        <row r="6478">
          <cell r="A6478">
            <v>5235501001</v>
          </cell>
        </row>
        <row r="6479">
          <cell r="A6479">
            <v>5235501001</v>
          </cell>
        </row>
        <row r="6480">
          <cell r="A6480">
            <v>5235501001</v>
          </cell>
        </row>
        <row r="6481">
          <cell r="A6481">
            <v>5235501001</v>
          </cell>
        </row>
        <row r="6482">
          <cell r="A6482">
            <v>5260051001</v>
          </cell>
        </row>
        <row r="6483">
          <cell r="A6483">
            <v>5260051001</v>
          </cell>
        </row>
        <row r="6484">
          <cell r="A6484">
            <v>5260101001</v>
          </cell>
        </row>
        <row r="6485">
          <cell r="A6485">
            <v>5260101001</v>
          </cell>
        </row>
        <row r="6486">
          <cell r="A6486">
            <v>5260151001</v>
          </cell>
        </row>
        <row r="6487">
          <cell r="A6487">
            <v>5230951001</v>
          </cell>
        </row>
        <row r="6488">
          <cell r="A6488">
            <v>5235351001</v>
          </cell>
        </row>
        <row r="6489">
          <cell r="A6489">
            <v>5215951001</v>
          </cell>
        </row>
        <row r="6490">
          <cell r="A6490">
            <v>5235501002</v>
          </cell>
        </row>
        <row r="6491">
          <cell r="A6491">
            <v>5235501002</v>
          </cell>
        </row>
        <row r="6492">
          <cell r="A6492">
            <v>5235501002</v>
          </cell>
        </row>
        <row r="6493">
          <cell r="A6493">
            <v>5235501002</v>
          </cell>
        </row>
        <row r="6494">
          <cell r="A6494">
            <v>5235501002</v>
          </cell>
        </row>
        <row r="6495">
          <cell r="A6495">
            <v>5235501002</v>
          </cell>
        </row>
        <row r="6496">
          <cell r="A6496">
            <v>5235951009</v>
          </cell>
        </row>
        <row r="6497">
          <cell r="A6497">
            <v>5295051001</v>
          </cell>
        </row>
        <row r="6498">
          <cell r="A6498">
            <v>5235951009</v>
          </cell>
        </row>
        <row r="6499">
          <cell r="A6499">
            <v>5295051001</v>
          </cell>
        </row>
        <row r="6500">
          <cell r="A6500">
            <v>5235951009</v>
          </cell>
        </row>
        <row r="6501">
          <cell r="A6501">
            <v>5295051001</v>
          </cell>
        </row>
        <row r="6502">
          <cell r="A6502">
            <v>5210351001</v>
          </cell>
        </row>
        <row r="6503">
          <cell r="A6503">
            <v>5255951001</v>
          </cell>
        </row>
        <row r="6504">
          <cell r="A6504">
            <v>5235351001</v>
          </cell>
        </row>
        <row r="6505">
          <cell r="A6505">
            <v>5235951003</v>
          </cell>
        </row>
        <row r="6506">
          <cell r="A6506">
            <v>5235951003</v>
          </cell>
        </row>
        <row r="6507">
          <cell r="A6507">
            <v>5235951003</v>
          </cell>
        </row>
        <row r="6508">
          <cell r="A6508">
            <v>5235951003</v>
          </cell>
        </row>
        <row r="6509">
          <cell r="A6509">
            <v>5235951003</v>
          </cell>
        </row>
        <row r="6510">
          <cell r="A6510">
            <v>5235951003</v>
          </cell>
        </row>
        <row r="6511">
          <cell r="A6511">
            <v>5235951003</v>
          </cell>
        </row>
        <row r="6512">
          <cell r="A6512">
            <v>5235951003</v>
          </cell>
        </row>
        <row r="6513">
          <cell r="A6513">
            <v>5235951003</v>
          </cell>
        </row>
        <row r="6514">
          <cell r="A6514">
            <v>5235951003</v>
          </cell>
        </row>
        <row r="6515">
          <cell r="A6515">
            <v>5235951003</v>
          </cell>
        </row>
        <row r="6516">
          <cell r="A6516">
            <v>5235951003</v>
          </cell>
        </row>
        <row r="6517">
          <cell r="A6517">
            <v>5235951003</v>
          </cell>
        </row>
        <row r="6518">
          <cell r="A6518">
            <v>5235501002</v>
          </cell>
        </row>
        <row r="6519">
          <cell r="A6519">
            <v>5235501002</v>
          </cell>
        </row>
        <row r="6520">
          <cell r="A6520">
            <v>5235501002</v>
          </cell>
        </row>
        <row r="6521">
          <cell r="A6521">
            <v>5235501002</v>
          </cell>
        </row>
        <row r="6522">
          <cell r="A6522">
            <v>5235501002</v>
          </cell>
        </row>
        <row r="6523">
          <cell r="A6523">
            <v>5235501002</v>
          </cell>
        </row>
        <row r="6524">
          <cell r="A6524">
            <v>5235501002</v>
          </cell>
        </row>
        <row r="6525">
          <cell r="A6525">
            <v>5235501002</v>
          </cell>
        </row>
        <row r="6526">
          <cell r="A6526">
            <v>5235501002</v>
          </cell>
        </row>
        <row r="6527">
          <cell r="A6527">
            <v>5235501002</v>
          </cell>
        </row>
        <row r="6528">
          <cell r="A6528">
            <v>5235501002</v>
          </cell>
        </row>
        <row r="6529">
          <cell r="A6529">
            <v>5235501002</v>
          </cell>
        </row>
        <row r="6530">
          <cell r="A6530">
            <v>5235501002</v>
          </cell>
        </row>
        <row r="6531">
          <cell r="A6531">
            <v>5240151001</v>
          </cell>
        </row>
        <row r="6532">
          <cell r="A6532">
            <v>5235951006</v>
          </cell>
        </row>
        <row r="6533">
          <cell r="A6533">
            <v>5235101001</v>
          </cell>
        </row>
        <row r="6534">
          <cell r="A6534">
            <v>5235601001</v>
          </cell>
        </row>
        <row r="6535">
          <cell r="A6535">
            <v>5235601001</v>
          </cell>
        </row>
        <row r="6536">
          <cell r="A6536">
            <v>5235601001</v>
          </cell>
        </row>
        <row r="6537">
          <cell r="A6537">
            <v>5235601001</v>
          </cell>
        </row>
        <row r="6538">
          <cell r="A6538">
            <v>5295401001</v>
          </cell>
        </row>
        <row r="6539">
          <cell r="A6539">
            <v>5295401001</v>
          </cell>
        </row>
        <row r="6540">
          <cell r="A6540">
            <v>5295401001</v>
          </cell>
        </row>
        <row r="6541">
          <cell r="A6541">
            <v>5235951011</v>
          </cell>
        </row>
        <row r="6542">
          <cell r="A6542">
            <v>5235951011</v>
          </cell>
        </row>
        <row r="6543">
          <cell r="A6543">
            <v>5235951011</v>
          </cell>
        </row>
        <row r="6544">
          <cell r="A6544">
            <v>5235951011</v>
          </cell>
        </row>
        <row r="6545">
          <cell r="A6545">
            <v>5235951011</v>
          </cell>
        </row>
        <row r="6546">
          <cell r="A6546">
            <v>5235951011</v>
          </cell>
        </row>
        <row r="6547">
          <cell r="A6547">
            <v>5235951011</v>
          </cell>
        </row>
        <row r="6548">
          <cell r="A6548">
            <v>5235951011</v>
          </cell>
        </row>
        <row r="6549">
          <cell r="A6549">
            <v>5235951011</v>
          </cell>
        </row>
        <row r="6550">
          <cell r="A6550">
            <v>5235951011</v>
          </cell>
        </row>
        <row r="6551">
          <cell r="A6551">
            <v>5235951011</v>
          </cell>
        </row>
        <row r="6552">
          <cell r="A6552">
            <v>5235951011</v>
          </cell>
        </row>
        <row r="6553">
          <cell r="A6553">
            <v>5235951011</v>
          </cell>
        </row>
        <row r="6554">
          <cell r="A6554">
            <v>5235951011</v>
          </cell>
        </row>
        <row r="6555">
          <cell r="A6555">
            <v>5235501003</v>
          </cell>
        </row>
        <row r="6556">
          <cell r="A6556">
            <v>5235501003</v>
          </cell>
        </row>
        <row r="6557">
          <cell r="A6557">
            <v>5235501003</v>
          </cell>
        </row>
        <row r="6558">
          <cell r="A6558">
            <v>5235501003</v>
          </cell>
        </row>
        <row r="6559">
          <cell r="A6559">
            <v>5235501003</v>
          </cell>
        </row>
        <row r="6560">
          <cell r="A6560">
            <v>5295301001</v>
          </cell>
        </row>
        <row r="6561">
          <cell r="A6561">
            <v>5235101001</v>
          </cell>
        </row>
        <row r="6562">
          <cell r="A6562">
            <v>5235101001</v>
          </cell>
        </row>
        <row r="6563">
          <cell r="A6563">
            <v>5235101001</v>
          </cell>
        </row>
        <row r="6564">
          <cell r="A6564">
            <v>5295601001</v>
          </cell>
        </row>
        <row r="6565">
          <cell r="A6565">
            <v>5295601001</v>
          </cell>
        </row>
        <row r="6566">
          <cell r="A6566">
            <v>5295601001</v>
          </cell>
        </row>
        <row r="6567">
          <cell r="A6567">
            <v>5295601002</v>
          </cell>
        </row>
        <row r="6568">
          <cell r="A6568">
            <v>5295601001</v>
          </cell>
        </row>
        <row r="6569">
          <cell r="A6569">
            <v>5295601001</v>
          </cell>
        </row>
        <row r="6570">
          <cell r="A6570">
            <v>5295601001</v>
          </cell>
        </row>
        <row r="6571">
          <cell r="A6571">
            <v>5295601002</v>
          </cell>
        </row>
        <row r="6572">
          <cell r="A6572">
            <v>5215051001</v>
          </cell>
        </row>
        <row r="6573">
          <cell r="A6573">
            <v>5205951003</v>
          </cell>
        </row>
        <row r="6574">
          <cell r="A6574">
            <v>5235951005</v>
          </cell>
        </row>
        <row r="6575">
          <cell r="A6575">
            <v>5235951003</v>
          </cell>
        </row>
        <row r="6576">
          <cell r="A6576">
            <v>5235951003</v>
          </cell>
        </row>
        <row r="6577">
          <cell r="A6577">
            <v>5235951003</v>
          </cell>
        </row>
        <row r="6578">
          <cell r="A6578">
            <v>5235501002</v>
          </cell>
        </row>
        <row r="6579">
          <cell r="A6579">
            <v>5235501002</v>
          </cell>
        </row>
        <row r="6580">
          <cell r="A6580">
            <v>5235501002</v>
          </cell>
        </row>
        <row r="6581">
          <cell r="A6581">
            <v>5235501002</v>
          </cell>
        </row>
        <row r="6582">
          <cell r="A6582">
            <v>5235501002</v>
          </cell>
        </row>
        <row r="6583">
          <cell r="A6583">
            <v>5235501002</v>
          </cell>
        </row>
        <row r="6584">
          <cell r="A6584">
            <v>5235951005</v>
          </cell>
        </row>
        <row r="6585">
          <cell r="A6585">
            <v>5235951005</v>
          </cell>
        </row>
        <row r="6586">
          <cell r="A6586">
            <v>5235951005</v>
          </cell>
        </row>
        <row r="6587">
          <cell r="A6587">
            <v>5235951005</v>
          </cell>
        </row>
        <row r="6588">
          <cell r="A6588">
            <v>5235951003</v>
          </cell>
        </row>
        <row r="6589">
          <cell r="A6589">
            <v>5235951003</v>
          </cell>
        </row>
        <row r="6590">
          <cell r="A6590">
            <v>5235951003</v>
          </cell>
        </row>
        <row r="6591">
          <cell r="A6591">
            <v>5235951003</v>
          </cell>
        </row>
        <row r="6592">
          <cell r="A6592">
            <v>5235501004</v>
          </cell>
        </row>
        <row r="6593">
          <cell r="A6593">
            <v>5235951005</v>
          </cell>
        </row>
        <row r="6594">
          <cell r="A6594">
            <v>5235951005</v>
          </cell>
        </row>
        <row r="6595">
          <cell r="A6595">
            <v>5235951005</v>
          </cell>
        </row>
        <row r="6596">
          <cell r="A6596">
            <v>5235951005</v>
          </cell>
        </row>
        <row r="6597">
          <cell r="A6597">
            <v>5235951005</v>
          </cell>
        </row>
        <row r="6598">
          <cell r="A6598">
            <v>5235951005</v>
          </cell>
        </row>
        <row r="6599">
          <cell r="A6599">
            <v>5235951005</v>
          </cell>
        </row>
        <row r="6600">
          <cell r="A6600">
            <v>5235951005</v>
          </cell>
        </row>
        <row r="6601">
          <cell r="A6601">
            <v>5235951005</v>
          </cell>
        </row>
        <row r="6602">
          <cell r="A6602">
            <v>5235951005</v>
          </cell>
        </row>
        <row r="6603">
          <cell r="A6603">
            <v>5235951005</v>
          </cell>
        </row>
        <row r="6604">
          <cell r="A6604">
            <v>5220951001</v>
          </cell>
        </row>
        <row r="6605">
          <cell r="A6605">
            <v>5235651002</v>
          </cell>
        </row>
        <row r="6606">
          <cell r="A6606">
            <v>5295951027</v>
          </cell>
        </row>
        <row r="6607">
          <cell r="A6607">
            <v>5295951026</v>
          </cell>
        </row>
        <row r="6608">
          <cell r="A6608">
            <v>5295951010</v>
          </cell>
        </row>
        <row r="6609">
          <cell r="A6609">
            <v>5295951010</v>
          </cell>
        </row>
        <row r="6610">
          <cell r="A6610">
            <v>5295951001</v>
          </cell>
        </row>
        <row r="6611">
          <cell r="A6611">
            <v>5235501003</v>
          </cell>
        </row>
        <row r="6612">
          <cell r="A6612">
            <v>5235501003</v>
          </cell>
        </row>
        <row r="6613">
          <cell r="A6613">
            <v>5235501003</v>
          </cell>
        </row>
        <row r="6614">
          <cell r="A6614">
            <v>5235501003</v>
          </cell>
        </row>
        <row r="6615">
          <cell r="A6615">
            <v>5295301001</v>
          </cell>
        </row>
        <row r="6616">
          <cell r="A6616">
            <v>5235501003</v>
          </cell>
        </row>
        <row r="6617">
          <cell r="A6617">
            <v>5235501003</v>
          </cell>
        </row>
        <row r="6618">
          <cell r="A6618">
            <v>5235501003</v>
          </cell>
        </row>
        <row r="6619">
          <cell r="A6619">
            <v>5235501003</v>
          </cell>
        </row>
        <row r="6620">
          <cell r="A6620">
            <v>5235501003</v>
          </cell>
        </row>
        <row r="6621">
          <cell r="A6621">
            <v>5235501003</v>
          </cell>
        </row>
        <row r="6622">
          <cell r="A6622">
            <v>5235501003</v>
          </cell>
        </row>
        <row r="6623">
          <cell r="A6623">
            <v>5295251001</v>
          </cell>
        </row>
        <row r="6624">
          <cell r="A6624">
            <v>5295251001</v>
          </cell>
        </row>
        <row r="6625">
          <cell r="A6625">
            <v>5235501003</v>
          </cell>
        </row>
        <row r="6626">
          <cell r="A6626">
            <v>5235501003</v>
          </cell>
        </row>
        <row r="6627">
          <cell r="A6627">
            <v>5235501003</v>
          </cell>
        </row>
        <row r="6628">
          <cell r="A6628">
            <v>5235501003</v>
          </cell>
        </row>
        <row r="6629">
          <cell r="A6629">
            <v>5235501003</v>
          </cell>
        </row>
        <row r="6630">
          <cell r="A6630">
            <v>5235501003</v>
          </cell>
        </row>
        <row r="6631">
          <cell r="A6631">
            <v>5235501003</v>
          </cell>
        </row>
        <row r="6632">
          <cell r="A6632">
            <v>5235501003</v>
          </cell>
        </row>
        <row r="6633">
          <cell r="A6633">
            <v>5295951001</v>
          </cell>
        </row>
        <row r="6634">
          <cell r="A6634">
            <v>5235951005</v>
          </cell>
        </row>
        <row r="6635">
          <cell r="A6635">
            <v>5235501002</v>
          </cell>
        </row>
        <row r="6636">
          <cell r="A6636">
            <v>5235501004</v>
          </cell>
        </row>
        <row r="6637">
          <cell r="A6637">
            <v>5235951005</v>
          </cell>
        </row>
        <row r="6638">
          <cell r="A6638">
            <v>5235501002</v>
          </cell>
        </row>
        <row r="6639">
          <cell r="A6639">
            <v>5235951005</v>
          </cell>
        </row>
        <row r="6640">
          <cell r="A6640">
            <v>5235501002</v>
          </cell>
        </row>
        <row r="6641">
          <cell r="A6641">
            <v>5235951005</v>
          </cell>
        </row>
        <row r="6642">
          <cell r="A6642">
            <v>5235501002</v>
          </cell>
        </row>
        <row r="6643">
          <cell r="A6643">
            <v>5235501004</v>
          </cell>
        </row>
        <row r="6644">
          <cell r="A6644">
            <v>5295951004</v>
          </cell>
        </row>
        <row r="6645">
          <cell r="A6645">
            <v>5295951001</v>
          </cell>
        </row>
        <row r="6646">
          <cell r="A6646">
            <v>5295951004</v>
          </cell>
        </row>
        <row r="6647">
          <cell r="A6647">
            <v>5235501003</v>
          </cell>
        </row>
        <row r="6648">
          <cell r="A6648">
            <v>5235501003</v>
          </cell>
        </row>
        <row r="6649">
          <cell r="A6649">
            <v>5235501003</v>
          </cell>
        </row>
        <row r="6650">
          <cell r="A6650">
            <v>5235501003</v>
          </cell>
        </row>
        <row r="6651">
          <cell r="A6651">
            <v>5235501003</v>
          </cell>
        </row>
        <row r="6652">
          <cell r="A6652">
            <v>5235501003</v>
          </cell>
        </row>
        <row r="6653">
          <cell r="A6653">
            <v>5235501003</v>
          </cell>
        </row>
        <row r="6654">
          <cell r="A6654">
            <v>5235501003</v>
          </cell>
        </row>
        <row r="6655">
          <cell r="A6655">
            <v>5235501003</v>
          </cell>
        </row>
        <row r="6656">
          <cell r="A6656">
            <v>5235501003</v>
          </cell>
        </row>
        <row r="6657">
          <cell r="A6657">
            <v>5235501003</v>
          </cell>
        </row>
        <row r="6658">
          <cell r="A6658">
            <v>5235501003</v>
          </cell>
        </row>
        <row r="6659">
          <cell r="A6659">
            <v>5235501003</v>
          </cell>
        </row>
        <row r="6660">
          <cell r="A6660">
            <v>5235501003</v>
          </cell>
        </row>
        <row r="6661">
          <cell r="A6661">
            <v>5235501003</v>
          </cell>
        </row>
        <row r="6662">
          <cell r="A6662">
            <v>5235501003</v>
          </cell>
        </row>
        <row r="6663">
          <cell r="A6663">
            <v>5235501003</v>
          </cell>
        </row>
        <row r="6664">
          <cell r="A6664">
            <v>5235501003</v>
          </cell>
        </row>
        <row r="6665">
          <cell r="A6665">
            <v>5235501003</v>
          </cell>
        </row>
        <row r="6666">
          <cell r="A6666">
            <v>5235501003</v>
          </cell>
        </row>
        <row r="6667">
          <cell r="A6667">
            <v>5210351001</v>
          </cell>
        </row>
        <row r="6668">
          <cell r="A6668">
            <v>5235501003</v>
          </cell>
        </row>
        <row r="6669">
          <cell r="A6669">
            <v>5235501003</v>
          </cell>
        </row>
        <row r="6670">
          <cell r="A6670">
            <v>5235501003</v>
          </cell>
        </row>
        <row r="6671">
          <cell r="A6671">
            <v>5295951001</v>
          </cell>
        </row>
        <row r="6672">
          <cell r="A6672">
            <v>5295951001</v>
          </cell>
        </row>
        <row r="6673">
          <cell r="A6673">
            <v>5295951001</v>
          </cell>
        </row>
        <row r="6674">
          <cell r="A6674">
            <v>5295951001</v>
          </cell>
        </row>
        <row r="6675">
          <cell r="A6675">
            <v>5235501004</v>
          </cell>
        </row>
        <row r="6676">
          <cell r="A6676">
            <v>5235501002</v>
          </cell>
        </row>
        <row r="6677">
          <cell r="A6677">
            <v>5235501002</v>
          </cell>
        </row>
        <row r="6678">
          <cell r="A6678">
            <v>5235501002</v>
          </cell>
        </row>
        <row r="6679">
          <cell r="A6679">
            <v>5235501005</v>
          </cell>
        </row>
        <row r="6680">
          <cell r="A6680">
            <v>5235501005</v>
          </cell>
        </row>
        <row r="6681">
          <cell r="A6681">
            <v>5295301001</v>
          </cell>
        </row>
        <row r="6682">
          <cell r="A6682">
            <v>5295301001</v>
          </cell>
        </row>
        <row r="6683">
          <cell r="A6683">
            <v>5295951001</v>
          </cell>
        </row>
        <row r="6684">
          <cell r="A6684">
            <v>5295951001</v>
          </cell>
        </row>
        <row r="6685">
          <cell r="A6685">
            <v>5295951001</v>
          </cell>
        </row>
        <row r="6686">
          <cell r="A6686">
            <v>5295951001</v>
          </cell>
        </row>
        <row r="6687">
          <cell r="A6687">
            <v>5295951001</v>
          </cell>
        </row>
        <row r="6688">
          <cell r="A6688">
            <v>5295951001</v>
          </cell>
        </row>
        <row r="6689">
          <cell r="A6689">
            <v>5295951001</v>
          </cell>
        </row>
        <row r="6690">
          <cell r="A6690">
            <v>5295951001</v>
          </cell>
        </row>
        <row r="6691">
          <cell r="A6691">
            <v>5295951001</v>
          </cell>
        </row>
        <row r="6692">
          <cell r="A6692">
            <v>5295951001</v>
          </cell>
        </row>
        <row r="6693">
          <cell r="A6693">
            <v>5295951001</v>
          </cell>
        </row>
        <row r="6694">
          <cell r="A6694">
            <v>5295951001</v>
          </cell>
        </row>
        <row r="6695">
          <cell r="A6695">
            <v>5295951001</v>
          </cell>
        </row>
        <row r="6696">
          <cell r="A6696">
            <v>5295951001</v>
          </cell>
        </row>
        <row r="6697">
          <cell r="A6697">
            <v>5295951001</v>
          </cell>
        </row>
        <row r="6698">
          <cell r="A6698">
            <v>5295951001</v>
          </cell>
        </row>
        <row r="6699">
          <cell r="A6699">
            <v>5295951001</v>
          </cell>
        </row>
        <row r="6700">
          <cell r="A6700">
            <v>5295951001</v>
          </cell>
        </row>
        <row r="6701">
          <cell r="A6701">
            <v>5295951001</v>
          </cell>
        </row>
        <row r="6702">
          <cell r="A6702">
            <v>5295951001</v>
          </cell>
        </row>
        <row r="6703">
          <cell r="A6703">
            <v>5295951001</v>
          </cell>
        </row>
        <row r="6704">
          <cell r="A6704">
            <v>5295951001</v>
          </cell>
        </row>
        <row r="6705">
          <cell r="A6705">
            <v>5295951001</v>
          </cell>
        </row>
        <row r="6706">
          <cell r="A6706">
            <v>5295951001</v>
          </cell>
        </row>
        <row r="6707">
          <cell r="A6707">
            <v>5295951001</v>
          </cell>
        </row>
        <row r="6708">
          <cell r="A6708">
            <v>5295301001</v>
          </cell>
        </row>
        <row r="6709">
          <cell r="A6709">
            <v>5295301001</v>
          </cell>
        </row>
        <row r="6710">
          <cell r="A6710">
            <v>5205951002</v>
          </cell>
        </row>
        <row r="6711">
          <cell r="A6711">
            <v>5235501003</v>
          </cell>
        </row>
        <row r="6712">
          <cell r="A6712">
            <v>5235501003</v>
          </cell>
        </row>
        <row r="6713">
          <cell r="A6713">
            <v>5235501003</v>
          </cell>
        </row>
        <row r="6714">
          <cell r="A6714">
            <v>5235601001</v>
          </cell>
        </row>
        <row r="6715">
          <cell r="A6715">
            <v>5235601001</v>
          </cell>
        </row>
        <row r="6716">
          <cell r="A6716">
            <v>5295951004</v>
          </cell>
        </row>
        <row r="6717">
          <cell r="A6717">
            <v>5235501003</v>
          </cell>
        </row>
        <row r="6718">
          <cell r="A6718">
            <v>5235501003</v>
          </cell>
        </row>
        <row r="6719">
          <cell r="A6719">
            <v>5235501003</v>
          </cell>
        </row>
        <row r="6720">
          <cell r="A6720">
            <v>5235501003</v>
          </cell>
        </row>
        <row r="6721">
          <cell r="A6721">
            <v>5235501003</v>
          </cell>
        </row>
        <row r="6722">
          <cell r="A6722">
            <v>5235501003</v>
          </cell>
        </row>
        <row r="6723">
          <cell r="A6723">
            <v>5235501003</v>
          </cell>
        </row>
        <row r="6724">
          <cell r="A6724">
            <v>5235501003</v>
          </cell>
        </row>
        <row r="6725">
          <cell r="A6725">
            <v>5235951009</v>
          </cell>
        </row>
        <row r="6726">
          <cell r="A6726">
            <v>5295051001</v>
          </cell>
        </row>
        <row r="6727">
          <cell r="A6727">
            <v>5235951009</v>
          </cell>
        </row>
        <row r="6728">
          <cell r="A6728">
            <v>5295051001</v>
          </cell>
        </row>
        <row r="6729">
          <cell r="A6729">
            <v>5235951009</v>
          </cell>
        </row>
        <row r="6730">
          <cell r="A6730">
            <v>5295051001</v>
          </cell>
        </row>
        <row r="6731">
          <cell r="A6731">
            <v>5235951009</v>
          </cell>
        </row>
        <row r="6732">
          <cell r="A6732">
            <v>5295051001</v>
          </cell>
        </row>
        <row r="6733">
          <cell r="A6733">
            <v>5235951009</v>
          </cell>
        </row>
        <row r="6734">
          <cell r="A6734">
            <v>5295051001</v>
          </cell>
        </row>
        <row r="6735">
          <cell r="A6735">
            <v>5235951009</v>
          </cell>
        </row>
        <row r="6736">
          <cell r="A6736">
            <v>5295051001</v>
          </cell>
        </row>
        <row r="6737">
          <cell r="A6737">
            <v>5235951009</v>
          </cell>
        </row>
        <row r="6738">
          <cell r="A6738">
            <v>5295051001</v>
          </cell>
        </row>
        <row r="6739">
          <cell r="A6739">
            <v>5235951009</v>
          </cell>
        </row>
        <row r="6740">
          <cell r="A6740">
            <v>5295051001</v>
          </cell>
        </row>
        <row r="6741">
          <cell r="A6741">
            <v>5295051001</v>
          </cell>
        </row>
        <row r="6742">
          <cell r="A6742">
            <v>5235951009</v>
          </cell>
        </row>
        <row r="6743">
          <cell r="A6743">
            <v>5205031001</v>
          </cell>
        </row>
        <row r="6744">
          <cell r="A6744">
            <v>5205061002</v>
          </cell>
        </row>
        <row r="6745">
          <cell r="A6745">
            <v>5205061002</v>
          </cell>
        </row>
        <row r="6746">
          <cell r="A6746">
            <v>5205061002</v>
          </cell>
        </row>
        <row r="6747">
          <cell r="A6747">
            <v>5205061002</v>
          </cell>
        </row>
        <row r="6748">
          <cell r="A6748">
            <v>5205061002</v>
          </cell>
        </row>
        <row r="6749">
          <cell r="A6749">
            <v>5205061002</v>
          </cell>
        </row>
        <row r="6750">
          <cell r="A6750">
            <v>5205061002</v>
          </cell>
        </row>
        <row r="6751">
          <cell r="A6751">
            <v>5205061002</v>
          </cell>
        </row>
        <row r="6752">
          <cell r="A6752">
            <v>5205151002</v>
          </cell>
        </row>
        <row r="6753">
          <cell r="A6753">
            <v>5205151002</v>
          </cell>
        </row>
        <row r="6754">
          <cell r="A6754">
            <v>5205151002</v>
          </cell>
        </row>
        <row r="6755">
          <cell r="A6755">
            <v>5205151003</v>
          </cell>
        </row>
        <row r="6756">
          <cell r="A6756">
            <v>5205151003</v>
          </cell>
        </row>
        <row r="6757">
          <cell r="A6757">
            <v>5235501003</v>
          </cell>
        </row>
        <row r="6758">
          <cell r="A6758">
            <v>5235501003</v>
          </cell>
        </row>
        <row r="6759">
          <cell r="A6759">
            <v>5215051001</v>
          </cell>
        </row>
        <row r="6760">
          <cell r="A6760">
            <v>5295401001</v>
          </cell>
        </row>
        <row r="6761">
          <cell r="A6761">
            <v>5295401001</v>
          </cell>
        </row>
        <row r="6762">
          <cell r="A6762">
            <v>5235501001</v>
          </cell>
        </row>
        <row r="6763">
          <cell r="A6763">
            <v>5235501001</v>
          </cell>
        </row>
        <row r="6764">
          <cell r="A6764">
            <v>5235501001</v>
          </cell>
        </row>
        <row r="6765">
          <cell r="A6765">
            <v>5235501001</v>
          </cell>
        </row>
        <row r="6766">
          <cell r="A6766">
            <v>5235501001</v>
          </cell>
        </row>
        <row r="6767">
          <cell r="A6767">
            <v>5235501001</v>
          </cell>
        </row>
        <row r="6768">
          <cell r="A6768">
            <v>5235501001</v>
          </cell>
        </row>
        <row r="6769">
          <cell r="A6769">
            <v>5235501001</v>
          </cell>
        </row>
        <row r="6770">
          <cell r="A6770">
            <v>5235501001</v>
          </cell>
        </row>
        <row r="6771">
          <cell r="A6771">
            <v>5235501001</v>
          </cell>
        </row>
        <row r="6772">
          <cell r="A6772">
            <v>5235501001</v>
          </cell>
        </row>
        <row r="6773">
          <cell r="A6773">
            <v>5235501001</v>
          </cell>
        </row>
        <row r="6774">
          <cell r="A6774">
            <v>5235501001</v>
          </cell>
        </row>
        <row r="6775">
          <cell r="A6775">
            <v>5235501001</v>
          </cell>
        </row>
        <row r="6776">
          <cell r="A6776">
            <v>5235501001</v>
          </cell>
        </row>
        <row r="6777">
          <cell r="A6777">
            <v>5235501001</v>
          </cell>
        </row>
        <row r="6778">
          <cell r="A6778">
            <v>5235501001</v>
          </cell>
        </row>
        <row r="6779">
          <cell r="A6779">
            <v>5210251001</v>
          </cell>
        </row>
        <row r="6780">
          <cell r="A6780">
            <v>5235951003</v>
          </cell>
        </row>
        <row r="6781">
          <cell r="A6781">
            <v>5235951005</v>
          </cell>
        </row>
        <row r="6782">
          <cell r="A6782">
            <v>5240151001</v>
          </cell>
        </row>
        <row r="6783">
          <cell r="A6783">
            <v>5240151001</v>
          </cell>
        </row>
        <row r="6784">
          <cell r="A6784">
            <v>5240151001</v>
          </cell>
        </row>
        <row r="6785">
          <cell r="A6785">
            <v>5235951005</v>
          </cell>
        </row>
        <row r="6786">
          <cell r="A6786">
            <v>5235501002</v>
          </cell>
        </row>
        <row r="6787">
          <cell r="A6787">
            <v>5235501004</v>
          </cell>
        </row>
        <row r="6788">
          <cell r="A6788">
            <v>5235951005</v>
          </cell>
        </row>
        <row r="6789">
          <cell r="A6789">
            <v>5235501002</v>
          </cell>
        </row>
        <row r="6790">
          <cell r="A6790">
            <v>5235501004</v>
          </cell>
        </row>
        <row r="6791">
          <cell r="A6791">
            <v>5235951005</v>
          </cell>
        </row>
        <row r="6792">
          <cell r="A6792">
            <v>5235501002</v>
          </cell>
        </row>
        <row r="6793">
          <cell r="A6793">
            <v>5235501004</v>
          </cell>
        </row>
        <row r="6794">
          <cell r="A6794">
            <v>5210251001</v>
          </cell>
        </row>
        <row r="6795">
          <cell r="A6795">
            <v>5210251001</v>
          </cell>
        </row>
        <row r="6796">
          <cell r="A6796">
            <v>5205951002</v>
          </cell>
        </row>
        <row r="6797">
          <cell r="A6797">
            <v>5235501003</v>
          </cell>
        </row>
        <row r="6798">
          <cell r="A6798">
            <v>5235501002</v>
          </cell>
        </row>
        <row r="6799">
          <cell r="A6799">
            <v>5235501002</v>
          </cell>
        </row>
        <row r="6800">
          <cell r="A6800">
            <v>5235501002</v>
          </cell>
        </row>
        <row r="6801">
          <cell r="A6801">
            <v>5235951003</v>
          </cell>
        </row>
        <row r="6802">
          <cell r="A6802">
            <v>5295951004</v>
          </cell>
        </row>
        <row r="6803">
          <cell r="A6803">
            <v>5295301001</v>
          </cell>
        </row>
        <row r="6804">
          <cell r="A6804">
            <v>5205951001</v>
          </cell>
        </row>
        <row r="6805">
          <cell r="A6805">
            <v>5235501003</v>
          </cell>
        </row>
        <row r="6806">
          <cell r="A6806">
            <v>5235501003</v>
          </cell>
        </row>
        <row r="6807">
          <cell r="A6807">
            <v>5235101001</v>
          </cell>
        </row>
        <row r="6808">
          <cell r="A6808">
            <v>5235101001</v>
          </cell>
        </row>
        <row r="6809">
          <cell r="A6809">
            <v>5235501002</v>
          </cell>
        </row>
        <row r="6810">
          <cell r="A6810">
            <v>5235401001</v>
          </cell>
        </row>
        <row r="6811">
          <cell r="A6811">
            <v>5235951012</v>
          </cell>
        </row>
        <row r="6812">
          <cell r="A6812">
            <v>5295951004</v>
          </cell>
        </row>
        <row r="6813">
          <cell r="A6813">
            <v>5215951005</v>
          </cell>
        </row>
        <row r="6814">
          <cell r="A6814">
            <v>5235101001</v>
          </cell>
        </row>
        <row r="6815">
          <cell r="A6815">
            <v>5295951004</v>
          </cell>
        </row>
        <row r="6816">
          <cell r="A6816">
            <v>5235101001</v>
          </cell>
        </row>
        <row r="6817">
          <cell r="A6817">
            <v>5235501003</v>
          </cell>
        </row>
        <row r="6818">
          <cell r="A6818">
            <v>5235501003</v>
          </cell>
        </row>
        <row r="6819">
          <cell r="A6819">
            <v>5235951005</v>
          </cell>
        </row>
        <row r="6820">
          <cell r="A6820">
            <v>5235951003</v>
          </cell>
        </row>
        <row r="6821">
          <cell r="A6821">
            <v>5235951003</v>
          </cell>
        </row>
        <row r="6822">
          <cell r="A6822">
            <v>5235951003</v>
          </cell>
        </row>
        <row r="6823">
          <cell r="A6823">
            <v>5235501002</v>
          </cell>
        </row>
        <row r="6824">
          <cell r="A6824">
            <v>5235501002</v>
          </cell>
        </row>
        <row r="6825">
          <cell r="A6825">
            <v>5235951003</v>
          </cell>
        </row>
        <row r="6826">
          <cell r="A6826">
            <v>5235951003</v>
          </cell>
        </row>
        <row r="6827">
          <cell r="A6827">
            <v>5235951003</v>
          </cell>
        </row>
        <row r="6828">
          <cell r="A6828">
            <v>5235501002</v>
          </cell>
        </row>
        <row r="6829">
          <cell r="A6829">
            <v>5235501002</v>
          </cell>
        </row>
        <row r="6830">
          <cell r="A6830">
            <v>5235501002</v>
          </cell>
        </row>
        <row r="6831">
          <cell r="A6831">
            <v>5235501002</v>
          </cell>
        </row>
        <row r="6832">
          <cell r="A6832">
            <v>5235951009</v>
          </cell>
        </row>
        <row r="6833">
          <cell r="A6833">
            <v>5295051001</v>
          </cell>
        </row>
        <row r="6834">
          <cell r="A6834">
            <v>5235951009</v>
          </cell>
        </row>
        <row r="6835">
          <cell r="A6835">
            <v>5295051001</v>
          </cell>
        </row>
        <row r="6836">
          <cell r="A6836">
            <v>5295251001</v>
          </cell>
        </row>
        <row r="6837">
          <cell r="A6837">
            <v>5295251001</v>
          </cell>
        </row>
        <row r="6838">
          <cell r="A6838">
            <v>5295251001</v>
          </cell>
        </row>
        <row r="6839">
          <cell r="A6839">
            <v>5235501003</v>
          </cell>
        </row>
        <row r="6840">
          <cell r="A6840">
            <v>5235501003</v>
          </cell>
        </row>
        <row r="6841">
          <cell r="A6841">
            <v>5235501003</v>
          </cell>
        </row>
        <row r="6842">
          <cell r="A6842">
            <v>5235501003</v>
          </cell>
        </row>
        <row r="6843">
          <cell r="A6843">
            <v>5235501003</v>
          </cell>
        </row>
        <row r="6844">
          <cell r="A6844">
            <v>5235501003</v>
          </cell>
        </row>
        <row r="6845">
          <cell r="A6845">
            <v>5235501003</v>
          </cell>
        </row>
        <row r="6846">
          <cell r="A6846">
            <v>5235501003</v>
          </cell>
        </row>
        <row r="6847">
          <cell r="A6847">
            <v>5235501003</v>
          </cell>
        </row>
        <row r="6848">
          <cell r="A6848">
            <v>5235501003</v>
          </cell>
        </row>
        <row r="6849">
          <cell r="A6849">
            <v>5235501003</v>
          </cell>
        </row>
        <row r="6850">
          <cell r="A6850">
            <v>5235501003</v>
          </cell>
        </row>
        <row r="6851">
          <cell r="A6851">
            <v>5235501003</v>
          </cell>
        </row>
        <row r="6852">
          <cell r="A6852">
            <v>5235501003</v>
          </cell>
        </row>
        <row r="6853">
          <cell r="A6853">
            <v>5235501003</v>
          </cell>
        </row>
        <row r="6854">
          <cell r="A6854">
            <v>5235501003</v>
          </cell>
        </row>
        <row r="6855">
          <cell r="A6855">
            <v>5235501003</v>
          </cell>
        </row>
        <row r="6856">
          <cell r="A6856">
            <v>5235501003</v>
          </cell>
        </row>
        <row r="6857">
          <cell r="A6857">
            <v>5235501002</v>
          </cell>
        </row>
        <row r="6858">
          <cell r="A6858">
            <v>5235501002</v>
          </cell>
        </row>
        <row r="6859">
          <cell r="A6859">
            <v>5235501002</v>
          </cell>
        </row>
        <row r="6860">
          <cell r="A6860">
            <v>5235501002</v>
          </cell>
        </row>
        <row r="6861">
          <cell r="A6861">
            <v>5235501002</v>
          </cell>
        </row>
        <row r="6862">
          <cell r="A6862">
            <v>5205121002</v>
          </cell>
        </row>
        <row r="6863">
          <cell r="A6863">
            <v>5205151003</v>
          </cell>
        </row>
        <row r="6864">
          <cell r="A6864">
            <v>5235501003</v>
          </cell>
        </row>
        <row r="6865">
          <cell r="A6865">
            <v>5295951001</v>
          </cell>
        </row>
        <row r="6866">
          <cell r="A6866">
            <v>5205811001</v>
          </cell>
        </row>
        <row r="6867">
          <cell r="A6867">
            <v>5205811001</v>
          </cell>
        </row>
        <row r="6868">
          <cell r="A6868">
            <v>5205811001</v>
          </cell>
        </row>
        <row r="6869">
          <cell r="A6869">
            <v>5235951005</v>
          </cell>
        </row>
        <row r="6870">
          <cell r="A6870">
            <v>5235501002</v>
          </cell>
        </row>
        <row r="6871">
          <cell r="A6871">
            <v>5235501004</v>
          </cell>
        </row>
        <row r="6872">
          <cell r="A6872">
            <v>5295951007</v>
          </cell>
        </row>
        <row r="6873">
          <cell r="A6873">
            <v>5235951011</v>
          </cell>
        </row>
        <row r="6874">
          <cell r="A6874">
            <v>5235501003</v>
          </cell>
        </row>
        <row r="6875">
          <cell r="A6875">
            <v>5235501003</v>
          </cell>
        </row>
        <row r="6876">
          <cell r="A6876">
            <v>5205701001</v>
          </cell>
        </row>
        <row r="6877">
          <cell r="A6877">
            <v>5205701001</v>
          </cell>
        </row>
        <row r="6878">
          <cell r="A6878">
            <v>5205701001</v>
          </cell>
        </row>
        <row r="6879">
          <cell r="A6879">
            <v>5205701001</v>
          </cell>
        </row>
        <row r="6880">
          <cell r="A6880">
            <v>5205701001</v>
          </cell>
        </row>
        <row r="6881">
          <cell r="A6881">
            <v>5205701001</v>
          </cell>
        </row>
        <row r="6882">
          <cell r="A6882">
            <v>5205701001</v>
          </cell>
        </row>
        <row r="6883">
          <cell r="A6883">
            <v>5205701001</v>
          </cell>
        </row>
        <row r="6884">
          <cell r="A6884">
            <v>5205701001</v>
          </cell>
        </row>
        <row r="6885">
          <cell r="A6885">
            <v>5205701001</v>
          </cell>
        </row>
        <row r="6886">
          <cell r="A6886">
            <v>5205701001</v>
          </cell>
        </row>
        <row r="6887">
          <cell r="A6887">
            <v>5205701001</v>
          </cell>
        </row>
        <row r="6888">
          <cell r="A6888">
            <v>5205701001</v>
          </cell>
        </row>
        <row r="6889">
          <cell r="A6889">
            <v>5205701001</v>
          </cell>
        </row>
        <row r="6890">
          <cell r="A6890">
            <v>5205701001</v>
          </cell>
        </row>
        <row r="6891">
          <cell r="A6891">
            <v>5205701001</v>
          </cell>
        </row>
        <row r="6892">
          <cell r="A6892">
            <v>5205701001</v>
          </cell>
        </row>
        <row r="6893">
          <cell r="A6893">
            <v>5205701001</v>
          </cell>
        </row>
        <row r="6894">
          <cell r="A6894">
            <v>5235101001</v>
          </cell>
        </row>
        <row r="6895">
          <cell r="A6895">
            <v>5235101001</v>
          </cell>
        </row>
        <row r="6896">
          <cell r="A6896">
            <v>5205701001</v>
          </cell>
        </row>
        <row r="6897">
          <cell r="A6897">
            <v>5205701001</v>
          </cell>
        </row>
        <row r="6898">
          <cell r="A6898">
            <v>5205701001</v>
          </cell>
        </row>
        <row r="6899">
          <cell r="A6899">
            <v>5205701001</v>
          </cell>
        </row>
        <row r="6900">
          <cell r="A6900">
            <v>5205701001</v>
          </cell>
        </row>
        <row r="6901">
          <cell r="A6901">
            <v>5205701001</v>
          </cell>
        </row>
        <row r="6902">
          <cell r="A6902">
            <v>5235951007</v>
          </cell>
        </row>
        <row r="6903">
          <cell r="A6903">
            <v>5235951007</v>
          </cell>
        </row>
        <row r="6904">
          <cell r="A6904">
            <v>5235951007</v>
          </cell>
        </row>
        <row r="6905">
          <cell r="A6905">
            <v>5255951001</v>
          </cell>
        </row>
        <row r="6906">
          <cell r="A6906">
            <v>5255951001</v>
          </cell>
        </row>
        <row r="6907">
          <cell r="A6907">
            <v>5295501001</v>
          </cell>
        </row>
        <row r="6908">
          <cell r="A6908">
            <v>5235501002</v>
          </cell>
        </row>
        <row r="6909">
          <cell r="A6909">
            <v>5235501002</v>
          </cell>
        </row>
        <row r="6910">
          <cell r="A6910">
            <v>5235951005</v>
          </cell>
        </row>
        <row r="6911">
          <cell r="A6911">
            <v>5235501002</v>
          </cell>
        </row>
        <row r="6912">
          <cell r="A6912">
            <v>5235501004</v>
          </cell>
        </row>
        <row r="6913">
          <cell r="A6913">
            <v>5295951004</v>
          </cell>
        </row>
        <row r="6914">
          <cell r="A6914">
            <v>5235951011</v>
          </cell>
        </row>
        <row r="6915">
          <cell r="A6915">
            <v>5235951011</v>
          </cell>
        </row>
        <row r="6916">
          <cell r="A6916">
            <v>5235951011</v>
          </cell>
        </row>
        <row r="6917">
          <cell r="A6917">
            <v>5235951011</v>
          </cell>
        </row>
        <row r="6918">
          <cell r="A6918">
            <v>5235951011</v>
          </cell>
        </row>
        <row r="6919">
          <cell r="A6919">
            <v>5235951011</v>
          </cell>
        </row>
        <row r="6920">
          <cell r="A6920">
            <v>5235951011</v>
          </cell>
        </row>
        <row r="6921">
          <cell r="A6921">
            <v>5235951011</v>
          </cell>
        </row>
        <row r="6922">
          <cell r="A6922">
            <v>5235951011</v>
          </cell>
        </row>
        <row r="6923">
          <cell r="A6923">
            <v>5235951011</v>
          </cell>
        </row>
        <row r="6924">
          <cell r="A6924">
            <v>5235951011</v>
          </cell>
        </row>
        <row r="6925">
          <cell r="A6925">
            <v>5235951011</v>
          </cell>
        </row>
        <row r="6926">
          <cell r="A6926">
            <v>5235951011</v>
          </cell>
        </row>
        <row r="6927">
          <cell r="A6927">
            <v>5235951011</v>
          </cell>
        </row>
        <row r="6928">
          <cell r="A6928">
            <v>5235951011</v>
          </cell>
        </row>
        <row r="6929">
          <cell r="A6929">
            <v>5235951011</v>
          </cell>
        </row>
        <row r="6930">
          <cell r="A6930">
            <v>5235951011</v>
          </cell>
        </row>
        <row r="6931">
          <cell r="A6931">
            <v>5235951011</v>
          </cell>
        </row>
        <row r="6932">
          <cell r="A6932">
            <v>5235951011</v>
          </cell>
        </row>
        <row r="6933">
          <cell r="A6933">
            <v>5235951011</v>
          </cell>
        </row>
        <row r="6934">
          <cell r="A6934">
            <v>5235951011</v>
          </cell>
        </row>
        <row r="6935">
          <cell r="A6935">
            <v>5235951011</v>
          </cell>
        </row>
        <row r="6936">
          <cell r="A6936">
            <v>5235951011</v>
          </cell>
        </row>
        <row r="6937">
          <cell r="A6937">
            <v>5235951011</v>
          </cell>
        </row>
        <row r="6938">
          <cell r="A6938">
            <v>5235951011</v>
          </cell>
        </row>
        <row r="6939">
          <cell r="A6939">
            <v>5235951011</v>
          </cell>
        </row>
        <row r="6940">
          <cell r="A6940">
            <v>5235951011</v>
          </cell>
        </row>
        <row r="6941">
          <cell r="A6941">
            <v>5235951011</v>
          </cell>
        </row>
        <row r="6942">
          <cell r="A6942">
            <v>5235951011</v>
          </cell>
        </row>
        <row r="6943">
          <cell r="A6943">
            <v>5235951011</v>
          </cell>
        </row>
        <row r="6944">
          <cell r="A6944">
            <v>5235501003</v>
          </cell>
        </row>
        <row r="6945">
          <cell r="A6945">
            <v>5235501003</v>
          </cell>
        </row>
        <row r="6946">
          <cell r="A6946">
            <v>5235501003</v>
          </cell>
        </row>
        <row r="6947">
          <cell r="A6947">
            <v>5235951003</v>
          </cell>
        </row>
        <row r="6948">
          <cell r="A6948">
            <v>5235951003</v>
          </cell>
        </row>
        <row r="6949">
          <cell r="A6949">
            <v>5235951003</v>
          </cell>
        </row>
        <row r="6950">
          <cell r="A6950">
            <v>5235951003</v>
          </cell>
        </row>
        <row r="6951">
          <cell r="A6951">
            <v>5235951003</v>
          </cell>
        </row>
        <row r="6952">
          <cell r="A6952">
            <v>5235951003</v>
          </cell>
        </row>
        <row r="6953">
          <cell r="A6953">
            <v>5235951003</v>
          </cell>
        </row>
        <row r="6954">
          <cell r="A6954">
            <v>5235951003</v>
          </cell>
        </row>
        <row r="6955">
          <cell r="A6955">
            <v>5235951003</v>
          </cell>
        </row>
        <row r="6956">
          <cell r="A6956">
            <v>5235951003</v>
          </cell>
        </row>
        <row r="6957">
          <cell r="A6957">
            <v>5235951003</v>
          </cell>
        </row>
        <row r="6958">
          <cell r="A6958">
            <v>5235951003</v>
          </cell>
        </row>
        <row r="6959">
          <cell r="A6959">
            <v>5235501002</v>
          </cell>
        </row>
        <row r="6960">
          <cell r="A6960">
            <v>5235501002</v>
          </cell>
        </row>
        <row r="6961">
          <cell r="A6961">
            <v>5235501002</v>
          </cell>
        </row>
        <row r="6962">
          <cell r="A6962">
            <v>5235501002</v>
          </cell>
        </row>
        <row r="6963">
          <cell r="A6963">
            <v>5235501002</v>
          </cell>
        </row>
        <row r="6964">
          <cell r="A6964">
            <v>5235501002</v>
          </cell>
        </row>
        <row r="6965">
          <cell r="A6965">
            <v>5235501002</v>
          </cell>
        </row>
        <row r="6966">
          <cell r="A6966">
            <v>5235501002</v>
          </cell>
        </row>
        <row r="6967">
          <cell r="A6967">
            <v>5235501002</v>
          </cell>
        </row>
        <row r="6968">
          <cell r="A6968">
            <v>5235501002</v>
          </cell>
        </row>
        <row r="6969">
          <cell r="A6969">
            <v>5235501002</v>
          </cell>
        </row>
        <row r="6970">
          <cell r="A6970">
            <v>5235501002</v>
          </cell>
        </row>
        <row r="6971">
          <cell r="A6971">
            <v>5235501002</v>
          </cell>
        </row>
        <row r="6972">
          <cell r="A6972">
            <v>5235501002</v>
          </cell>
        </row>
        <row r="6973">
          <cell r="A6973">
            <v>5235501002</v>
          </cell>
        </row>
        <row r="6974">
          <cell r="A6974">
            <v>5295251001</v>
          </cell>
        </row>
        <row r="6975">
          <cell r="A6975">
            <v>5295251001</v>
          </cell>
        </row>
        <row r="6976">
          <cell r="A6976">
            <v>5235501003</v>
          </cell>
        </row>
        <row r="6977">
          <cell r="A6977">
            <v>5235501003</v>
          </cell>
        </row>
        <row r="6978">
          <cell r="A6978">
            <v>5235501003</v>
          </cell>
        </row>
        <row r="6979">
          <cell r="A6979">
            <v>5235501003</v>
          </cell>
        </row>
        <row r="6980">
          <cell r="A6980">
            <v>5235501003</v>
          </cell>
        </row>
        <row r="6981">
          <cell r="A6981">
            <v>5235501003</v>
          </cell>
        </row>
        <row r="6982">
          <cell r="A6982">
            <v>5235501003</v>
          </cell>
        </row>
        <row r="6983">
          <cell r="A6983">
            <v>5235501003</v>
          </cell>
        </row>
        <row r="6984">
          <cell r="A6984">
            <v>5235501003</v>
          </cell>
        </row>
        <row r="6985">
          <cell r="A6985">
            <v>5235951012</v>
          </cell>
        </row>
        <row r="6986">
          <cell r="A6986">
            <v>5235951009</v>
          </cell>
        </row>
        <row r="6987">
          <cell r="A6987">
            <v>5295051001</v>
          </cell>
        </row>
        <row r="6988">
          <cell r="A6988">
            <v>5235951009</v>
          </cell>
        </row>
        <row r="6989">
          <cell r="A6989">
            <v>5295051001</v>
          </cell>
        </row>
        <row r="6990">
          <cell r="A6990">
            <v>5235951009</v>
          </cell>
        </row>
        <row r="6991">
          <cell r="A6991">
            <v>5295051001</v>
          </cell>
        </row>
        <row r="6992">
          <cell r="A6992">
            <v>5235501005</v>
          </cell>
        </row>
        <row r="6993">
          <cell r="A6993">
            <v>5235951011</v>
          </cell>
        </row>
        <row r="6994">
          <cell r="A6994">
            <v>5235951011</v>
          </cell>
        </row>
        <row r="6995">
          <cell r="A6995">
            <v>5235951011</v>
          </cell>
        </row>
        <row r="6996">
          <cell r="A6996">
            <v>5235101001</v>
          </cell>
        </row>
        <row r="6997">
          <cell r="A6997">
            <v>5235101001</v>
          </cell>
        </row>
        <row r="6998">
          <cell r="A6998">
            <v>5235501003</v>
          </cell>
        </row>
        <row r="6999">
          <cell r="A6999">
            <v>5235501003</v>
          </cell>
        </row>
        <row r="7000">
          <cell r="A7000">
            <v>5235501003</v>
          </cell>
        </row>
        <row r="7001">
          <cell r="A7001">
            <v>5235501003</v>
          </cell>
        </row>
        <row r="7002">
          <cell r="A7002">
            <v>5235501003</v>
          </cell>
        </row>
        <row r="7003">
          <cell r="A7003">
            <v>5235501003</v>
          </cell>
        </row>
        <row r="7004">
          <cell r="A7004">
            <v>5235501003</v>
          </cell>
        </row>
        <row r="7005">
          <cell r="A7005">
            <v>5235501003</v>
          </cell>
        </row>
        <row r="7006">
          <cell r="A7006">
            <v>5235501003</v>
          </cell>
        </row>
        <row r="7007">
          <cell r="A7007">
            <v>5235501003</v>
          </cell>
        </row>
        <row r="7008">
          <cell r="A7008">
            <v>5235501003</v>
          </cell>
        </row>
        <row r="7009">
          <cell r="A7009">
            <v>5235501003</v>
          </cell>
        </row>
        <row r="7010">
          <cell r="A7010">
            <v>5235501003</v>
          </cell>
        </row>
        <row r="7011">
          <cell r="A7011">
            <v>5235501003</v>
          </cell>
        </row>
        <row r="7012">
          <cell r="A7012">
            <v>5235501003</v>
          </cell>
        </row>
        <row r="7013">
          <cell r="A7013">
            <v>5235501003</v>
          </cell>
        </row>
        <row r="7014">
          <cell r="A7014">
            <v>5235501003</v>
          </cell>
        </row>
        <row r="7015">
          <cell r="A7015">
            <v>5295951004</v>
          </cell>
        </row>
        <row r="7016">
          <cell r="A7016">
            <v>5295951004</v>
          </cell>
        </row>
        <row r="7017">
          <cell r="A7017">
            <v>5235501003</v>
          </cell>
        </row>
        <row r="7018">
          <cell r="A7018">
            <v>5235501003</v>
          </cell>
        </row>
        <row r="7019">
          <cell r="A7019">
            <v>5235501003</v>
          </cell>
        </row>
        <row r="7020">
          <cell r="A7020">
            <v>5235501001</v>
          </cell>
        </row>
        <row r="7021">
          <cell r="A7021">
            <v>5235501001</v>
          </cell>
        </row>
        <row r="7022">
          <cell r="A7022">
            <v>5235501001</v>
          </cell>
        </row>
        <row r="7023">
          <cell r="A7023">
            <v>5235501001</v>
          </cell>
        </row>
        <row r="7024">
          <cell r="A7024">
            <v>5235501001</v>
          </cell>
        </row>
        <row r="7025">
          <cell r="A7025">
            <v>5235501001</v>
          </cell>
        </row>
        <row r="7026">
          <cell r="A7026">
            <v>5235501001</v>
          </cell>
        </row>
        <row r="7027">
          <cell r="A7027">
            <v>5235501001</v>
          </cell>
        </row>
        <row r="7028">
          <cell r="A7028">
            <v>5235501001</v>
          </cell>
        </row>
        <row r="7029">
          <cell r="A7029">
            <v>5235501001</v>
          </cell>
        </row>
        <row r="7030">
          <cell r="A7030">
            <v>5235501001</v>
          </cell>
        </row>
        <row r="7031">
          <cell r="A7031">
            <v>5235501001</v>
          </cell>
        </row>
        <row r="7032">
          <cell r="A7032">
            <v>5235501001</v>
          </cell>
        </row>
        <row r="7033">
          <cell r="A7033">
            <v>5235501001</v>
          </cell>
        </row>
        <row r="7034">
          <cell r="A7034">
            <v>5235501001</v>
          </cell>
        </row>
        <row r="7035">
          <cell r="A7035">
            <v>5235501001</v>
          </cell>
        </row>
        <row r="7036">
          <cell r="A7036">
            <v>5235501001</v>
          </cell>
        </row>
        <row r="7037">
          <cell r="A7037">
            <v>5235501001</v>
          </cell>
        </row>
        <row r="7038">
          <cell r="A7038">
            <v>5235501001</v>
          </cell>
        </row>
        <row r="7039">
          <cell r="A7039">
            <v>5235501001</v>
          </cell>
        </row>
        <row r="7040">
          <cell r="A7040">
            <v>5235501001</v>
          </cell>
        </row>
        <row r="7041">
          <cell r="A7041">
            <v>5260051001</v>
          </cell>
        </row>
        <row r="7042">
          <cell r="A7042">
            <v>5260051001</v>
          </cell>
        </row>
        <row r="7043">
          <cell r="A7043">
            <v>5260101001</v>
          </cell>
        </row>
        <row r="7044">
          <cell r="A7044">
            <v>5260101001</v>
          </cell>
        </row>
        <row r="7045">
          <cell r="A7045">
            <v>5260151001</v>
          </cell>
        </row>
        <row r="7046">
          <cell r="A7046">
            <v>5230951001</v>
          </cell>
        </row>
        <row r="7047">
          <cell r="A7047">
            <v>5235501002</v>
          </cell>
        </row>
        <row r="7048">
          <cell r="A7048">
            <v>5235501002</v>
          </cell>
        </row>
        <row r="7049">
          <cell r="A7049">
            <v>5235501002</v>
          </cell>
        </row>
        <row r="7050">
          <cell r="A7050">
            <v>5235501002</v>
          </cell>
        </row>
        <row r="7051">
          <cell r="A7051">
            <v>5235501002</v>
          </cell>
        </row>
        <row r="7052">
          <cell r="A7052">
            <v>5235351001</v>
          </cell>
        </row>
        <row r="7053">
          <cell r="A7053">
            <v>5215951001</v>
          </cell>
        </row>
        <row r="7054">
          <cell r="A7054">
            <v>5295951002</v>
          </cell>
        </row>
        <row r="7055">
          <cell r="A7055">
            <v>5245251001</v>
          </cell>
        </row>
        <row r="7056">
          <cell r="A7056">
            <v>5295951004</v>
          </cell>
        </row>
        <row r="7057">
          <cell r="A7057">
            <v>5240151001</v>
          </cell>
        </row>
        <row r="7058">
          <cell r="A7058">
            <v>5240151001</v>
          </cell>
        </row>
        <row r="7059">
          <cell r="A7059">
            <v>5235501002</v>
          </cell>
        </row>
        <row r="7060">
          <cell r="A7060">
            <v>5255951001</v>
          </cell>
        </row>
        <row r="7061">
          <cell r="A7061">
            <v>5205811001</v>
          </cell>
        </row>
        <row r="7062">
          <cell r="A7062">
            <v>5205811001</v>
          </cell>
        </row>
        <row r="7063">
          <cell r="A7063">
            <v>5205811001</v>
          </cell>
        </row>
        <row r="7064">
          <cell r="A7064">
            <v>5295951011</v>
          </cell>
        </row>
        <row r="7065">
          <cell r="A7065">
            <v>5235951003</v>
          </cell>
        </row>
        <row r="7066">
          <cell r="A7066">
            <v>5235951003</v>
          </cell>
        </row>
        <row r="7067">
          <cell r="A7067">
            <v>5235951003</v>
          </cell>
        </row>
        <row r="7068">
          <cell r="A7068">
            <v>5235951003</v>
          </cell>
        </row>
        <row r="7069">
          <cell r="A7069">
            <v>5235951003</v>
          </cell>
        </row>
        <row r="7070">
          <cell r="A7070">
            <v>5235951003</v>
          </cell>
        </row>
        <row r="7071">
          <cell r="A7071">
            <v>5235951003</v>
          </cell>
        </row>
        <row r="7072">
          <cell r="A7072">
            <v>5235951003</v>
          </cell>
        </row>
        <row r="7073">
          <cell r="A7073">
            <v>5235951003</v>
          </cell>
        </row>
        <row r="7074">
          <cell r="A7074">
            <v>5235951003</v>
          </cell>
        </row>
        <row r="7075">
          <cell r="A7075">
            <v>5235951003</v>
          </cell>
        </row>
        <row r="7076">
          <cell r="A7076">
            <v>5235951003</v>
          </cell>
        </row>
        <row r="7077">
          <cell r="A7077">
            <v>5235501002</v>
          </cell>
        </row>
        <row r="7078">
          <cell r="A7078">
            <v>5235501002</v>
          </cell>
        </row>
        <row r="7079">
          <cell r="A7079">
            <v>5235501002</v>
          </cell>
        </row>
        <row r="7080">
          <cell r="A7080">
            <v>5235501002</v>
          </cell>
        </row>
        <row r="7081">
          <cell r="A7081">
            <v>5235501002</v>
          </cell>
        </row>
        <row r="7082">
          <cell r="A7082">
            <v>5235501002</v>
          </cell>
        </row>
        <row r="7083">
          <cell r="A7083">
            <v>5235501002</v>
          </cell>
        </row>
        <row r="7084">
          <cell r="A7084">
            <v>5235501002</v>
          </cell>
        </row>
        <row r="7085">
          <cell r="A7085">
            <v>5235501002</v>
          </cell>
        </row>
        <row r="7086">
          <cell r="A7086">
            <v>5235501002</v>
          </cell>
        </row>
        <row r="7087">
          <cell r="A7087">
            <v>5235501002</v>
          </cell>
        </row>
        <row r="7088">
          <cell r="A7088">
            <v>5235501002</v>
          </cell>
        </row>
        <row r="7089">
          <cell r="A7089">
            <v>5235501002</v>
          </cell>
        </row>
        <row r="7090">
          <cell r="A7090">
            <v>5235501002</v>
          </cell>
        </row>
        <row r="7091">
          <cell r="A7091">
            <v>5235501002</v>
          </cell>
        </row>
        <row r="7092">
          <cell r="A7092">
            <v>5235501002</v>
          </cell>
        </row>
        <row r="7093">
          <cell r="A7093">
            <v>5235501002</v>
          </cell>
        </row>
        <row r="7094">
          <cell r="A7094">
            <v>5295951007</v>
          </cell>
        </row>
        <row r="7095">
          <cell r="A7095">
            <v>5235951005</v>
          </cell>
        </row>
        <row r="7096">
          <cell r="A7096">
            <v>5235951005</v>
          </cell>
        </row>
        <row r="7097">
          <cell r="A7097">
            <v>5235951005</v>
          </cell>
        </row>
        <row r="7098">
          <cell r="A7098">
            <v>5235951005</v>
          </cell>
        </row>
        <row r="7099">
          <cell r="A7099">
            <v>5235951005</v>
          </cell>
        </row>
        <row r="7100">
          <cell r="A7100">
            <v>5235951005</v>
          </cell>
        </row>
        <row r="7101">
          <cell r="A7101">
            <v>5235951005</v>
          </cell>
        </row>
        <row r="7102">
          <cell r="A7102">
            <v>5235951005</v>
          </cell>
        </row>
        <row r="7103">
          <cell r="A7103">
            <v>5235951005</v>
          </cell>
        </row>
        <row r="7104">
          <cell r="A7104">
            <v>5235951005</v>
          </cell>
        </row>
        <row r="7105">
          <cell r="A7105">
            <v>5235951005</v>
          </cell>
        </row>
        <row r="7106">
          <cell r="A7106">
            <v>5235951005</v>
          </cell>
        </row>
        <row r="7107">
          <cell r="A7107">
            <v>5235951005</v>
          </cell>
        </row>
        <row r="7108">
          <cell r="A7108">
            <v>5235951005</v>
          </cell>
        </row>
        <row r="7109">
          <cell r="A7109">
            <v>5235951005</v>
          </cell>
        </row>
        <row r="7110">
          <cell r="A7110">
            <v>5235951005</v>
          </cell>
        </row>
        <row r="7111">
          <cell r="A7111">
            <v>5235951005</v>
          </cell>
        </row>
        <row r="7112">
          <cell r="A7112">
            <v>5235951005</v>
          </cell>
        </row>
        <row r="7113">
          <cell r="A7113">
            <v>5235951005</v>
          </cell>
        </row>
        <row r="7114">
          <cell r="A7114">
            <v>5235951005</v>
          </cell>
        </row>
        <row r="7115">
          <cell r="A7115">
            <v>5235951005</v>
          </cell>
        </row>
        <row r="7116">
          <cell r="A7116">
            <v>5235951012</v>
          </cell>
        </row>
        <row r="7117">
          <cell r="A7117">
            <v>5245251001</v>
          </cell>
        </row>
        <row r="7118">
          <cell r="A7118">
            <v>5205031001</v>
          </cell>
        </row>
        <row r="7119">
          <cell r="A7119">
            <v>5205061002</v>
          </cell>
        </row>
        <row r="7120">
          <cell r="A7120">
            <v>5205061002</v>
          </cell>
        </row>
        <row r="7121">
          <cell r="A7121">
            <v>5205061002</v>
          </cell>
        </row>
        <row r="7122">
          <cell r="A7122">
            <v>5205061002</v>
          </cell>
        </row>
        <row r="7123">
          <cell r="A7123">
            <v>5205061002</v>
          </cell>
        </row>
        <row r="7124">
          <cell r="A7124">
            <v>5205061002</v>
          </cell>
        </row>
        <row r="7125">
          <cell r="A7125">
            <v>5205061002</v>
          </cell>
        </row>
        <row r="7126">
          <cell r="A7126">
            <v>5205061002</v>
          </cell>
        </row>
        <row r="7127">
          <cell r="A7127">
            <v>5205061002</v>
          </cell>
        </row>
        <row r="7128">
          <cell r="A7128">
            <v>5205151002</v>
          </cell>
        </row>
        <row r="7129">
          <cell r="A7129">
            <v>5205151002</v>
          </cell>
        </row>
        <row r="7130">
          <cell r="A7130">
            <v>5205151002</v>
          </cell>
        </row>
        <row r="7131">
          <cell r="A7131">
            <v>5205151002</v>
          </cell>
        </row>
        <row r="7132">
          <cell r="A7132">
            <v>5205151003</v>
          </cell>
        </row>
        <row r="7133">
          <cell r="A7133">
            <v>5205151003</v>
          </cell>
        </row>
        <row r="7134">
          <cell r="A7134">
            <v>5205151003</v>
          </cell>
        </row>
        <row r="7135">
          <cell r="A7135">
            <v>5205951003</v>
          </cell>
        </row>
        <row r="7136">
          <cell r="A7136">
            <v>5205951003</v>
          </cell>
        </row>
        <row r="7137">
          <cell r="A7137">
            <v>5205951003</v>
          </cell>
        </row>
        <row r="7138">
          <cell r="A7138">
            <v>5205951004</v>
          </cell>
        </row>
        <row r="7139">
          <cell r="A7139">
            <v>5205301001</v>
          </cell>
        </row>
        <row r="7140">
          <cell r="A7140">
            <v>5205331001</v>
          </cell>
        </row>
        <row r="7141">
          <cell r="A7141">
            <v>5205361001</v>
          </cell>
        </row>
        <row r="7142">
          <cell r="A7142">
            <v>5205391001</v>
          </cell>
        </row>
        <row r="7143">
          <cell r="A7143">
            <v>5205421001</v>
          </cell>
        </row>
        <row r="7144">
          <cell r="A7144">
            <v>5205391001</v>
          </cell>
        </row>
        <row r="7145">
          <cell r="A7145">
            <v>5205301001</v>
          </cell>
        </row>
        <row r="7146">
          <cell r="A7146">
            <v>5205331001</v>
          </cell>
        </row>
        <row r="7147">
          <cell r="A7147">
            <v>5205361001</v>
          </cell>
        </row>
        <row r="7148">
          <cell r="A7148">
            <v>5205391001</v>
          </cell>
        </row>
        <row r="7149">
          <cell r="A7149">
            <v>5205421001</v>
          </cell>
        </row>
        <row r="7150">
          <cell r="A7150">
            <v>5205301001</v>
          </cell>
        </row>
        <row r="7151">
          <cell r="A7151">
            <v>5205301001</v>
          </cell>
        </row>
        <row r="7152">
          <cell r="A7152">
            <v>5205331001</v>
          </cell>
        </row>
        <row r="7153">
          <cell r="A7153">
            <v>5205331001</v>
          </cell>
        </row>
        <row r="7154">
          <cell r="A7154">
            <v>5205361001</v>
          </cell>
        </row>
        <row r="7155">
          <cell r="A7155">
            <v>5205361001</v>
          </cell>
        </row>
        <row r="7156">
          <cell r="A7156">
            <v>5205391001</v>
          </cell>
        </row>
        <row r="7157">
          <cell r="A7157">
            <v>5205391001</v>
          </cell>
        </row>
        <row r="7158">
          <cell r="A7158">
            <v>5205421001</v>
          </cell>
        </row>
        <row r="7159">
          <cell r="A7159">
            <v>5205421001</v>
          </cell>
        </row>
        <row r="7160">
          <cell r="A7160">
            <v>5205301001</v>
          </cell>
        </row>
        <row r="7161">
          <cell r="A7161">
            <v>5205301001</v>
          </cell>
        </row>
        <row r="7162">
          <cell r="A7162">
            <v>5205331001</v>
          </cell>
        </row>
        <row r="7163">
          <cell r="A7163">
            <v>5205331001</v>
          </cell>
        </row>
        <row r="7164">
          <cell r="A7164">
            <v>5205361001</v>
          </cell>
        </row>
        <row r="7165">
          <cell r="A7165">
            <v>5205361001</v>
          </cell>
        </row>
        <row r="7166">
          <cell r="A7166">
            <v>5205391001</v>
          </cell>
        </row>
        <row r="7167">
          <cell r="A7167">
            <v>5205391001</v>
          </cell>
        </row>
        <row r="7168">
          <cell r="A7168">
            <v>5205421001</v>
          </cell>
        </row>
        <row r="7169">
          <cell r="A7169">
            <v>5205301001</v>
          </cell>
        </row>
        <row r="7170">
          <cell r="A7170">
            <v>5205301001</v>
          </cell>
        </row>
        <row r="7171">
          <cell r="A7171">
            <v>5205331001</v>
          </cell>
        </row>
        <row r="7172">
          <cell r="A7172">
            <v>5205331001</v>
          </cell>
        </row>
        <row r="7173">
          <cell r="A7173">
            <v>5205361001</v>
          </cell>
        </row>
        <row r="7174">
          <cell r="A7174">
            <v>5205361001</v>
          </cell>
        </row>
        <row r="7175">
          <cell r="A7175">
            <v>5205391001</v>
          </cell>
        </row>
        <row r="7176">
          <cell r="A7176">
            <v>5205391001</v>
          </cell>
        </row>
        <row r="7177">
          <cell r="A7177">
            <v>5205301001</v>
          </cell>
        </row>
        <row r="7178">
          <cell r="A7178">
            <v>5205331001</v>
          </cell>
        </row>
        <row r="7179">
          <cell r="A7179">
            <v>5205361001</v>
          </cell>
        </row>
        <row r="7180">
          <cell r="A7180">
            <v>5205391001</v>
          </cell>
        </row>
        <row r="7181">
          <cell r="A7181">
            <v>5205681001</v>
          </cell>
        </row>
        <row r="7182">
          <cell r="A7182">
            <v>5205681001</v>
          </cell>
        </row>
        <row r="7183">
          <cell r="A7183">
            <v>5205681001</v>
          </cell>
        </row>
        <row r="7184">
          <cell r="A7184">
            <v>5205691001</v>
          </cell>
        </row>
        <row r="7185">
          <cell r="A7185">
            <v>5205701001</v>
          </cell>
        </row>
        <row r="7186">
          <cell r="A7186">
            <v>5205701001</v>
          </cell>
        </row>
        <row r="7187">
          <cell r="A7187">
            <v>5205701001</v>
          </cell>
        </row>
        <row r="7188">
          <cell r="A7188">
            <v>5205701001</v>
          </cell>
        </row>
        <row r="7189">
          <cell r="A7189">
            <v>5205701001</v>
          </cell>
        </row>
        <row r="7190">
          <cell r="A7190">
            <v>5205701001</v>
          </cell>
        </row>
        <row r="7191">
          <cell r="A7191">
            <v>5205701001</v>
          </cell>
        </row>
        <row r="7192">
          <cell r="A7192">
            <v>5205721001</v>
          </cell>
        </row>
        <row r="7193">
          <cell r="A7193">
            <v>5205721001</v>
          </cell>
        </row>
        <row r="7194">
          <cell r="A7194">
            <v>5205721001</v>
          </cell>
        </row>
        <row r="7195">
          <cell r="A7195">
            <v>5205751001</v>
          </cell>
        </row>
        <row r="7196">
          <cell r="A7196">
            <v>5205781001</v>
          </cell>
        </row>
        <row r="7197">
          <cell r="A7197">
            <v>5295251001</v>
          </cell>
        </row>
        <row r="7198">
          <cell r="A7198">
            <v>5235951011</v>
          </cell>
        </row>
        <row r="7199">
          <cell r="A7199">
            <v>5235951011</v>
          </cell>
        </row>
        <row r="7200">
          <cell r="A7200">
            <v>5235951011</v>
          </cell>
        </row>
        <row r="7201">
          <cell r="A7201">
            <v>5235951011</v>
          </cell>
        </row>
        <row r="7202">
          <cell r="A7202">
            <v>5235951011</v>
          </cell>
        </row>
        <row r="7203">
          <cell r="A7203">
            <v>5235951011</v>
          </cell>
        </row>
        <row r="7204">
          <cell r="A7204">
            <v>5235951011</v>
          </cell>
        </row>
        <row r="7205">
          <cell r="A7205">
            <v>5235951011</v>
          </cell>
        </row>
        <row r="7206">
          <cell r="A7206">
            <v>5220951001</v>
          </cell>
        </row>
        <row r="7207">
          <cell r="A7207">
            <v>5295301001</v>
          </cell>
        </row>
        <row r="7208">
          <cell r="A7208">
            <v>5235101001</v>
          </cell>
        </row>
        <row r="7209">
          <cell r="A7209">
            <v>5245251001</v>
          </cell>
        </row>
        <row r="7210">
          <cell r="A7210">
            <v>5235501003</v>
          </cell>
        </row>
        <row r="7211">
          <cell r="A7211">
            <v>5235501003</v>
          </cell>
        </row>
        <row r="7212">
          <cell r="A7212">
            <v>5235501003</v>
          </cell>
        </row>
        <row r="7213">
          <cell r="A7213">
            <v>5235501003</v>
          </cell>
        </row>
        <row r="7214">
          <cell r="A7214">
            <v>5235501003</v>
          </cell>
        </row>
        <row r="7215">
          <cell r="A7215">
            <v>5235501003</v>
          </cell>
        </row>
        <row r="7216">
          <cell r="A7216">
            <v>5235501003</v>
          </cell>
        </row>
        <row r="7217">
          <cell r="A7217">
            <v>5235501003</v>
          </cell>
        </row>
        <row r="7218">
          <cell r="A7218">
            <v>5235501003</v>
          </cell>
        </row>
        <row r="7219">
          <cell r="A7219">
            <v>5235501003</v>
          </cell>
        </row>
        <row r="7220">
          <cell r="A7220">
            <v>5235501003</v>
          </cell>
        </row>
        <row r="7221">
          <cell r="A7221">
            <v>5235501003</v>
          </cell>
        </row>
        <row r="7222">
          <cell r="A7222">
            <v>5235101001</v>
          </cell>
        </row>
        <row r="7223">
          <cell r="A7223">
            <v>5235101001</v>
          </cell>
        </row>
        <row r="7224">
          <cell r="A7224">
            <v>5235101001</v>
          </cell>
        </row>
        <row r="7225">
          <cell r="A7225">
            <v>5220951001</v>
          </cell>
        </row>
        <row r="7226">
          <cell r="A7226">
            <v>5295601001</v>
          </cell>
        </row>
        <row r="7227">
          <cell r="A7227">
            <v>5295601001</v>
          </cell>
        </row>
        <row r="7228">
          <cell r="A7228">
            <v>5295601001</v>
          </cell>
        </row>
        <row r="7229">
          <cell r="A7229">
            <v>5295601002</v>
          </cell>
        </row>
        <row r="7230">
          <cell r="A7230">
            <v>5295951015</v>
          </cell>
        </row>
        <row r="7231">
          <cell r="A7231">
            <v>5295601001</v>
          </cell>
        </row>
        <row r="7232">
          <cell r="A7232">
            <v>5295601001</v>
          </cell>
        </row>
        <row r="7233">
          <cell r="A7233">
            <v>5295601001</v>
          </cell>
        </row>
        <row r="7234">
          <cell r="A7234">
            <v>5295601002</v>
          </cell>
        </row>
        <row r="7235">
          <cell r="A7235">
            <v>5205951003</v>
          </cell>
        </row>
        <row r="7236">
          <cell r="A7236">
            <v>5235351001</v>
          </cell>
        </row>
        <row r="7237">
          <cell r="A7237">
            <v>5235951005</v>
          </cell>
        </row>
        <row r="7238">
          <cell r="A7238">
            <v>5235951005</v>
          </cell>
        </row>
        <row r="7239">
          <cell r="A7239">
            <v>5235951005</v>
          </cell>
        </row>
        <row r="7240">
          <cell r="A7240">
            <v>5235951005</v>
          </cell>
        </row>
        <row r="7241">
          <cell r="A7241">
            <v>5235951005</v>
          </cell>
        </row>
        <row r="7242">
          <cell r="A7242">
            <v>5235951003</v>
          </cell>
        </row>
        <row r="7243">
          <cell r="A7243">
            <v>5235951003</v>
          </cell>
        </row>
        <row r="7244">
          <cell r="A7244">
            <v>5235951003</v>
          </cell>
        </row>
        <row r="7245">
          <cell r="A7245">
            <v>5235951003</v>
          </cell>
        </row>
        <row r="7246">
          <cell r="A7246">
            <v>5235951003</v>
          </cell>
        </row>
        <row r="7247">
          <cell r="A7247">
            <v>5235501004</v>
          </cell>
        </row>
        <row r="7248">
          <cell r="A7248">
            <v>5235951008</v>
          </cell>
        </row>
        <row r="7249">
          <cell r="A7249">
            <v>5295951007</v>
          </cell>
        </row>
        <row r="7250">
          <cell r="A7250">
            <v>5235501002</v>
          </cell>
        </row>
        <row r="7251">
          <cell r="A7251">
            <v>5235501002</v>
          </cell>
        </row>
        <row r="7252">
          <cell r="A7252">
            <v>5235951005</v>
          </cell>
        </row>
        <row r="7253">
          <cell r="A7253">
            <v>5235951005</v>
          </cell>
        </row>
        <row r="7254">
          <cell r="A7254">
            <v>5235951003</v>
          </cell>
        </row>
        <row r="7255">
          <cell r="A7255">
            <v>5235951003</v>
          </cell>
        </row>
        <row r="7256">
          <cell r="A7256">
            <v>5235951005</v>
          </cell>
        </row>
        <row r="7257">
          <cell r="A7257">
            <v>5235951005</v>
          </cell>
        </row>
        <row r="7258">
          <cell r="A7258">
            <v>5220951001</v>
          </cell>
        </row>
        <row r="7259">
          <cell r="A7259">
            <v>5295951001</v>
          </cell>
        </row>
        <row r="7260">
          <cell r="A7260">
            <v>5235651002</v>
          </cell>
        </row>
        <row r="7261">
          <cell r="A7261">
            <v>5295951027</v>
          </cell>
        </row>
        <row r="7262">
          <cell r="A7262">
            <v>5295951026</v>
          </cell>
        </row>
        <row r="7263">
          <cell r="A7263">
            <v>5295951010</v>
          </cell>
        </row>
        <row r="7264">
          <cell r="A7264">
            <v>5295951010</v>
          </cell>
        </row>
        <row r="7265">
          <cell r="A7265">
            <v>5220951001</v>
          </cell>
        </row>
        <row r="7266">
          <cell r="A7266">
            <v>5235951005</v>
          </cell>
        </row>
        <row r="7267">
          <cell r="A7267">
            <v>5235951005</v>
          </cell>
        </row>
        <row r="7268">
          <cell r="A7268">
            <v>5235951005</v>
          </cell>
        </row>
        <row r="7269">
          <cell r="A7269">
            <v>5235951005</v>
          </cell>
        </row>
        <row r="7270">
          <cell r="A7270">
            <v>5235951005</v>
          </cell>
        </row>
        <row r="7271">
          <cell r="A7271">
            <v>5235951005</v>
          </cell>
        </row>
        <row r="7272">
          <cell r="A7272">
            <v>5235951005</v>
          </cell>
        </row>
        <row r="7273">
          <cell r="A7273">
            <v>5235951005</v>
          </cell>
        </row>
        <row r="7274">
          <cell r="A7274">
            <v>5235951005</v>
          </cell>
        </row>
        <row r="7275">
          <cell r="A7275">
            <v>5235951005</v>
          </cell>
        </row>
        <row r="7276">
          <cell r="A7276">
            <v>5235951005</v>
          </cell>
        </row>
        <row r="7277">
          <cell r="A7277">
            <v>5235501003</v>
          </cell>
        </row>
        <row r="7278">
          <cell r="A7278">
            <v>5205511001</v>
          </cell>
        </row>
        <row r="7279">
          <cell r="A7279">
            <v>5235501003</v>
          </cell>
        </row>
        <row r="7280">
          <cell r="A7280">
            <v>5235501003</v>
          </cell>
        </row>
        <row r="7281">
          <cell r="A7281">
            <v>5235501003</v>
          </cell>
        </row>
        <row r="7282">
          <cell r="A7282">
            <v>5235501003</v>
          </cell>
        </row>
        <row r="7283">
          <cell r="A7283">
            <v>5235501003</v>
          </cell>
        </row>
        <row r="7284">
          <cell r="A7284">
            <v>5235501003</v>
          </cell>
        </row>
        <row r="7285">
          <cell r="A7285">
            <v>5235501003</v>
          </cell>
        </row>
        <row r="7286">
          <cell r="A7286">
            <v>5235501003</v>
          </cell>
        </row>
        <row r="7287">
          <cell r="A7287">
            <v>5235501003</v>
          </cell>
        </row>
        <row r="7288">
          <cell r="A7288">
            <v>5235501003</v>
          </cell>
        </row>
        <row r="7289">
          <cell r="A7289">
            <v>5235501003</v>
          </cell>
        </row>
        <row r="7290">
          <cell r="A7290">
            <v>5235501003</v>
          </cell>
        </row>
        <row r="7291">
          <cell r="A7291">
            <v>5235501003</v>
          </cell>
        </row>
        <row r="7292">
          <cell r="A7292">
            <v>5235501003</v>
          </cell>
        </row>
        <row r="7293">
          <cell r="A7293">
            <v>5235501003</v>
          </cell>
        </row>
        <row r="7294">
          <cell r="A7294">
            <v>5235501003</v>
          </cell>
        </row>
        <row r="7295">
          <cell r="A7295">
            <v>5295301001</v>
          </cell>
        </row>
        <row r="7296">
          <cell r="A7296">
            <v>5295951004</v>
          </cell>
        </row>
        <row r="7297">
          <cell r="A7297">
            <v>5295951004</v>
          </cell>
        </row>
        <row r="7298">
          <cell r="A7298">
            <v>5235501003</v>
          </cell>
        </row>
        <row r="7299">
          <cell r="A7299">
            <v>5235951005</v>
          </cell>
        </row>
        <row r="7300">
          <cell r="A7300">
            <v>5235951005</v>
          </cell>
        </row>
        <row r="7301">
          <cell r="A7301">
            <v>5235951005</v>
          </cell>
        </row>
        <row r="7302">
          <cell r="A7302">
            <v>5235951005</v>
          </cell>
        </row>
        <row r="7303">
          <cell r="A7303">
            <v>5235951005</v>
          </cell>
        </row>
        <row r="7304">
          <cell r="A7304">
            <v>5235951005</v>
          </cell>
        </row>
        <row r="7305">
          <cell r="A7305">
            <v>5235951005</v>
          </cell>
        </row>
        <row r="7306">
          <cell r="A7306">
            <v>5235951005</v>
          </cell>
        </row>
        <row r="7307">
          <cell r="A7307">
            <v>5235951005</v>
          </cell>
        </row>
        <row r="7308">
          <cell r="A7308">
            <v>5235951005</v>
          </cell>
        </row>
        <row r="7309">
          <cell r="A7309">
            <v>5235951005</v>
          </cell>
        </row>
        <row r="7310">
          <cell r="A7310">
            <v>5235951005</v>
          </cell>
        </row>
        <row r="7311">
          <cell r="A7311">
            <v>5235951005</v>
          </cell>
        </row>
        <row r="7312">
          <cell r="A7312">
            <v>5235951005</v>
          </cell>
        </row>
        <row r="7313">
          <cell r="A7313">
            <v>5235951005</v>
          </cell>
        </row>
        <row r="7314">
          <cell r="A7314">
            <v>5235951005</v>
          </cell>
        </row>
        <row r="7315">
          <cell r="A7315">
            <v>5235951005</v>
          </cell>
        </row>
        <row r="7316">
          <cell r="A7316">
            <v>5235951005</v>
          </cell>
        </row>
        <row r="7317">
          <cell r="A7317">
            <v>5235951005</v>
          </cell>
        </row>
        <row r="7318">
          <cell r="A7318">
            <v>5235951005</v>
          </cell>
        </row>
        <row r="7319">
          <cell r="A7319">
            <v>5235951005</v>
          </cell>
        </row>
        <row r="7320">
          <cell r="A7320">
            <v>5235951005</v>
          </cell>
        </row>
        <row r="7321">
          <cell r="A7321">
            <v>5235951012</v>
          </cell>
        </row>
        <row r="7322">
          <cell r="A7322">
            <v>5295401001</v>
          </cell>
        </row>
        <row r="7323">
          <cell r="A7323">
            <v>5295401001</v>
          </cell>
        </row>
        <row r="7324">
          <cell r="A7324">
            <v>5295301001</v>
          </cell>
        </row>
        <row r="7325">
          <cell r="A7325">
            <v>5295951004</v>
          </cell>
        </row>
        <row r="7326">
          <cell r="A7326">
            <v>5295951004</v>
          </cell>
        </row>
        <row r="7327">
          <cell r="A7327">
            <v>5295301001</v>
          </cell>
        </row>
        <row r="7328">
          <cell r="A7328">
            <v>5235501003</v>
          </cell>
        </row>
        <row r="7329">
          <cell r="A7329">
            <v>5235501003</v>
          </cell>
        </row>
        <row r="7330">
          <cell r="A7330">
            <v>5235501003</v>
          </cell>
        </row>
        <row r="7331">
          <cell r="A7331">
            <v>5295951004</v>
          </cell>
        </row>
        <row r="7332">
          <cell r="A7332">
            <v>5235501003</v>
          </cell>
        </row>
        <row r="7333">
          <cell r="A7333">
            <v>5235501003</v>
          </cell>
        </row>
        <row r="7334">
          <cell r="A7334">
            <v>5235501003</v>
          </cell>
        </row>
        <row r="7335">
          <cell r="A7335">
            <v>5235501003</v>
          </cell>
        </row>
        <row r="7336">
          <cell r="A7336">
            <v>5235501003</v>
          </cell>
        </row>
        <row r="7337">
          <cell r="A7337">
            <v>5235501003</v>
          </cell>
        </row>
        <row r="7338">
          <cell r="A7338">
            <v>5235501003</v>
          </cell>
        </row>
        <row r="7339">
          <cell r="A7339">
            <v>5235501003</v>
          </cell>
        </row>
        <row r="7340">
          <cell r="A7340">
            <v>5235501003</v>
          </cell>
        </row>
        <row r="7341">
          <cell r="A7341">
            <v>5235501003</v>
          </cell>
        </row>
        <row r="7342">
          <cell r="A7342">
            <v>5235501003</v>
          </cell>
        </row>
        <row r="7343">
          <cell r="A7343">
            <v>5235951003</v>
          </cell>
        </row>
        <row r="7344">
          <cell r="A7344">
            <v>5235951005</v>
          </cell>
        </row>
        <row r="7345">
          <cell r="A7345">
            <v>5235501002</v>
          </cell>
        </row>
        <row r="7346">
          <cell r="A7346">
            <v>5235951009</v>
          </cell>
        </row>
        <row r="7347">
          <cell r="A7347">
            <v>5295051001</v>
          </cell>
        </row>
        <row r="7348">
          <cell r="A7348">
            <v>5235951009</v>
          </cell>
        </row>
        <row r="7349">
          <cell r="A7349">
            <v>5295051001</v>
          </cell>
        </row>
        <row r="7350">
          <cell r="A7350">
            <v>5235951009</v>
          </cell>
        </row>
        <row r="7351">
          <cell r="A7351">
            <v>5295051001</v>
          </cell>
        </row>
        <row r="7352">
          <cell r="A7352">
            <v>5205951001</v>
          </cell>
        </row>
        <row r="7353">
          <cell r="A7353">
            <v>5295301001</v>
          </cell>
        </row>
        <row r="7354">
          <cell r="A7354">
            <v>5295951004</v>
          </cell>
        </row>
        <row r="7355">
          <cell r="A7355">
            <v>5235501003</v>
          </cell>
        </row>
        <row r="7356">
          <cell r="A7356">
            <v>5235501003</v>
          </cell>
        </row>
        <row r="7357">
          <cell r="A7357">
            <v>5210351001</v>
          </cell>
        </row>
        <row r="7358">
          <cell r="A7358">
            <v>5235951006</v>
          </cell>
        </row>
        <row r="7359">
          <cell r="A7359">
            <v>5235401001</v>
          </cell>
        </row>
        <row r="7360">
          <cell r="A7360">
            <v>5235401001</v>
          </cell>
        </row>
        <row r="7361">
          <cell r="A7361">
            <v>5235951011</v>
          </cell>
        </row>
        <row r="7362">
          <cell r="A7362">
            <v>5235951003</v>
          </cell>
        </row>
        <row r="7363">
          <cell r="A7363">
            <v>5235951003</v>
          </cell>
        </row>
        <row r="7364">
          <cell r="A7364">
            <v>5235951003</v>
          </cell>
        </row>
        <row r="7365">
          <cell r="A7365">
            <v>5235951003</v>
          </cell>
        </row>
        <row r="7366">
          <cell r="A7366">
            <v>5235951003</v>
          </cell>
        </row>
        <row r="7367">
          <cell r="A7367">
            <v>5235501002</v>
          </cell>
        </row>
        <row r="7368">
          <cell r="A7368">
            <v>5235501002</v>
          </cell>
        </row>
        <row r="7369">
          <cell r="A7369">
            <v>5235501002</v>
          </cell>
        </row>
        <row r="7370">
          <cell r="A7370">
            <v>5235501002</v>
          </cell>
        </row>
        <row r="7371">
          <cell r="A7371">
            <v>5235501002</v>
          </cell>
        </row>
        <row r="7372">
          <cell r="A7372">
            <v>5235501002</v>
          </cell>
        </row>
        <row r="7373">
          <cell r="A7373">
            <v>5235501002</v>
          </cell>
        </row>
        <row r="7374">
          <cell r="A7374">
            <v>5235501002</v>
          </cell>
        </row>
        <row r="7375">
          <cell r="A7375">
            <v>5235501002</v>
          </cell>
        </row>
        <row r="7376">
          <cell r="A7376">
            <v>5235951011</v>
          </cell>
        </row>
        <row r="7377">
          <cell r="A7377">
            <v>5295951015</v>
          </cell>
        </row>
        <row r="7378">
          <cell r="A7378">
            <v>5295251001</v>
          </cell>
        </row>
        <row r="7379">
          <cell r="A7379">
            <v>5295251001</v>
          </cell>
        </row>
        <row r="7380">
          <cell r="A7380">
            <v>5295251001</v>
          </cell>
        </row>
        <row r="7381">
          <cell r="A7381">
            <v>5295251001</v>
          </cell>
        </row>
        <row r="7382">
          <cell r="A7382">
            <v>5295251001</v>
          </cell>
        </row>
        <row r="7383">
          <cell r="A7383">
            <v>5295251001</v>
          </cell>
        </row>
        <row r="7384">
          <cell r="A7384">
            <v>5235501003</v>
          </cell>
        </row>
        <row r="7385">
          <cell r="A7385">
            <v>5235501003</v>
          </cell>
        </row>
        <row r="7386">
          <cell r="A7386">
            <v>5235951005</v>
          </cell>
        </row>
        <row r="7387">
          <cell r="A7387">
            <v>5235501002</v>
          </cell>
        </row>
        <row r="7388">
          <cell r="A7388">
            <v>5235501004</v>
          </cell>
        </row>
        <row r="7389">
          <cell r="A7389">
            <v>5235501003</v>
          </cell>
        </row>
        <row r="7390">
          <cell r="A7390">
            <v>5235501003</v>
          </cell>
        </row>
        <row r="7391">
          <cell r="A7391">
            <v>5235501003</v>
          </cell>
        </row>
        <row r="7392">
          <cell r="A7392">
            <v>5235501002</v>
          </cell>
        </row>
        <row r="7393">
          <cell r="A7393">
            <v>5235501002</v>
          </cell>
        </row>
        <row r="7394">
          <cell r="A7394">
            <v>5235501002</v>
          </cell>
        </row>
        <row r="7395">
          <cell r="A7395">
            <v>5235501002</v>
          </cell>
        </row>
        <row r="7396">
          <cell r="A7396">
            <v>5235501002</v>
          </cell>
        </row>
        <row r="7397">
          <cell r="A7397">
            <v>5235501002</v>
          </cell>
        </row>
        <row r="7398">
          <cell r="A7398">
            <v>5235501002</v>
          </cell>
        </row>
        <row r="7399">
          <cell r="A7399">
            <v>5235501002</v>
          </cell>
        </row>
        <row r="7400">
          <cell r="A7400">
            <v>5235951003</v>
          </cell>
        </row>
        <row r="7401">
          <cell r="A7401">
            <v>5235951003</v>
          </cell>
        </row>
        <row r="7402">
          <cell r="A7402">
            <v>5235951003</v>
          </cell>
        </row>
        <row r="7403">
          <cell r="A7403">
            <v>5235951003</v>
          </cell>
        </row>
        <row r="7404">
          <cell r="A7404">
            <v>5235501003</v>
          </cell>
        </row>
        <row r="7405">
          <cell r="A7405">
            <v>5235501003</v>
          </cell>
        </row>
        <row r="7406">
          <cell r="A7406">
            <v>5235501003</v>
          </cell>
        </row>
        <row r="7407">
          <cell r="A7407">
            <v>5235951009</v>
          </cell>
        </row>
        <row r="7408">
          <cell r="A7408">
            <v>5235951009</v>
          </cell>
        </row>
        <row r="7409">
          <cell r="A7409">
            <v>5235951009</v>
          </cell>
        </row>
        <row r="7410">
          <cell r="A7410">
            <v>5295051001</v>
          </cell>
        </row>
        <row r="7411">
          <cell r="A7411">
            <v>5295051001</v>
          </cell>
        </row>
        <row r="7412">
          <cell r="A7412">
            <v>5295051001</v>
          </cell>
        </row>
        <row r="7413">
          <cell r="A7413">
            <v>5235601001</v>
          </cell>
        </row>
        <row r="7414">
          <cell r="A7414">
            <v>5235601001</v>
          </cell>
        </row>
        <row r="7415">
          <cell r="A7415">
            <v>5295251001</v>
          </cell>
        </row>
        <row r="7416">
          <cell r="A7416">
            <v>5235501003</v>
          </cell>
        </row>
        <row r="7417">
          <cell r="A7417">
            <v>5235501003</v>
          </cell>
        </row>
        <row r="7418">
          <cell r="A7418">
            <v>5235501003</v>
          </cell>
        </row>
        <row r="7419">
          <cell r="A7419">
            <v>5235501003</v>
          </cell>
        </row>
        <row r="7420">
          <cell r="A7420">
            <v>5235501003</v>
          </cell>
        </row>
        <row r="7421">
          <cell r="A7421">
            <v>5235501003</v>
          </cell>
        </row>
        <row r="7422">
          <cell r="A7422">
            <v>5295951001</v>
          </cell>
        </row>
        <row r="7423">
          <cell r="A7423">
            <v>5295951001</v>
          </cell>
        </row>
        <row r="7424">
          <cell r="A7424">
            <v>5235501002</v>
          </cell>
        </row>
        <row r="7425">
          <cell r="A7425">
            <v>5235501002</v>
          </cell>
        </row>
        <row r="7426">
          <cell r="A7426">
            <v>5235501002</v>
          </cell>
        </row>
        <row r="7427">
          <cell r="A7427">
            <v>5235951003</v>
          </cell>
        </row>
        <row r="7428">
          <cell r="A7428">
            <v>5235951003</v>
          </cell>
        </row>
        <row r="7429">
          <cell r="A7429">
            <v>5235951003</v>
          </cell>
        </row>
        <row r="7430">
          <cell r="A7430">
            <v>5235951003</v>
          </cell>
        </row>
        <row r="7431">
          <cell r="A7431">
            <v>5235951003</v>
          </cell>
        </row>
        <row r="7432">
          <cell r="A7432">
            <v>5235951003</v>
          </cell>
        </row>
        <row r="7433">
          <cell r="A7433">
            <v>5235501002</v>
          </cell>
        </row>
        <row r="7434">
          <cell r="A7434">
            <v>5235501002</v>
          </cell>
        </row>
        <row r="7435">
          <cell r="A7435">
            <v>5235951005</v>
          </cell>
        </row>
        <row r="7436">
          <cell r="A7436">
            <v>5235501002</v>
          </cell>
        </row>
        <row r="7437">
          <cell r="A7437">
            <v>5235501004</v>
          </cell>
        </row>
        <row r="7438">
          <cell r="A7438">
            <v>5235951005</v>
          </cell>
        </row>
        <row r="7439">
          <cell r="A7439">
            <v>5235501002</v>
          </cell>
        </row>
        <row r="7440">
          <cell r="A7440">
            <v>5235501004</v>
          </cell>
        </row>
        <row r="7441">
          <cell r="A7441">
            <v>5205031001</v>
          </cell>
        </row>
        <row r="7442">
          <cell r="A7442">
            <v>5205061002</v>
          </cell>
        </row>
        <row r="7443">
          <cell r="A7443">
            <v>5205061002</v>
          </cell>
        </row>
        <row r="7444">
          <cell r="A7444">
            <v>5205061002</v>
          </cell>
        </row>
        <row r="7445">
          <cell r="A7445">
            <v>5205061002</v>
          </cell>
        </row>
        <row r="7446">
          <cell r="A7446">
            <v>5205061002</v>
          </cell>
        </row>
        <row r="7447">
          <cell r="A7447">
            <v>5205061002</v>
          </cell>
        </row>
        <row r="7448">
          <cell r="A7448">
            <v>5205061002</v>
          </cell>
        </row>
        <row r="7449">
          <cell r="A7449">
            <v>5205061002</v>
          </cell>
        </row>
        <row r="7450">
          <cell r="A7450">
            <v>5205061002</v>
          </cell>
        </row>
        <row r="7451">
          <cell r="A7451">
            <v>5205151002</v>
          </cell>
        </row>
        <row r="7452">
          <cell r="A7452">
            <v>5205151002</v>
          </cell>
        </row>
        <row r="7453">
          <cell r="A7453">
            <v>5205151002</v>
          </cell>
        </row>
        <row r="7454">
          <cell r="A7454">
            <v>5205151002</v>
          </cell>
        </row>
        <row r="7455">
          <cell r="A7455">
            <v>5205151003</v>
          </cell>
        </row>
        <row r="7456">
          <cell r="A7456">
            <v>5205151003</v>
          </cell>
        </row>
        <row r="7457">
          <cell r="A7457">
            <v>5205151003</v>
          </cell>
        </row>
        <row r="7458">
          <cell r="A7458">
            <v>5205151003</v>
          </cell>
        </row>
        <row r="7459">
          <cell r="A7459">
            <v>5235501003</v>
          </cell>
        </row>
        <row r="7460">
          <cell r="A7460">
            <v>5235501003</v>
          </cell>
        </row>
        <row r="7461">
          <cell r="A7461">
            <v>5235501003</v>
          </cell>
        </row>
        <row r="7462">
          <cell r="A7462">
            <v>5235501002</v>
          </cell>
        </row>
        <row r="7463">
          <cell r="A7463">
            <v>5235501002</v>
          </cell>
        </row>
        <row r="7464">
          <cell r="A7464">
            <v>5235501002</v>
          </cell>
        </row>
        <row r="7465">
          <cell r="A7465">
            <v>5235501002</v>
          </cell>
        </row>
        <row r="7466">
          <cell r="A7466">
            <v>5235501002</v>
          </cell>
        </row>
        <row r="7467">
          <cell r="A7467">
            <v>5235951003</v>
          </cell>
        </row>
        <row r="7468">
          <cell r="A7468">
            <v>5235951003</v>
          </cell>
        </row>
        <row r="7469">
          <cell r="A7469">
            <v>5235951003</v>
          </cell>
        </row>
        <row r="7470">
          <cell r="A7470">
            <v>5235951003</v>
          </cell>
        </row>
        <row r="7471">
          <cell r="A7471">
            <v>5235951003</v>
          </cell>
        </row>
        <row r="7472">
          <cell r="A7472">
            <v>5235501002</v>
          </cell>
        </row>
        <row r="7473">
          <cell r="A7473">
            <v>5235951012</v>
          </cell>
        </row>
        <row r="7474">
          <cell r="A7474">
            <v>5205481001</v>
          </cell>
        </row>
        <row r="7475">
          <cell r="A7475">
            <v>5295951004</v>
          </cell>
        </row>
        <row r="7476">
          <cell r="A7476">
            <v>5235501003</v>
          </cell>
        </row>
        <row r="7477">
          <cell r="A7477">
            <v>5235501003</v>
          </cell>
        </row>
        <row r="7478">
          <cell r="A7478">
            <v>5235501003</v>
          </cell>
        </row>
        <row r="7479">
          <cell r="A7479">
            <v>5235501003</v>
          </cell>
        </row>
        <row r="7480">
          <cell r="A7480">
            <v>5235501003</v>
          </cell>
        </row>
        <row r="7481">
          <cell r="A7481">
            <v>5235501003</v>
          </cell>
        </row>
        <row r="7482">
          <cell r="A7482">
            <v>5235501003</v>
          </cell>
        </row>
        <row r="7483">
          <cell r="A7483">
            <v>5235501003</v>
          </cell>
        </row>
        <row r="7484">
          <cell r="A7484">
            <v>5235501003</v>
          </cell>
        </row>
        <row r="7485">
          <cell r="A7485">
            <v>5235501002</v>
          </cell>
        </row>
        <row r="7486">
          <cell r="A7486">
            <v>5235501002</v>
          </cell>
        </row>
        <row r="7487">
          <cell r="A7487">
            <v>5235501002</v>
          </cell>
        </row>
        <row r="7488">
          <cell r="A7488">
            <v>5235501002</v>
          </cell>
        </row>
        <row r="7489">
          <cell r="A7489">
            <v>5235951005</v>
          </cell>
        </row>
        <row r="7490">
          <cell r="A7490">
            <v>5235951005</v>
          </cell>
        </row>
        <row r="7491">
          <cell r="A7491">
            <v>5235951005</v>
          </cell>
        </row>
        <row r="7492">
          <cell r="A7492">
            <v>5235951005</v>
          </cell>
        </row>
        <row r="7493">
          <cell r="A7493">
            <v>5235951003</v>
          </cell>
        </row>
        <row r="7494">
          <cell r="A7494">
            <v>5235951003</v>
          </cell>
        </row>
        <row r="7495">
          <cell r="A7495">
            <v>5235951003</v>
          </cell>
        </row>
        <row r="7496">
          <cell r="A7496">
            <v>5235951003</v>
          </cell>
        </row>
        <row r="7497">
          <cell r="A7497">
            <v>5235501004</v>
          </cell>
        </row>
        <row r="7498">
          <cell r="A7498">
            <v>5235501002</v>
          </cell>
        </row>
        <row r="7499">
          <cell r="A7499">
            <v>5235501002</v>
          </cell>
        </row>
        <row r="7500">
          <cell r="A7500">
            <v>5235951005</v>
          </cell>
        </row>
        <row r="7501">
          <cell r="A7501">
            <v>5235951005</v>
          </cell>
        </row>
        <row r="7502">
          <cell r="A7502">
            <v>5235951003</v>
          </cell>
        </row>
        <row r="7503">
          <cell r="A7503">
            <v>5235951003</v>
          </cell>
        </row>
        <row r="7504">
          <cell r="A7504">
            <v>5240151001</v>
          </cell>
        </row>
        <row r="7505">
          <cell r="A7505">
            <v>5240151001</v>
          </cell>
        </row>
        <row r="7506">
          <cell r="A7506">
            <v>5240151001</v>
          </cell>
        </row>
        <row r="7507">
          <cell r="A7507">
            <v>5295401001</v>
          </cell>
        </row>
        <row r="7508">
          <cell r="A7508">
            <v>5220951001</v>
          </cell>
        </row>
        <row r="7509">
          <cell r="A7509">
            <v>5235501003</v>
          </cell>
        </row>
        <row r="7510">
          <cell r="A7510">
            <v>5235501003</v>
          </cell>
        </row>
        <row r="7511">
          <cell r="A7511">
            <v>5220951001</v>
          </cell>
        </row>
        <row r="7512">
          <cell r="A7512">
            <v>5255951001</v>
          </cell>
        </row>
        <row r="7513">
          <cell r="A7513">
            <v>5235951005</v>
          </cell>
        </row>
        <row r="7514">
          <cell r="A7514">
            <v>5235501002</v>
          </cell>
        </row>
        <row r="7515">
          <cell r="A7515">
            <v>5235501004</v>
          </cell>
        </row>
        <row r="7516">
          <cell r="A7516">
            <v>5295951004</v>
          </cell>
        </row>
        <row r="7517">
          <cell r="A7517">
            <v>5235951003</v>
          </cell>
        </row>
        <row r="7518">
          <cell r="A7518">
            <v>5235951003</v>
          </cell>
        </row>
        <row r="7519">
          <cell r="A7519">
            <v>5235951003</v>
          </cell>
        </row>
        <row r="7520">
          <cell r="A7520">
            <v>5235951003</v>
          </cell>
        </row>
        <row r="7521">
          <cell r="A7521">
            <v>5235951003</v>
          </cell>
        </row>
        <row r="7522">
          <cell r="A7522">
            <v>5235951003</v>
          </cell>
        </row>
        <row r="7523">
          <cell r="A7523">
            <v>5235951005</v>
          </cell>
        </row>
        <row r="7524">
          <cell r="A7524">
            <v>5235951005</v>
          </cell>
        </row>
        <row r="7525">
          <cell r="A7525">
            <v>5235951005</v>
          </cell>
        </row>
        <row r="7526">
          <cell r="A7526">
            <v>5235951005</v>
          </cell>
        </row>
        <row r="7527">
          <cell r="A7527">
            <v>5235951005</v>
          </cell>
        </row>
        <row r="7528">
          <cell r="A7528">
            <v>5235951005</v>
          </cell>
        </row>
        <row r="7529">
          <cell r="A7529">
            <v>5295401001</v>
          </cell>
        </row>
        <row r="7530">
          <cell r="A7530">
            <v>5235951011</v>
          </cell>
        </row>
        <row r="7531">
          <cell r="A7531">
            <v>5205811001</v>
          </cell>
        </row>
        <row r="7532">
          <cell r="A7532">
            <v>5205811001</v>
          </cell>
        </row>
        <row r="7533">
          <cell r="A7533">
            <v>5205811001</v>
          </cell>
        </row>
        <row r="7534">
          <cell r="A7534">
            <v>5235951003</v>
          </cell>
        </row>
        <row r="7535">
          <cell r="A7535">
            <v>5235951003</v>
          </cell>
        </row>
        <row r="7536">
          <cell r="A7536">
            <v>5235951003</v>
          </cell>
        </row>
        <row r="7537">
          <cell r="A7537">
            <v>5235951003</v>
          </cell>
        </row>
        <row r="7538">
          <cell r="A7538">
            <v>5235951003</v>
          </cell>
        </row>
        <row r="7539">
          <cell r="A7539">
            <v>5235951005</v>
          </cell>
        </row>
        <row r="7540">
          <cell r="A7540">
            <v>5235501002</v>
          </cell>
        </row>
        <row r="7541">
          <cell r="A7541">
            <v>5235501004</v>
          </cell>
        </row>
        <row r="7542">
          <cell r="A7542">
            <v>5235951005</v>
          </cell>
        </row>
        <row r="7543">
          <cell r="A7543">
            <v>5235501002</v>
          </cell>
        </row>
        <row r="7544">
          <cell r="A7544">
            <v>5235501004</v>
          </cell>
        </row>
        <row r="7545">
          <cell r="A7545">
            <v>5295951015</v>
          </cell>
        </row>
        <row r="7546">
          <cell r="A7546">
            <v>5215951001</v>
          </cell>
        </row>
        <row r="7547">
          <cell r="A7547">
            <v>5235351001</v>
          </cell>
        </row>
        <row r="7548">
          <cell r="A7548">
            <v>5205811001</v>
          </cell>
        </row>
        <row r="7549">
          <cell r="A7549">
            <v>5205811001</v>
          </cell>
        </row>
        <row r="7550">
          <cell r="A7550">
            <v>5205811001</v>
          </cell>
        </row>
        <row r="7551">
          <cell r="A7551">
            <v>5295401001</v>
          </cell>
        </row>
        <row r="7552">
          <cell r="A7552">
            <v>5235951011</v>
          </cell>
        </row>
        <row r="7553">
          <cell r="A7553">
            <v>5235951011</v>
          </cell>
        </row>
        <row r="7554">
          <cell r="A7554">
            <v>5235951011</v>
          </cell>
        </row>
        <row r="7555">
          <cell r="A7555">
            <v>5235951011</v>
          </cell>
        </row>
        <row r="7556">
          <cell r="A7556">
            <v>5235951011</v>
          </cell>
        </row>
        <row r="7557">
          <cell r="A7557">
            <v>5235951011</v>
          </cell>
        </row>
        <row r="7558">
          <cell r="A7558">
            <v>5235951011</v>
          </cell>
        </row>
        <row r="7559">
          <cell r="A7559">
            <v>5235951011</v>
          </cell>
        </row>
        <row r="7560">
          <cell r="A7560">
            <v>5235951011</v>
          </cell>
        </row>
        <row r="7561">
          <cell r="A7561">
            <v>5235951011</v>
          </cell>
        </row>
        <row r="7562">
          <cell r="A7562">
            <v>5235951011</v>
          </cell>
        </row>
        <row r="7563">
          <cell r="A7563">
            <v>5235951011</v>
          </cell>
        </row>
        <row r="7564">
          <cell r="A7564">
            <v>5235951011</v>
          </cell>
        </row>
        <row r="7565">
          <cell r="A7565">
            <v>5235951011</v>
          </cell>
        </row>
        <row r="7566">
          <cell r="A7566">
            <v>5235951011</v>
          </cell>
        </row>
        <row r="7567">
          <cell r="A7567">
            <v>5235951011</v>
          </cell>
        </row>
        <row r="7568">
          <cell r="A7568">
            <v>5235951011</v>
          </cell>
        </row>
        <row r="7569">
          <cell r="A7569">
            <v>5235951011</v>
          </cell>
        </row>
        <row r="7570">
          <cell r="A7570">
            <v>5235951011</v>
          </cell>
        </row>
        <row r="7571">
          <cell r="A7571">
            <v>5235951011</v>
          </cell>
        </row>
        <row r="7572">
          <cell r="A7572">
            <v>5235951011</v>
          </cell>
        </row>
        <row r="7573">
          <cell r="A7573">
            <v>5235951011</v>
          </cell>
        </row>
        <row r="7574">
          <cell r="A7574">
            <v>5235951011</v>
          </cell>
        </row>
        <row r="7575">
          <cell r="A7575">
            <v>5235951011</v>
          </cell>
        </row>
        <row r="7576">
          <cell r="A7576">
            <v>5235951011</v>
          </cell>
        </row>
        <row r="7577">
          <cell r="A7577">
            <v>5235951011</v>
          </cell>
        </row>
        <row r="7578">
          <cell r="A7578">
            <v>5235951011</v>
          </cell>
        </row>
        <row r="7579">
          <cell r="A7579">
            <v>5235951011</v>
          </cell>
        </row>
        <row r="7580">
          <cell r="A7580">
            <v>5235951011</v>
          </cell>
        </row>
        <row r="7581">
          <cell r="A7581">
            <v>5235951011</v>
          </cell>
        </row>
        <row r="7582">
          <cell r="A7582">
            <v>5235951011</v>
          </cell>
        </row>
        <row r="7583">
          <cell r="A7583">
            <v>5235951011</v>
          </cell>
        </row>
        <row r="7584">
          <cell r="A7584">
            <v>5235951011</v>
          </cell>
        </row>
        <row r="7585">
          <cell r="A7585">
            <v>5235951011</v>
          </cell>
        </row>
        <row r="7586">
          <cell r="A7586">
            <v>5235951011</v>
          </cell>
        </row>
        <row r="7587">
          <cell r="A7587">
            <v>5235951011</v>
          </cell>
        </row>
        <row r="7588">
          <cell r="A7588">
            <v>5235951011</v>
          </cell>
        </row>
        <row r="7589">
          <cell r="A7589">
            <v>5235951011</v>
          </cell>
        </row>
        <row r="7590">
          <cell r="A7590">
            <v>5235951011</v>
          </cell>
        </row>
        <row r="7591">
          <cell r="A7591">
            <v>5235951011</v>
          </cell>
        </row>
        <row r="7592">
          <cell r="A7592">
            <v>5235951011</v>
          </cell>
        </row>
        <row r="7593">
          <cell r="A7593">
            <v>5235951011</v>
          </cell>
        </row>
        <row r="7594">
          <cell r="A7594">
            <v>5235951011</v>
          </cell>
        </row>
        <row r="7595">
          <cell r="A7595">
            <v>5235951011</v>
          </cell>
        </row>
        <row r="7596">
          <cell r="A7596">
            <v>5235951011</v>
          </cell>
        </row>
        <row r="7597">
          <cell r="A7597">
            <v>5235951011</v>
          </cell>
        </row>
        <row r="7598">
          <cell r="A7598">
            <v>5235951011</v>
          </cell>
        </row>
        <row r="7599">
          <cell r="A7599">
            <v>5235951011</v>
          </cell>
        </row>
        <row r="7600">
          <cell r="A7600">
            <v>5235951011</v>
          </cell>
        </row>
        <row r="7601">
          <cell r="A7601">
            <v>5235951011</v>
          </cell>
        </row>
        <row r="7602">
          <cell r="A7602">
            <v>5235951011</v>
          </cell>
        </row>
        <row r="7603">
          <cell r="A7603">
            <v>5235951011</v>
          </cell>
        </row>
        <row r="7604">
          <cell r="A7604">
            <v>5235501003</v>
          </cell>
        </row>
        <row r="7605">
          <cell r="A7605">
            <v>5205701001</v>
          </cell>
        </row>
        <row r="7606">
          <cell r="A7606">
            <v>5205701001</v>
          </cell>
        </row>
        <row r="7607">
          <cell r="A7607">
            <v>5205701001</v>
          </cell>
        </row>
        <row r="7608">
          <cell r="A7608">
            <v>5205701001</v>
          </cell>
        </row>
        <row r="7609">
          <cell r="A7609">
            <v>5205701001</v>
          </cell>
        </row>
        <row r="7610">
          <cell r="A7610">
            <v>5205701001</v>
          </cell>
        </row>
        <row r="7611">
          <cell r="A7611">
            <v>5205701001</v>
          </cell>
        </row>
        <row r="7612">
          <cell r="A7612">
            <v>5205701001</v>
          </cell>
        </row>
        <row r="7613">
          <cell r="A7613">
            <v>5205701001</v>
          </cell>
        </row>
        <row r="7614">
          <cell r="A7614">
            <v>5205701001</v>
          </cell>
        </row>
        <row r="7615">
          <cell r="A7615">
            <v>5205701001</v>
          </cell>
        </row>
        <row r="7616">
          <cell r="A7616">
            <v>5205701001</v>
          </cell>
        </row>
        <row r="7617">
          <cell r="A7617">
            <v>5235101001</v>
          </cell>
        </row>
        <row r="7618">
          <cell r="A7618">
            <v>5235101001</v>
          </cell>
        </row>
        <row r="7619">
          <cell r="A7619">
            <v>5299101001</v>
          </cell>
        </row>
        <row r="7620">
          <cell r="A7620">
            <v>5299101001</v>
          </cell>
        </row>
        <row r="7621">
          <cell r="A7621">
            <v>5299101001</v>
          </cell>
        </row>
        <row r="7622">
          <cell r="A7622">
            <v>5220951001</v>
          </cell>
        </row>
        <row r="7623">
          <cell r="A7623">
            <v>5235951005</v>
          </cell>
        </row>
        <row r="7624">
          <cell r="A7624">
            <v>5235951005</v>
          </cell>
        </row>
        <row r="7625">
          <cell r="A7625">
            <v>5235951005</v>
          </cell>
        </row>
        <row r="7626">
          <cell r="A7626">
            <v>5235951005</v>
          </cell>
        </row>
        <row r="7627">
          <cell r="A7627">
            <v>5235951005</v>
          </cell>
        </row>
        <row r="7628">
          <cell r="A7628">
            <v>5235951003</v>
          </cell>
        </row>
        <row r="7629">
          <cell r="A7629">
            <v>5235951003</v>
          </cell>
        </row>
        <row r="7630">
          <cell r="A7630">
            <v>5235951003</v>
          </cell>
        </row>
        <row r="7631">
          <cell r="A7631">
            <v>5235951003</v>
          </cell>
        </row>
        <row r="7632">
          <cell r="A7632">
            <v>5235951003</v>
          </cell>
        </row>
        <row r="7633">
          <cell r="A7633">
            <v>5299101001</v>
          </cell>
        </row>
        <row r="7634">
          <cell r="A7634">
            <v>5235501001</v>
          </cell>
        </row>
        <row r="7635">
          <cell r="A7635">
            <v>5235501001</v>
          </cell>
        </row>
        <row r="7636">
          <cell r="A7636">
            <v>5235501001</v>
          </cell>
        </row>
        <row r="7637">
          <cell r="A7637">
            <v>5235501001</v>
          </cell>
        </row>
        <row r="7638">
          <cell r="A7638">
            <v>5235501001</v>
          </cell>
        </row>
        <row r="7639">
          <cell r="A7639">
            <v>5235501001</v>
          </cell>
        </row>
        <row r="7640">
          <cell r="A7640">
            <v>5235501004</v>
          </cell>
        </row>
        <row r="7641">
          <cell r="A7641">
            <v>5235951009</v>
          </cell>
        </row>
        <row r="7642">
          <cell r="A7642">
            <v>5295051001</v>
          </cell>
        </row>
        <row r="7643">
          <cell r="A7643">
            <v>5235951009</v>
          </cell>
        </row>
        <row r="7644">
          <cell r="A7644">
            <v>5295051001</v>
          </cell>
        </row>
        <row r="7645">
          <cell r="A7645">
            <v>5235951009</v>
          </cell>
        </row>
        <row r="7646">
          <cell r="A7646">
            <v>5295051001</v>
          </cell>
        </row>
        <row r="7647">
          <cell r="A7647">
            <v>5235951005</v>
          </cell>
        </row>
        <row r="7648">
          <cell r="A7648">
            <v>5235501002</v>
          </cell>
        </row>
        <row r="7649">
          <cell r="A7649">
            <v>5235501004</v>
          </cell>
        </row>
        <row r="7650">
          <cell r="A7650">
            <v>5235501005</v>
          </cell>
        </row>
        <row r="7651">
          <cell r="A7651">
            <v>5235501005</v>
          </cell>
        </row>
        <row r="7652">
          <cell r="A7652">
            <v>5235501002</v>
          </cell>
        </row>
        <row r="7653">
          <cell r="A7653">
            <v>5235951003</v>
          </cell>
        </row>
        <row r="7654">
          <cell r="A7654">
            <v>5235951003</v>
          </cell>
        </row>
        <row r="7655">
          <cell r="A7655">
            <v>5235501002</v>
          </cell>
        </row>
        <row r="7656">
          <cell r="A7656">
            <v>5235501002</v>
          </cell>
        </row>
        <row r="7657">
          <cell r="A7657">
            <v>5235501002</v>
          </cell>
        </row>
        <row r="7658">
          <cell r="A7658">
            <v>5235951003</v>
          </cell>
        </row>
        <row r="7659">
          <cell r="A7659">
            <v>5235951003</v>
          </cell>
        </row>
        <row r="7660">
          <cell r="A7660">
            <v>5235501002</v>
          </cell>
        </row>
        <row r="7661">
          <cell r="A7661">
            <v>5235501002</v>
          </cell>
        </row>
        <row r="7662">
          <cell r="A7662">
            <v>5295401001</v>
          </cell>
        </row>
        <row r="7663">
          <cell r="A7663">
            <v>5205951002</v>
          </cell>
        </row>
        <row r="7664">
          <cell r="A7664">
            <v>5205951002</v>
          </cell>
        </row>
        <row r="7665">
          <cell r="A7665">
            <v>5205951002</v>
          </cell>
        </row>
        <row r="7666">
          <cell r="A7666">
            <v>5205951002</v>
          </cell>
        </row>
        <row r="7667">
          <cell r="A7667">
            <v>5205951002</v>
          </cell>
        </row>
        <row r="7668">
          <cell r="A7668">
            <v>5205951002</v>
          </cell>
        </row>
        <row r="7669">
          <cell r="A7669">
            <v>5205951002</v>
          </cell>
        </row>
        <row r="7670">
          <cell r="A7670">
            <v>5205951002</v>
          </cell>
        </row>
        <row r="7671">
          <cell r="A7671">
            <v>5295951004</v>
          </cell>
        </row>
        <row r="7672">
          <cell r="A7672">
            <v>5295951004</v>
          </cell>
        </row>
        <row r="7673">
          <cell r="A7673">
            <v>5295951004</v>
          </cell>
        </row>
        <row r="7674">
          <cell r="A7674">
            <v>5235501003</v>
          </cell>
        </row>
        <row r="7675">
          <cell r="A7675">
            <v>5235501003</v>
          </cell>
        </row>
        <row r="7676">
          <cell r="A7676">
            <v>5235501003</v>
          </cell>
        </row>
        <row r="7677">
          <cell r="A7677">
            <v>5235501003</v>
          </cell>
        </row>
        <row r="7678">
          <cell r="A7678">
            <v>5235501003</v>
          </cell>
        </row>
        <row r="7679">
          <cell r="A7679">
            <v>5295951001</v>
          </cell>
        </row>
        <row r="7680">
          <cell r="A7680">
            <v>5295951001</v>
          </cell>
        </row>
        <row r="7681">
          <cell r="A7681">
            <v>5235951011</v>
          </cell>
        </row>
        <row r="7682">
          <cell r="A7682">
            <v>5235951012</v>
          </cell>
        </row>
        <row r="7683">
          <cell r="A7683">
            <v>5235501002</v>
          </cell>
        </row>
        <row r="7684">
          <cell r="A7684">
            <v>5235501002</v>
          </cell>
        </row>
        <row r="7685">
          <cell r="A7685">
            <v>5295951015</v>
          </cell>
        </row>
        <row r="7686">
          <cell r="A7686">
            <v>5215951001</v>
          </cell>
        </row>
        <row r="7687">
          <cell r="A7687">
            <v>5295301001</v>
          </cell>
        </row>
        <row r="7688">
          <cell r="A7688">
            <v>5220951001</v>
          </cell>
        </row>
        <row r="7689">
          <cell r="A7689">
            <v>5235501003</v>
          </cell>
        </row>
        <row r="7690">
          <cell r="A7690">
            <v>5235501003</v>
          </cell>
        </row>
        <row r="7691">
          <cell r="A7691">
            <v>5235501003</v>
          </cell>
        </row>
        <row r="7692">
          <cell r="A7692">
            <v>5235501003</v>
          </cell>
        </row>
        <row r="7693">
          <cell r="A7693">
            <v>5235501003</v>
          </cell>
        </row>
        <row r="7694">
          <cell r="A7694">
            <v>5295601001</v>
          </cell>
        </row>
        <row r="7695">
          <cell r="A7695">
            <v>5295601001</v>
          </cell>
        </row>
        <row r="7696">
          <cell r="A7696">
            <v>5295601001</v>
          </cell>
        </row>
        <row r="7697">
          <cell r="A7697">
            <v>5295601002</v>
          </cell>
        </row>
        <row r="7698">
          <cell r="A7698">
            <v>5235101001</v>
          </cell>
        </row>
        <row r="7699">
          <cell r="A7699">
            <v>5235501003</v>
          </cell>
        </row>
        <row r="7700">
          <cell r="A7700">
            <v>5235501003</v>
          </cell>
        </row>
        <row r="7701">
          <cell r="A7701">
            <v>5235501003</v>
          </cell>
        </row>
        <row r="7702">
          <cell r="A7702">
            <v>5235501003</v>
          </cell>
        </row>
        <row r="7703">
          <cell r="A7703">
            <v>5235501003</v>
          </cell>
        </row>
        <row r="7704">
          <cell r="A7704">
            <v>5235501003</v>
          </cell>
        </row>
        <row r="7705">
          <cell r="A7705">
            <v>5235501003</v>
          </cell>
        </row>
        <row r="7706">
          <cell r="A7706">
            <v>5295951004</v>
          </cell>
        </row>
        <row r="7707">
          <cell r="A7707">
            <v>5235501003</v>
          </cell>
        </row>
        <row r="7708">
          <cell r="A7708">
            <v>5235501003</v>
          </cell>
        </row>
        <row r="7709">
          <cell r="A7709">
            <v>5235501003</v>
          </cell>
        </row>
        <row r="7710">
          <cell r="A7710">
            <v>5235501003</v>
          </cell>
        </row>
        <row r="7711">
          <cell r="A7711">
            <v>5235501003</v>
          </cell>
        </row>
        <row r="7712">
          <cell r="A7712">
            <v>5235501003</v>
          </cell>
        </row>
        <row r="7713">
          <cell r="A7713">
            <v>5235501003</v>
          </cell>
        </row>
        <row r="7714">
          <cell r="A7714">
            <v>5235501003</v>
          </cell>
        </row>
        <row r="7715">
          <cell r="A7715">
            <v>5235501003</v>
          </cell>
        </row>
        <row r="7716">
          <cell r="A7716">
            <v>5215051001</v>
          </cell>
        </row>
        <row r="7717">
          <cell r="A7717">
            <v>5235501001</v>
          </cell>
        </row>
        <row r="7718">
          <cell r="A7718">
            <v>5235501001</v>
          </cell>
        </row>
        <row r="7719">
          <cell r="A7719">
            <v>5235501001</v>
          </cell>
        </row>
        <row r="7720">
          <cell r="A7720">
            <v>5235501001</v>
          </cell>
        </row>
        <row r="7721">
          <cell r="A7721">
            <v>5235501001</v>
          </cell>
        </row>
        <row r="7722">
          <cell r="A7722">
            <v>5235501001</v>
          </cell>
        </row>
        <row r="7723">
          <cell r="A7723">
            <v>5235501001</v>
          </cell>
        </row>
        <row r="7724">
          <cell r="A7724">
            <v>5235501001</v>
          </cell>
        </row>
        <row r="7725">
          <cell r="A7725">
            <v>5235501001</v>
          </cell>
        </row>
        <row r="7726">
          <cell r="A7726">
            <v>5235501001</v>
          </cell>
        </row>
        <row r="7727">
          <cell r="A7727">
            <v>5235501001</v>
          </cell>
        </row>
        <row r="7728">
          <cell r="A7728">
            <v>5235501001</v>
          </cell>
        </row>
        <row r="7729">
          <cell r="A7729">
            <v>5235501001</v>
          </cell>
        </row>
        <row r="7730">
          <cell r="A7730">
            <v>5235501001</v>
          </cell>
        </row>
        <row r="7731">
          <cell r="A7731">
            <v>5235501001</v>
          </cell>
        </row>
        <row r="7732">
          <cell r="A7732">
            <v>5235501001</v>
          </cell>
        </row>
        <row r="7733">
          <cell r="A7733">
            <v>5295951001</v>
          </cell>
        </row>
        <row r="7734">
          <cell r="A7734">
            <v>5205811001</v>
          </cell>
        </row>
        <row r="7735">
          <cell r="A7735">
            <v>5205811001</v>
          </cell>
        </row>
        <row r="7736">
          <cell r="A7736">
            <v>5205811001</v>
          </cell>
        </row>
        <row r="7737">
          <cell r="A7737">
            <v>5235951011</v>
          </cell>
        </row>
        <row r="7738">
          <cell r="A7738">
            <v>5235951009</v>
          </cell>
        </row>
        <row r="7739">
          <cell r="A7739">
            <v>5295051001</v>
          </cell>
        </row>
        <row r="7740">
          <cell r="A7740">
            <v>5295951007</v>
          </cell>
        </row>
        <row r="7741">
          <cell r="A7741">
            <v>5235501003</v>
          </cell>
        </row>
        <row r="7742">
          <cell r="A7742">
            <v>5235501003</v>
          </cell>
        </row>
        <row r="7743">
          <cell r="A7743">
            <v>5235501003</v>
          </cell>
        </row>
        <row r="7744">
          <cell r="A7744">
            <v>5235501001</v>
          </cell>
        </row>
        <row r="7745">
          <cell r="A7745">
            <v>5235501001</v>
          </cell>
        </row>
        <row r="7746">
          <cell r="A7746">
            <v>5235501001</v>
          </cell>
        </row>
        <row r="7747">
          <cell r="A7747">
            <v>5235501001</v>
          </cell>
        </row>
        <row r="7748">
          <cell r="A7748">
            <v>5235501001</v>
          </cell>
        </row>
        <row r="7749">
          <cell r="A7749">
            <v>5235501001</v>
          </cell>
        </row>
        <row r="7750">
          <cell r="A7750">
            <v>5235501001</v>
          </cell>
        </row>
        <row r="7751">
          <cell r="A7751">
            <v>5235501001</v>
          </cell>
        </row>
        <row r="7752">
          <cell r="A7752">
            <v>5235501001</v>
          </cell>
        </row>
        <row r="7753">
          <cell r="A7753">
            <v>5235951009</v>
          </cell>
        </row>
        <row r="7754">
          <cell r="A7754">
            <v>5295051001</v>
          </cell>
        </row>
        <row r="7755">
          <cell r="A7755">
            <v>5235501003</v>
          </cell>
        </row>
        <row r="7756">
          <cell r="A7756">
            <v>5295951004</v>
          </cell>
        </row>
        <row r="7757">
          <cell r="A7757">
            <v>5235501002</v>
          </cell>
        </row>
        <row r="7758">
          <cell r="A7758">
            <v>5235501002</v>
          </cell>
        </row>
        <row r="7759">
          <cell r="A7759">
            <v>5235951003</v>
          </cell>
        </row>
        <row r="7760">
          <cell r="A7760">
            <v>5235951003</v>
          </cell>
        </row>
        <row r="7761">
          <cell r="A7761">
            <v>5235101001</v>
          </cell>
        </row>
        <row r="7762">
          <cell r="A7762">
            <v>5235951011</v>
          </cell>
        </row>
        <row r="7763">
          <cell r="A7763">
            <v>5235951011</v>
          </cell>
        </row>
        <row r="7764">
          <cell r="A7764">
            <v>5235951011</v>
          </cell>
        </row>
        <row r="7765">
          <cell r="A7765">
            <v>5235951011</v>
          </cell>
        </row>
        <row r="7766">
          <cell r="A7766">
            <v>5235501003</v>
          </cell>
        </row>
        <row r="7767">
          <cell r="A7767">
            <v>5235501003</v>
          </cell>
        </row>
        <row r="7768">
          <cell r="A7768">
            <v>5235501003</v>
          </cell>
        </row>
        <row r="7769">
          <cell r="A7769">
            <v>5235501003</v>
          </cell>
        </row>
        <row r="7770">
          <cell r="A7770">
            <v>5235501003</v>
          </cell>
        </row>
        <row r="7771">
          <cell r="A7771">
            <v>5235501003</v>
          </cell>
        </row>
        <row r="7772">
          <cell r="A7772">
            <v>5235501003</v>
          </cell>
        </row>
        <row r="7773">
          <cell r="A7773">
            <v>5295201002</v>
          </cell>
        </row>
        <row r="7774">
          <cell r="A7774">
            <v>5235951007</v>
          </cell>
        </row>
        <row r="7775">
          <cell r="A7775">
            <v>5235951007</v>
          </cell>
        </row>
        <row r="7776">
          <cell r="A7776">
            <v>5295951001</v>
          </cell>
        </row>
        <row r="7777">
          <cell r="A7777">
            <v>5235951011</v>
          </cell>
        </row>
        <row r="7778">
          <cell r="A7778">
            <v>5235601001</v>
          </cell>
        </row>
        <row r="7779">
          <cell r="A7779">
            <v>5235601001</v>
          </cell>
        </row>
        <row r="7780">
          <cell r="A7780">
            <v>5235601001</v>
          </cell>
        </row>
        <row r="7781">
          <cell r="A7781">
            <v>5205811001</v>
          </cell>
        </row>
        <row r="7782">
          <cell r="A7782">
            <v>5205811001</v>
          </cell>
        </row>
        <row r="7783">
          <cell r="A7783">
            <v>5205811001</v>
          </cell>
        </row>
        <row r="7784">
          <cell r="A7784">
            <v>5235951005</v>
          </cell>
        </row>
        <row r="7785">
          <cell r="A7785">
            <v>5235501002</v>
          </cell>
        </row>
        <row r="7786">
          <cell r="A7786">
            <v>5235501004</v>
          </cell>
        </row>
        <row r="7787">
          <cell r="A7787">
            <v>5235501002</v>
          </cell>
        </row>
        <row r="7788">
          <cell r="A7788">
            <v>5235501002</v>
          </cell>
        </row>
        <row r="7789">
          <cell r="A7789">
            <v>5235501002</v>
          </cell>
        </row>
        <row r="7790">
          <cell r="A7790">
            <v>5235951007</v>
          </cell>
        </row>
        <row r="7791">
          <cell r="A7791">
            <v>5235951007</v>
          </cell>
        </row>
        <row r="7792">
          <cell r="A7792">
            <v>5235951003</v>
          </cell>
        </row>
        <row r="7793">
          <cell r="A7793">
            <v>5240151001</v>
          </cell>
        </row>
        <row r="7794">
          <cell r="A7794">
            <v>5235501004</v>
          </cell>
        </row>
        <row r="7795">
          <cell r="A7795">
            <v>5235501004</v>
          </cell>
        </row>
        <row r="7796">
          <cell r="A7796">
            <v>5235951008</v>
          </cell>
        </row>
        <row r="7797">
          <cell r="A7797">
            <v>5235951008</v>
          </cell>
        </row>
        <row r="7798">
          <cell r="A7798">
            <v>5295951007</v>
          </cell>
        </row>
        <row r="7799">
          <cell r="A7799">
            <v>5235951003</v>
          </cell>
        </row>
        <row r="7800">
          <cell r="A7800">
            <v>5235951003</v>
          </cell>
        </row>
        <row r="7801">
          <cell r="A7801">
            <v>5235951003</v>
          </cell>
        </row>
        <row r="7802">
          <cell r="A7802">
            <v>5235951003</v>
          </cell>
        </row>
        <row r="7803">
          <cell r="A7803">
            <v>5235951003</v>
          </cell>
        </row>
        <row r="7804">
          <cell r="A7804">
            <v>5235501002</v>
          </cell>
        </row>
        <row r="7805">
          <cell r="A7805">
            <v>5235501002</v>
          </cell>
        </row>
        <row r="7806">
          <cell r="A7806">
            <v>5235501002</v>
          </cell>
        </row>
        <row r="7807">
          <cell r="A7807">
            <v>5235501002</v>
          </cell>
        </row>
        <row r="7808">
          <cell r="A7808">
            <v>5235501002</v>
          </cell>
        </row>
        <row r="7809">
          <cell r="A7809">
            <v>5235501002</v>
          </cell>
        </row>
        <row r="7810">
          <cell r="A7810">
            <v>5235501002</v>
          </cell>
        </row>
        <row r="7811">
          <cell r="A7811">
            <v>5235351001</v>
          </cell>
        </row>
        <row r="7812">
          <cell r="A7812">
            <v>5295951015</v>
          </cell>
        </row>
        <row r="7813">
          <cell r="A7813">
            <v>5215951001</v>
          </cell>
        </row>
        <row r="7814">
          <cell r="A7814">
            <v>5235951003</v>
          </cell>
        </row>
        <row r="7815">
          <cell r="A7815">
            <v>5205031001</v>
          </cell>
        </row>
        <row r="7816">
          <cell r="A7816">
            <v>5205061002</v>
          </cell>
        </row>
        <row r="7817">
          <cell r="A7817">
            <v>5205061002</v>
          </cell>
        </row>
        <row r="7818">
          <cell r="A7818">
            <v>5205061002</v>
          </cell>
        </row>
        <row r="7819">
          <cell r="A7819">
            <v>5205061002</v>
          </cell>
        </row>
        <row r="7820">
          <cell r="A7820">
            <v>5205061002</v>
          </cell>
        </row>
        <row r="7821">
          <cell r="A7821">
            <v>5205061002</v>
          </cell>
        </row>
        <row r="7822">
          <cell r="A7822">
            <v>5205061002</v>
          </cell>
        </row>
        <row r="7823">
          <cell r="A7823">
            <v>5205061002</v>
          </cell>
        </row>
        <row r="7824">
          <cell r="A7824">
            <v>5205151002</v>
          </cell>
        </row>
        <row r="7825">
          <cell r="A7825">
            <v>5205151002</v>
          </cell>
        </row>
        <row r="7826">
          <cell r="A7826">
            <v>5205151002</v>
          </cell>
        </row>
        <row r="7827">
          <cell r="A7827">
            <v>5205151002</v>
          </cell>
        </row>
        <row r="7828">
          <cell r="A7828">
            <v>5205151003</v>
          </cell>
        </row>
        <row r="7829">
          <cell r="A7829">
            <v>5205151003</v>
          </cell>
        </row>
        <row r="7830">
          <cell r="A7830">
            <v>5205151003</v>
          </cell>
        </row>
        <row r="7831">
          <cell r="A7831">
            <v>5205241001</v>
          </cell>
        </row>
        <row r="7832">
          <cell r="A7832">
            <v>5205951003</v>
          </cell>
        </row>
        <row r="7833">
          <cell r="A7833">
            <v>5205951003</v>
          </cell>
        </row>
        <row r="7834">
          <cell r="A7834">
            <v>5205951004</v>
          </cell>
        </row>
        <row r="7835">
          <cell r="A7835">
            <v>5205301001</v>
          </cell>
        </row>
        <row r="7836">
          <cell r="A7836">
            <v>5205331001</v>
          </cell>
        </row>
        <row r="7837">
          <cell r="A7837">
            <v>5205361001</v>
          </cell>
        </row>
        <row r="7838">
          <cell r="A7838">
            <v>5205391001</v>
          </cell>
        </row>
        <row r="7839">
          <cell r="A7839">
            <v>5205421001</v>
          </cell>
        </row>
        <row r="7840">
          <cell r="A7840">
            <v>5205391001</v>
          </cell>
        </row>
        <row r="7841">
          <cell r="A7841">
            <v>5205301001</v>
          </cell>
        </row>
        <row r="7842">
          <cell r="A7842">
            <v>5205331001</v>
          </cell>
        </row>
        <row r="7843">
          <cell r="A7843">
            <v>5205361001</v>
          </cell>
        </row>
        <row r="7844">
          <cell r="A7844">
            <v>5205391001</v>
          </cell>
        </row>
        <row r="7845">
          <cell r="A7845">
            <v>5205421001</v>
          </cell>
        </row>
        <row r="7846">
          <cell r="A7846">
            <v>5205301001</v>
          </cell>
        </row>
        <row r="7847">
          <cell r="A7847">
            <v>5205301001</v>
          </cell>
        </row>
        <row r="7848">
          <cell r="A7848">
            <v>5205331001</v>
          </cell>
        </row>
        <row r="7849">
          <cell r="A7849">
            <v>5205331001</v>
          </cell>
        </row>
        <row r="7850">
          <cell r="A7850">
            <v>5205361001</v>
          </cell>
        </row>
        <row r="7851">
          <cell r="A7851">
            <v>5205361001</v>
          </cell>
        </row>
        <row r="7852">
          <cell r="A7852">
            <v>5205391001</v>
          </cell>
        </row>
        <row r="7853">
          <cell r="A7853">
            <v>5205391001</v>
          </cell>
        </row>
        <row r="7854">
          <cell r="A7854">
            <v>5205421001</v>
          </cell>
        </row>
        <row r="7855">
          <cell r="A7855">
            <v>5205421001</v>
          </cell>
        </row>
        <row r="7856">
          <cell r="A7856">
            <v>5205301001</v>
          </cell>
        </row>
        <row r="7857">
          <cell r="A7857">
            <v>5205301001</v>
          </cell>
        </row>
        <row r="7858">
          <cell r="A7858">
            <v>5205331001</v>
          </cell>
        </row>
        <row r="7859">
          <cell r="A7859">
            <v>5205331001</v>
          </cell>
        </row>
        <row r="7860">
          <cell r="A7860">
            <v>5205361001</v>
          </cell>
        </row>
        <row r="7861">
          <cell r="A7861">
            <v>5205361001</v>
          </cell>
        </row>
        <row r="7862">
          <cell r="A7862">
            <v>5205391001</v>
          </cell>
        </row>
        <row r="7863">
          <cell r="A7863">
            <v>5205391001</v>
          </cell>
        </row>
        <row r="7864">
          <cell r="A7864">
            <v>5205421001</v>
          </cell>
        </row>
        <row r="7865">
          <cell r="A7865">
            <v>5205301001</v>
          </cell>
        </row>
        <row r="7866">
          <cell r="A7866">
            <v>5205301001</v>
          </cell>
        </row>
        <row r="7867">
          <cell r="A7867">
            <v>5205331001</v>
          </cell>
        </row>
        <row r="7868">
          <cell r="A7868">
            <v>5205331001</v>
          </cell>
        </row>
        <row r="7869">
          <cell r="A7869">
            <v>5205361001</v>
          </cell>
        </row>
        <row r="7870">
          <cell r="A7870">
            <v>5205361001</v>
          </cell>
        </row>
        <row r="7871">
          <cell r="A7871">
            <v>5205391001</v>
          </cell>
        </row>
        <row r="7872">
          <cell r="A7872">
            <v>5205391001</v>
          </cell>
        </row>
        <row r="7873">
          <cell r="A7873">
            <v>5205301001</v>
          </cell>
        </row>
        <row r="7874">
          <cell r="A7874">
            <v>5205331001</v>
          </cell>
        </row>
        <row r="7875">
          <cell r="A7875">
            <v>5205361001</v>
          </cell>
        </row>
        <row r="7876">
          <cell r="A7876">
            <v>5205391001</v>
          </cell>
        </row>
        <row r="7877">
          <cell r="A7877">
            <v>5205681001</v>
          </cell>
        </row>
        <row r="7878">
          <cell r="A7878">
            <v>5205681001</v>
          </cell>
        </row>
        <row r="7879">
          <cell r="A7879">
            <v>5205681001</v>
          </cell>
        </row>
        <row r="7880">
          <cell r="A7880">
            <v>5205691001</v>
          </cell>
        </row>
        <row r="7881">
          <cell r="A7881">
            <v>5205691001</v>
          </cell>
        </row>
        <row r="7882">
          <cell r="A7882">
            <v>5205701001</v>
          </cell>
        </row>
        <row r="7883">
          <cell r="A7883">
            <v>5205701001</v>
          </cell>
        </row>
        <row r="7884">
          <cell r="A7884">
            <v>5205701001</v>
          </cell>
        </row>
        <row r="7885">
          <cell r="A7885">
            <v>5205701001</v>
          </cell>
        </row>
        <row r="7886">
          <cell r="A7886">
            <v>5205701001</v>
          </cell>
        </row>
        <row r="7887">
          <cell r="A7887">
            <v>5205701001</v>
          </cell>
        </row>
        <row r="7888">
          <cell r="A7888">
            <v>5205701001</v>
          </cell>
        </row>
        <row r="7889">
          <cell r="A7889">
            <v>5205721001</v>
          </cell>
        </row>
        <row r="7890">
          <cell r="A7890">
            <v>5205721001</v>
          </cell>
        </row>
        <row r="7891">
          <cell r="A7891">
            <v>5205721001</v>
          </cell>
        </row>
        <row r="7892">
          <cell r="A7892">
            <v>5205751001</v>
          </cell>
        </row>
        <row r="7893">
          <cell r="A7893">
            <v>5205751001</v>
          </cell>
        </row>
        <row r="7894">
          <cell r="A7894">
            <v>5205781001</v>
          </cell>
        </row>
        <row r="7895">
          <cell r="A7895">
            <v>5205781001</v>
          </cell>
        </row>
        <row r="7896">
          <cell r="A7896">
            <v>5235501003</v>
          </cell>
        </row>
        <row r="7897">
          <cell r="A7897">
            <v>5235501003</v>
          </cell>
        </row>
        <row r="7898">
          <cell r="A7898">
            <v>5235501003</v>
          </cell>
        </row>
        <row r="7899">
          <cell r="A7899">
            <v>5235501003</v>
          </cell>
        </row>
        <row r="7900">
          <cell r="A7900">
            <v>5235501003</v>
          </cell>
        </row>
        <row r="7901">
          <cell r="A7901">
            <v>5235501003</v>
          </cell>
        </row>
        <row r="7902">
          <cell r="A7902">
            <v>5235501003</v>
          </cell>
        </row>
        <row r="7903">
          <cell r="A7903">
            <v>5295601001</v>
          </cell>
        </row>
        <row r="7904">
          <cell r="A7904">
            <v>5295601001</v>
          </cell>
        </row>
        <row r="7905">
          <cell r="A7905">
            <v>5295601001</v>
          </cell>
        </row>
        <row r="7906">
          <cell r="A7906">
            <v>5295601002</v>
          </cell>
        </row>
        <row r="7907">
          <cell r="A7907">
            <v>5235501004</v>
          </cell>
        </row>
        <row r="7908">
          <cell r="A7908">
            <v>5235951008</v>
          </cell>
        </row>
        <row r="7909">
          <cell r="A7909">
            <v>5295951007</v>
          </cell>
        </row>
        <row r="7910">
          <cell r="A7910">
            <v>5235501001</v>
          </cell>
        </row>
        <row r="7911">
          <cell r="A7911">
            <v>5235501001</v>
          </cell>
        </row>
        <row r="7912">
          <cell r="A7912">
            <v>5235501001</v>
          </cell>
        </row>
        <row r="7913">
          <cell r="A7913">
            <v>5235501001</v>
          </cell>
        </row>
        <row r="7914">
          <cell r="A7914">
            <v>5235501001</v>
          </cell>
        </row>
        <row r="7915">
          <cell r="A7915">
            <v>5235501001</v>
          </cell>
        </row>
        <row r="7916">
          <cell r="A7916">
            <v>5235501001</v>
          </cell>
        </row>
        <row r="7917">
          <cell r="A7917">
            <v>5235501001</v>
          </cell>
        </row>
        <row r="7918">
          <cell r="A7918">
            <v>5235501001</v>
          </cell>
        </row>
        <row r="7919">
          <cell r="A7919">
            <v>5235501001</v>
          </cell>
        </row>
        <row r="7920">
          <cell r="A7920">
            <v>5235501001</v>
          </cell>
        </row>
        <row r="7921">
          <cell r="A7921">
            <v>5235501001</v>
          </cell>
        </row>
        <row r="7922">
          <cell r="A7922">
            <v>5235501001</v>
          </cell>
        </row>
        <row r="7923">
          <cell r="A7923">
            <v>5235501001</v>
          </cell>
        </row>
        <row r="7924">
          <cell r="A7924">
            <v>5260051001</v>
          </cell>
        </row>
        <row r="7925">
          <cell r="A7925">
            <v>5260051001</v>
          </cell>
        </row>
        <row r="7926">
          <cell r="A7926">
            <v>5260101001</v>
          </cell>
        </row>
        <row r="7927">
          <cell r="A7927">
            <v>5260101001</v>
          </cell>
        </row>
        <row r="7928">
          <cell r="A7928">
            <v>5260151001</v>
          </cell>
        </row>
        <row r="7929">
          <cell r="A7929">
            <v>5230951001</v>
          </cell>
        </row>
        <row r="7930">
          <cell r="A7930">
            <v>5235951009</v>
          </cell>
        </row>
        <row r="7931">
          <cell r="A7931">
            <v>5295051001</v>
          </cell>
        </row>
        <row r="7932">
          <cell r="A7932">
            <v>5235501005</v>
          </cell>
        </row>
        <row r="7933">
          <cell r="A7933">
            <v>5235501005</v>
          </cell>
        </row>
        <row r="7934">
          <cell r="A7934">
            <v>5235501005</v>
          </cell>
        </row>
        <row r="7935">
          <cell r="A7935">
            <v>5235501005</v>
          </cell>
        </row>
        <row r="7936">
          <cell r="A7936">
            <v>5235951005</v>
          </cell>
        </row>
        <row r="7937">
          <cell r="A7937">
            <v>5235951003</v>
          </cell>
        </row>
        <row r="7938">
          <cell r="A7938">
            <v>5235951003</v>
          </cell>
        </row>
        <row r="7939">
          <cell r="A7939">
            <v>5235951003</v>
          </cell>
        </row>
        <row r="7940">
          <cell r="A7940">
            <v>5235951003</v>
          </cell>
        </row>
        <row r="7941">
          <cell r="A7941">
            <v>5235951003</v>
          </cell>
        </row>
        <row r="7942">
          <cell r="A7942">
            <v>5240151001</v>
          </cell>
        </row>
        <row r="7943">
          <cell r="A7943">
            <v>5235951003</v>
          </cell>
        </row>
        <row r="7944">
          <cell r="A7944">
            <v>5235501002</v>
          </cell>
        </row>
        <row r="7945">
          <cell r="A7945">
            <v>5235951005</v>
          </cell>
        </row>
        <row r="7946">
          <cell r="A7946">
            <v>5255951001</v>
          </cell>
        </row>
        <row r="7947">
          <cell r="A7947">
            <v>5235951003</v>
          </cell>
        </row>
        <row r="7948">
          <cell r="A7948">
            <v>5235951003</v>
          </cell>
        </row>
        <row r="7949">
          <cell r="A7949">
            <v>5235951003</v>
          </cell>
        </row>
        <row r="7950">
          <cell r="A7950">
            <v>5235501002</v>
          </cell>
        </row>
        <row r="7951">
          <cell r="A7951">
            <v>5235501002</v>
          </cell>
        </row>
        <row r="7952">
          <cell r="A7952">
            <v>5235501002</v>
          </cell>
        </row>
        <row r="7953">
          <cell r="A7953">
            <v>5235501002</v>
          </cell>
        </row>
        <row r="7954">
          <cell r="A7954">
            <v>5235501002</v>
          </cell>
        </row>
        <row r="7955">
          <cell r="A7955">
            <v>5235501002</v>
          </cell>
        </row>
        <row r="7956">
          <cell r="A7956">
            <v>5235951006</v>
          </cell>
        </row>
        <row r="7957">
          <cell r="A7957">
            <v>5295301001</v>
          </cell>
        </row>
        <row r="7958">
          <cell r="A7958">
            <v>5235101001</v>
          </cell>
        </row>
        <row r="7959">
          <cell r="A7959">
            <v>5235101001</v>
          </cell>
        </row>
        <row r="7960">
          <cell r="A7960">
            <v>5235101001</v>
          </cell>
        </row>
        <row r="7961">
          <cell r="A7961">
            <v>5235501003</v>
          </cell>
        </row>
        <row r="7962">
          <cell r="A7962">
            <v>5235501003</v>
          </cell>
        </row>
        <row r="7963">
          <cell r="A7963">
            <v>5235501003</v>
          </cell>
        </row>
        <row r="7964">
          <cell r="A7964">
            <v>5235101001</v>
          </cell>
        </row>
        <row r="7965">
          <cell r="A7965">
            <v>5235501003</v>
          </cell>
        </row>
        <row r="7966">
          <cell r="A7966">
            <v>5235501003</v>
          </cell>
        </row>
        <row r="7967">
          <cell r="A7967">
            <v>5235501003</v>
          </cell>
        </row>
        <row r="7968">
          <cell r="A7968">
            <v>5235501003</v>
          </cell>
        </row>
        <row r="7969">
          <cell r="A7969">
            <v>5235101001</v>
          </cell>
        </row>
        <row r="7970">
          <cell r="A7970">
            <v>5235101001</v>
          </cell>
        </row>
        <row r="7971">
          <cell r="A7971">
            <v>5235101001</v>
          </cell>
        </row>
        <row r="7972">
          <cell r="A7972">
            <v>5235951005</v>
          </cell>
        </row>
        <row r="7973">
          <cell r="A7973">
            <v>5235951005</v>
          </cell>
        </row>
        <row r="7974">
          <cell r="A7974">
            <v>5235951005</v>
          </cell>
        </row>
        <row r="7975">
          <cell r="A7975">
            <v>5235951005</v>
          </cell>
        </row>
        <row r="7976">
          <cell r="A7976">
            <v>5235951005</v>
          </cell>
        </row>
        <row r="7977">
          <cell r="A7977">
            <v>5235951005</v>
          </cell>
        </row>
        <row r="7978">
          <cell r="A7978">
            <v>5235951005</v>
          </cell>
        </row>
        <row r="7979">
          <cell r="A7979">
            <v>5235951005</v>
          </cell>
        </row>
        <row r="7980">
          <cell r="A7980">
            <v>5235951005</v>
          </cell>
        </row>
        <row r="7981">
          <cell r="A7981">
            <v>5235951005</v>
          </cell>
        </row>
        <row r="7982">
          <cell r="A7982">
            <v>5205951003</v>
          </cell>
        </row>
        <row r="7983">
          <cell r="A7983">
            <v>5220951001</v>
          </cell>
        </row>
        <row r="7984">
          <cell r="A7984">
            <v>5235651002</v>
          </cell>
        </row>
        <row r="7985">
          <cell r="A7985">
            <v>5295951027</v>
          </cell>
        </row>
        <row r="7986">
          <cell r="A7986">
            <v>5295951026</v>
          </cell>
        </row>
        <row r="7987">
          <cell r="A7987">
            <v>5295951010</v>
          </cell>
        </row>
        <row r="7988">
          <cell r="A7988">
            <v>5295951010</v>
          </cell>
        </row>
        <row r="7989">
          <cell r="A7989">
            <v>5215051001</v>
          </cell>
        </row>
        <row r="7990">
          <cell r="A7990">
            <v>5235351001</v>
          </cell>
        </row>
        <row r="7991">
          <cell r="A7991">
            <v>5220951001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o"/>
      <sheetName val="Resumen"/>
      <sheetName val="Resum areas"/>
      <sheetName val="Costo Cosecha Pichichi"/>
      <sheetName val="Indicadores"/>
      <sheetName val="Tend Indic"/>
      <sheetName val="Tend costos"/>
      <sheetName val="Bases acumulado"/>
      <sheetName val="Trayectoria"/>
      <sheetName val="Trayectoria Alce"/>
      <sheetName val="Trayectoria Transporte"/>
      <sheetName val="Trayectoria cadeneo"/>
      <sheetName val="Tray cadeneo destare"/>
      <sheetName val=" Presen Mes"/>
      <sheetName val=" Presen Acum"/>
    </sheetNames>
    <sheetDataSet>
      <sheetData sheetId="0"/>
      <sheetData sheetId="1">
        <row r="9">
          <cell r="L9">
            <v>17024.255729699998</v>
          </cell>
          <cell r="M9">
            <v>11608.623810999999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ptos acumul2020"/>
      <sheetName val="PROGRAMA 2020"/>
      <sheetName val="Resum conceptos"/>
      <sheetName val="Resum areas"/>
      <sheetName val="SUBREPARTOS"/>
      <sheetName val="Amortiz diferidos"/>
      <sheetName val="132 Procesos de Producc"/>
      <sheetName val="133 Areas de apoyo"/>
      <sheetName val="134 Metodos y mantto"/>
      <sheetName val="131 INDIRECTOS FBC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347">
          <cell r="AC347">
            <v>228.281057</v>
          </cell>
        </row>
        <row r="349">
          <cell r="AC349">
            <v>5274.4736270000012</v>
          </cell>
        </row>
        <row r="350">
          <cell r="AC350">
            <v>31.45673</v>
          </cell>
          <cell r="AD350">
            <v>90.814053999999999</v>
          </cell>
        </row>
        <row r="351">
          <cell r="AD351">
            <v>26.327643999999999</v>
          </cell>
        </row>
        <row r="353">
          <cell r="AD353">
            <v>3815.3052179999995</v>
          </cell>
        </row>
        <row r="356">
          <cell r="AD356">
            <v>1931.7400950000001</v>
          </cell>
        </row>
        <row r="359">
          <cell r="AD359">
            <v>1.292138</v>
          </cell>
        </row>
        <row r="360">
          <cell r="AD360">
            <v>69.686145999999994</v>
          </cell>
        </row>
        <row r="361">
          <cell r="AD361">
            <v>104.70134300000001</v>
          </cell>
        </row>
        <row r="362">
          <cell r="AC362">
            <v>3547.482227</v>
          </cell>
          <cell r="AD362">
            <v>760.326324</v>
          </cell>
        </row>
        <row r="363">
          <cell r="AC363">
            <v>8.9738140000000008</v>
          </cell>
        </row>
        <row r="364">
          <cell r="AD364">
            <v>48.980555000000003</v>
          </cell>
        </row>
        <row r="366">
          <cell r="AD366">
            <v>1.6622780000000001</v>
          </cell>
        </row>
      </sheetData>
      <sheetData sheetId="7">
        <row r="231">
          <cell r="T231">
            <v>240.66135800000004</v>
          </cell>
        </row>
        <row r="233">
          <cell r="T233">
            <v>3006.5741190000003</v>
          </cell>
        </row>
        <row r="234">
          <cell r="U234">
            <v>43.74741199999999</v>
          </cell>
        </row>
        <row r="235">
          <cell r="U235">
            <v>2.534926</v>
          </cell>
        </row>
        <row r="236">
          <cell r="U236">
            <v>10.672704999999999</v>
          </cell>
        </row>
        <row r="238">
          <cell r="U238">
            <v>672.547729</v>
          </cell>
        </row>
        <row r="241">
          <cell r="U241">
            <v>98.70984</v>
          </cell>
        </row>
        <row r="243">
          <cell r="U243">
            <v>0.69576899999999997</v>
          </cell>
        </row>
        <row r="244">
          <cell r="T244">
            <v>88.598027888118153</v>
          </cell>
          <cell r="U244">
            <v>142.33458911188188</v>
          </cell>
        </row>
        <row r="245">
          <cell r="U245">
            <v>237.07120700000004</v>
          </cell>
        </row>
        <row r="246">
          <cell r="T246">
            <v>1510.151437</v>
          </cell>
          <cell r="U246">
            <v>62.391776999999998</v>
          </cell>
        </row>
        <row r="247">
          <cell r="T247">
            <v>2.3716759999999999</v>
          </cell>
        </row>
        <row r="248">
          <cell r="U248">
            <v>0.93659199999999998</v>
          </cell>
        </row>
        <row r="249">
          <cell r="U249">
            <v>1.49596</v>
          </cell>
        </row>
      </sheetData>
      <sheetData sheetId="8">
        <row r="559">
          <cell r="S559">
            <v>22.406029000000004</v>
          </cell>
        </row>
        <row r="561">
          <cell r="S561">
            <v>66.196365</v>
          </cell>
        </row>
        <row r="562">
          <cell r="S562">
            <v>67.368104000000002</v>
          </cell>
          <cell r="T562">
            <v>59.235697999999999</v>
          </cell>
        </row>
        <row r="563">
          <cell r="T563">
            <v>2.4438679999999997</v>
          </cell>
        </row>
        <row r="564">
          <cell r="T564">
            <v>53.652320999999993</v>
          </cell>
        </row>
        <row r="571">
          <cell r="T571">
            <v>1258.0972920000002</v>
          </cell>
        </row>
        <row r="573">
          <cell r="T573">
            <v>5738.565861000001</v>
          </cell>
        </row>
        <row r="574">
          <cell r="S574">
            <v>4133.9331670000001</v>
          </cell>
          <cell r="T574">
            <v>414.654135</v>
          </cell>
        </row>
        <row r="576">
          <cell r="T576">
            <v>2210.89867</v>
          </cell>
        </row>
        <row r="578">
          <cell r="T578">
            <v>11.512871999999998</v>
          </cell>
        </row>
        <row r="579">
          <cell r="T579">
            <v>1.0458029999999998</v>
          </cell>
        </row>
      </sheetData>
      <sheetData sheetId="9">
        <row r="198">
          <cell r="T198">
            <v>0.93342700000000001</v>
          </cell>
        </row>
        <row r="199">
          <cell r="T199">
            <v>209.06114100000002</v>
          </cell>
        </row>
        <row r="200">
          <cell r="T200">
            <v>243.81009100000006</v>
          </cell>
        </row>
        <row r="201">
          <cell r="U201">
            <v>27.660980999999992</v>
          </cell>
        </row>
        <row r="202">
          <cell r="U202">
            <v>40.066831999999998</v>
          </cell>
        </row>
        <row r="203">
          <cell r="U203">
            <v>6.5784430000000009</v>
          </cell>
        </row>
        <row r="209">
          <cell r="U209">
            <v>116.24722700000001</v>
          </cell>
        </row>
        <row r="212">
          <cell r="U212">
            <v>1.6576560000000002</v>
          </cell>
        </row>
        <row r="213">
          <cell r="T213">
            <v>2165.2079530000001</v>
          </cell>
          <cell r="U213">
            <v>386.628266</v>
          </cell>
        </row>
        <row r="214">
          <cell r="T214">
            <v>1160.0800059999999</v>
          </cell>
        </row>
        <row r="215">
          <cell r="U215">
            <v>4.5</v>
          </cell>
        </row>
        <row r="216">
          <cell r="T216">
            <v>1082.1775280000002</v>
          </cell>
        </row>
        <row r="217">
          <cell r="U217">
            <v>4.5393059999999998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31"/>
      <sheetName val="132"/>
      <sheetName val="133"/>
      <sheetName val="Hoja6"/>
      <sheetName val="134"/>
      <sheetName val="TD"/>
      <sheetName val="Fabrica Fijos Variables 2020"/>
    </sheetNames>
    <sheetDataSet>
      <sheetData sheetId="0">
        <row r="21">
          <cell r="E21">
            <v>83885613</v>
          </cell>
        </row>
        <row r="40">
          <cell r="E40">
            <v>4441234</v>
          </cell>
        </row>
      </sheetData>
      <sheetData sheetId="1">
        <row r="6">
          <cell r="C6">
            <v>57053936</v>
          </cell>
        </row>
        <row r="57">
          <cell r="E57">
            <v>39728236</v>
          </cell>
        </row>
        <row r="59">
          <cell r="E59">
            <v>109211675</v>
          </cell>
        </row>
      </sheetData>
      <sheetData sheetId="2">
        <row r="19">
          <cell r="D19">
            <v>88598027.888118148</v>
          </cell>
        </row>
        <row r="54">
          <cell r="E54">
            <v>10133155</v>
          </cell>
        </row>
      </sheetData>
      <sheetData sheetId="3" refreshError="1"/>
      <sheetData sheetId="4">
        <row r="14">
          <cell r="E14">
            <v>213050502</v>
          </cell>
        </row>
        <row r="25">
          <cell r="E25">
            <v>28166194</v>
          </cell>
        </row>
      </sheetData>
      <sheetData sheetId="5" refreshError="1"/>
      <sheetData sheetId="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M AÑO"/>
      <sheetName val="RDTO"/>
      <sheetName val="Gráfico2"/>
      <sheetName val="Arrend"/>
      <sheetName val="Analisis Ingreso"/>
      <sheetName val="Analisis Costo"/>
      <sheetName val="Grafica costos"/>
      <sheetName val="Hoja6"/>
      <sheetName val="2016 A 2019"/>
      <sheetName val="mes"/>
      <sheetName val="acum "/>
      <sheetName val="Hoja7"/>
      <sheetName val="otr vtas mes"/>
      <sheetName val="otr vtas Acum"/>
      <sheetName val="Costo MP"/>
      <sheetName val="Amortiz"/>
      <sheetName val="nuevo"/>
      <sheetName val="F-V"/>
      <sheetName val="RES"/>
      <sheetName val="MP"/>
      <sheetName val="F-V Act"/>
      <sheetName val="ANDI"/>
      <sheetName val="DANE"/>
      <sheetName val="RESCAMPO"/>
      <sheetName val="INF PN"/>
      <sheetName val="Hoja4"/>
      <sheetName val="INGRESOS"/>
      <sheetName val="Venta Caña"/>
      <sheetName val="CAÑA ENTRADA"/>
      <sheetName val="Cosecha"/>
      <sheetName val="PN SAP"/>
      <sheetName val="Hoja1"/>
      <sheetName val="Hoja5"/>
      <sheetName val="Hoja2"/>
      <sheetName val="tendencia"/>
      <sheetName val="Sheet1"/>
      <sheetName val="Hoja3"/>
      <sheetName val="ME"/>
      <sheetName val="INV FINAL"/>
      <sheetName val="VENTAS X MCDO"/>
      <sheetName val="5 años"/>
      <sheetName val="liq"/>
      <sheetName val="PV-CV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>
        <row r="14">
          <cell r="C14">
            <v>2847.906774</v>
          </cell>
        </row>
        <row r="18">
          <cell r="C18">
            <v>6500.1960589999999</v>
          </cell>
        </row>
        <row r="19">
          <cell r="C19">
            <v>1585.629048</v>
          </cell>
        </row>
        <row r="20">
          <cell r="C20">
            <v>2383.1758479999999</v>
          </cell>
        </row>
        <row r="21">
          <cell r="C21">
            <v>26866.098560999999</v>
          </cell>
        </row>
        <row r="22">
          <cell r="C22">
            <v>3022.3577089999999</v>
          </cell>
        </row>
        <row r="25">
          <cell r="C25">
            <v>19038.495531</v>
          </cell>
        </row>
        <row r="32">
          <cell r="C32">
            <v>15262.509125</v>
          </cell>
        </row>
        <row r="46">
          <cell r="C46">
            <v>2149.3090809999999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202">
          <cell r="H202">
            <v>911104.77</v>
          </cell>
          <cell r="J202">
            <v>87559809110.220001</v>
          </cell>
        </row>
        <row r="206">
          <cell r="J206">
            <v>7732477000</v>
          </cell>
        </row>
        <row r="207">
          <cell r="J207">
            <v>236032165</v>
          </cell>
        </row>
        <row r="209">
          <cell r="J209">
            <v>90137802</v>
          </cell>
        </row>
        <row r="210">
          <cell r="J210">
            <v>3110520</v>
          </cell>
        </row>
        <row r="211">
          <cell r="J211">
            <v>294450598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 PPTO (3)"/>
      <sheetName val="Ene"/>
      <sheetName val="RES Ene"/>
      <sheetName val="Ene NIIF "/>
      <sheetName val="Hoja1"/>
      <sheetName val="Feb"/>
      <sheetName val="RES Feb"/>
      <sheetName val="Feb NIIF  "/>
      <sheetName val="Mar"/>
      <sheetName val="RES Mar"/>
      <sheetName val="Mar NIIF "/>
      <sheetName val="Abr"/>
      <sheetName val="RES Abr"/>
      <sheetName val="Abr NIIF  "/>
      <sheetName val="May"/>
      <sheetName val="RES May"/>
      <sheetName val="May NIIF"/>
      <sheetName val="ER PPTO"/>
      <sheetName val="Jun"/>
      <sheetName val="RES Jun"/>
      <sheetName val="Jun NIIF "/>
      <sheetName val="Jul"/>
      <sheetName val="RES Jul"/>
      <sheetName val="Jul NIIF "/>
      <sheetName val="Ago"/>
      <sheetName val="RES Ago"/>
      <sheetName val="Ago NIIF"/>
      <sheetName val="Sept"/>
      <sheetName val="RES Sept"/>
      <sheetName val="Sept NIIF "/>
      <sheetName val="Sept NIIF  (2)"/>
      <sheetName val="Hoja3"/>
      <sheetName val="Oct"/>
      <sheetName val="RES Oct"/>
      <sheetName val="Oct NIIF "/>
      <sheetName val="Nov"/>
      <sheetName val="RES Nov"/>
      <sheetName val="Nov NIIF  "/>
      <sheetName val="Nov NIIF   (2)"/>
      <sheetName val="Acumulado"/>
      <sheetName val="Dic"/>
      <sheetName val="RES Dic"/>
      <sheetName val="Dic NIIF"/>
      <sheetName val="Dic NIIF (2)"/>
      <sheetName val="ER PPTO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9">
          <cell r="J9">
            <v>-6331.193448</v>
          </cell>
        </row>
        <row r="10">
          <cell r="J10">
            <v>-5535.8588060000002</v>
          </cell>
        </row>
      </sheetData>
      <sheetData sheetId="14"/>
      <sheetData sheetId="15"/>
      <sheetData sheetId="16"/>
      <sheetData sheetId="17">
        <row r="3">
          <cell r="P3">
            <v>74273.876378000015</v>
          </cell>
        </row>
        <row r="4">
          <cell r="P4">
            <v>107078.18431099999</v>
          </cell>
        </row>
        <row r="5">
          <cell r="P5">
            <v>8046.1040000000003</v>
          </cell>
        </row>
        <row r="6">
          <cell r="P6">
            <v>408.87301100000002</v>
          </cell>
        </row>
        <row r="7">
          <cell r="P7">
            <v>1092.0644050000003</v>
          </cell>
        </row>
        <row r="10">
          <cell r="P10">
            <v>15834.953420999998</v>
          </cell>
        </row>
        <row r="11">
          <cell r="P11">
            <v>4119.3394490000001</v>
          </cell>
        </row>
        <row r="12">
          <cell r="P12">
            <v>6753.5626729999994</v>
          </cell>
        </row>
        <row r="13">
          <cell r="P13">
            <v>42823.638304</v>
          </cell>
        </row>
        <row r="14">
          <cell r="P14">
            <v>4708.3162350000002</v>
          </cell>
        </row>
        <row r="15">
          <cell r="P15">
            <v>369.98285099999998</v>
          </cell>
        </row>
        <row r="16">
          <cell r="P16">
            <v>240.54493200000002</v>
          </cell>
        </row>
        <row r="17">
          <cell r="P17">
            <v>39930.860215000001</v>
          </cell>
        </row>
        <row r="26">
          <cell r="P26">
            <v>30841.414301000001</v>
          </cell>
        </row>
        <row r="38">
          <cell r="P38">
            <v>2724.5179580000004</v>
          </cell>
        </row>
        <row r="42">
          <cell r="P42">
            <v>11653.064910999999</v>
          </cell>
        </row>
        <row r="47">
          <cell r="P47">
            <v>10779.142487000001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 Lucro "/>
      <sheetName val="AMDON"/>
      <sheetName val="Informacion Lucro rev 2012"/>
      <sheetName val="VENTAS"/>
      <sheetName val="COSECHA"/>
      <sheetName val="Fabrica 14"/>
      <sheetName val="OTROS PN"/>
      <sheetName val="Seguridad"/>
    </sheetNames>
    <sheetDataSet>
      <sheetData sheetId="0">
        <row r="17">
          <cell r="H17">
            <v>243467.50107966</v>
          </cell>
          <cell r="L17">
            <v>243467.50107966</v>
          </cell>
        </row>
        <row r="72">
          <cell r="L72">
            <v>83061.808878483367</v>
          </cell>
        </row>
        <row r="74">
          <cell r="L74">
            <v>0.34116179165656457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. resul REV"/>
      <sheetName val="DATOS FINANCIEROS"/>
      <sheetName val="Forecast"/>
      <sheetName val="INVERSIONES-2021"/>
      <sheetName val="DATOS MAESTROS"/>
      <sheetName val="ER presentación"/>
      <sheetName val="PYG BDC sin sub"/>
      <sheetName val="PYG BDC con sub"/>
      <sheetName val="Resumen Gastos fros"/>
      <sheetName val="GASTO FINANCIERO 2021"/>
      <sheetName val="Obligaciones Fras rev 2021"/>
      <sheetName val="Trayectoria gastos fros 2021"/>
      <sheetName val="Factoring 2021"/>
      <sheetName val="Conciliación Factoring oct11"/>
      <sheetName val="Dep"/>
      <sheetName val="Amort"/>
      <sheetName val="5160 - 5165 - PCGAD"/>
      <sheetName val="5260 - 5265 - PCGAD"/>
      <sheetName val="MANO DE OBRA CTA 7 PPTO 2021"/>
    </sheetNames>
    <sheetDataSet>
      <sheetData sheetId="0"/>
      <sheetData sheetId="1"/>
      <sheetData sheetId="2"/>
      <sheetData sheetId="3"/>
      <sheetData sheetId="4">
        <row r="18">
          <cell r="G18">
            <v>161954.07313963998</v>
          </cell>
          <cell r="H18">
            <v>267159.36981848988</v>
          </cell>
          <cell r="I18">
            <v>228926.621497549</v>
          </cell>
          <cell r="J18">
            <v>312106.58637166664</v>
          </cell>
          <cell r="K18">
            <v>267264.13429441903</v>
          </cell>
          <cell r="L18">
            <v>289000.35943849455</v>
          </cell>
          <cell r="M18">
            <v>280461.90916776669</v>
          </cell>
          <cell r="N18">
            <v>284129.37138010666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Inf EBITDA"/>
      <sheetName val="CAT"/>
      <sheetName val="Resumen"/>
      <sheetName val="X Concepto"/>
      <sheetName val="x CeCo"/>
      <sheetName val="Ofic Proveed"/>
    </sheetNames>
    <sheetDataSet>
      <sheetData sheetId="0" refreshError="1"/>
      <sheetData sheetId="1" refreshError="1"/>
      <sheetData sheetId="2" refreshError="1"/>
      <sheetData sheetId="3">
        <row r="30">
          <cell r="W30">
            <v>0.80832099992553308</v>
          </cell>
        </row>
      </sheetData>
      <sheetData sheetId="4" refreshError="1"/>
      <sheetData sheetId="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 Lucro "/>
      <sheetName val="AMDON"/>
      <sheetName val="Informacion Lucro rev 2012"/>
      <sheetName val="VENTAS"/>
      <sheetName val="COSECHA"/>
      <sheetName val="Fabrica 14"/>
      <sheetName val="OTROS PN"/>
      <sheetName val="Seguridad"/>
    </sheetNames>
    <sheetDataSet>
      <sheetData sheetId="0">
        <row r="17">
          <cell r="L17">
            <v>245683.35616136002</v>
          </cell>
        </row>
        <row r="41">
          <cell r="K41">
            <v>0.22870450478876558</v>
          </cell>
        </row>
        <row r="54">
          <cell r="K54">
            <v>9.2130096175901274E-2</v>
          </cell>
        </row>
        <row r="55">
          <cell r="K55">
            <v>0.42255277520323825</v>
          </cell>
        </row>
        <row r="58">
          <cell r="K58">
            <v>0.4115258066755999</v>
          </cell>
        </row>
        <row r="60">
          <cell r="K60">
            <v>0.26941576773665726</v>
          </cell>
        </row>
        <row r="64">
          <cell r="K64">
            <v>0.79061575480074031</v>
          </cell>
        </row>
        <row r="65">
          <cell r="K65">
            <v>0.31654959940173966</v>
          </cell>
        </row>
        <row r="66">
          <cell r="K66">
            <v>0.3084262206078679</v>
          </cell>
        </row>
        <row r="68">
          <cell r="L68">
            <v>83627.569547199149</v>
          </cell>
        </row>
        <row r="70">
          <cell r="L70">
            <v>0.34038760644524163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 Lucro "/>
      <sheetName val="AMDON"/>
      <sheetName val="Informacion Lucro rev 2012"/>
      <sheetName val="VENTAS"/>
      <sheetName val="COSECHA"/>
      <sheetName val="Fabrica 14"/>
      <sheetName val="OTROS PN"/>
      <sheetName val="Seguridad"/>
    </sheetNames>
    <sheetDataSet>
      <sheetData sheetId="0">
        <row r="17">
          <cell r="L17">
            <v>266835.77071628993</v>
          </cell>
        </row>
        <row r="41">
          <cell r="K41">
            <v>0.22905193629684373</v>
          </cell>
        </row>
        <row r="54">
          <cell r="K54">
            <v>5.7981452398319984E-2</v>
          </cell>
        </row>
        <row r="55">
          <cell r="K55">
            <v>0.37025601487159021</v>
          </cell>
        </row>
        <row r="56">
          <cell r="K56">
            <v>0.3495436032147009</v>
          </cell>
        </row>
        <row r="59">
          <cell r="K59">
            <v>0.22154701252513392</v>
          </cell>
        </row>
        <row r="63">
          <cell r="K63">
            <v>0.81715811447312636</v>
          </cell>
        </row>
        <row r="64">
          <cell r="K64">
            <v>0.26309290702623639</v>
          </cell>
        </row>
        <row r="65">
          <cell r="K65">
            <v>0.26169484102794577</v>
          </cell>
        </row>
        <row r="67">
          <cell r="L67">
            <v>90456.043136613676</v>
          </cell>
        </row>
        <row r="69">
          <cell r="L69">
            <v>0.33899519128861483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raventa"/>
      <sheetName val="Datos"/>
      <sheetName val="Datos SIMUL"/>
      <sheetName val="Precios Reales"/>
      <sheetName val="Precios Simulados"/>
      <sheetName val="Datos ene-dic-vtas"/>
      <sheetName val="Datos Vtas MT y Total"/>
      <sheetName val="Datos Pn"/>
      <sheetName val="Datos ces-com acum"/>
      <sheetName val="Fc Superior"/>
      <sheetName val="LAi"/>
      <sheetName val="Derechos B"/>
      <sheetName val="TAi "/>
      <sheetName val="Derechos Totales de A"/>
      <sheetName val="ZB"/>
      <sheetName val="Pa"/>
      <sheetName val="ZA (1)"/>
      <sheetName val="ZAfc (1)"/>
      <sheetName val="ZA (2)"/>
      <sheetName val="ZAfc (2)"/>
      <sheetName val="ZA (3)"/>
      <sheetName val="ZAfc (3)"/>
      <sheetName val="ZA (4)"/>
      <sheetName val="ZAfc (4)"/>
      <sheetName val="ZA (5)"/>
      <sheetName val="ZAfc (5)"/>
      <sheetName val="ZDef"/>
      <sheetName val="P. Rep"/>
      <sheetName val="PPPi"/>
      <sheetName val="PPPi Def."/>
      <sheetName val="Liq."/>
      <sheetName val="Resultados"/>
      <sheetName val="Precios Ponderados"/>
      <sheetName val="Comparaciones"/>
      <sheetName val="Parámetros"/>
      <sheetName val="Hoja de Control"/>
    </sheetNames>
    <sheetDataSet>
      <sheetData sheetId="0" refreshError="1"/>
      <sheetData sheetId="1"/>
      <sheetData sheetId="2" refreshError="1"/>
      <sheetData sheetId="3">
        <row r="67">
          <cell r="B67" t="str">
            <v>Interno Tradicional</v>
          </cell>
          <cell r="C67" t="str">
            <v>Exportación Conjunta Blancos</v>
          </cell>
          <cell r="D67" t="str">
            <v>Exportación Conjunta Crudo</v>
          </cell>
          <cell r="E67" t="str">
            <v>Crudo Concentrados</v>
          </cell>
          <cell r="F67" t="str">
            <v>Crudo Para Alcohol no Carburante
($/qq.)</v>
          </cell>
          <cell r="G67" t="str">
            <v>Venezuela</v>
          </cell>
          <cell r="H67" t="str">
            <v>Ecuador</v>
          </cell>
          <cell r="I67" t="str">
            <v>Perú</v>
          </cell>
          <cell r="J67" t="str">
            <v>Cuota EEUU</v>
          </cell>
          <cell r="K67" t="str">
            <v>Resto del Mundo</v>
          </cell>
          <cell r="L67" t="str">
            <v>Miel Virgen</v>
          </cell>
          <cell r="M67" t="str">
            <v>Jugo Clarificado</v>
          </cell>
          <cell r="N67" t="str">
            <v>Miel Primera</v>
          </cell>
          <cell r="O67" t="str">
            <v>HTM</v>
          </cell>
        </row>
        <row r="68">
          <cell r="A68" t="str">
            <v>Enero</v>
          </cell>
          <cell r="B68">
            <v>77918.461535296374</v>
          </cell>
          <cell r="C68">
            <v>69881.083821774213</v>
          </cell>
          <cell r="D68">
            <v>60262.999139258725</v>
          </cell>
          <cell r="E68">
            <v>0</v>
          </cell>
          <cell r="F68">
            <v>59805.111372261934</v>
          </cell>
          <cell r="G68">
            <v>0</v>
          </cell>
          <cell r="H68">
            <v>61299.812784342736</v>
          </cell>
          <cell r="I68">
            <v>47927.821759729057</v>
          </cell>
          <cell r="J68">
            <v>51650.04345820695</v>
          </cell>
          <cell r="K68">
            <v>41951.086532400492</v>
          </cell>
          <cell r="L68">
            <v>57803.601062858048</v>
          </cell>
          <cell r="M68">
            <v>62048.083236032922</v>
          </cell>
          <cell r="N68">
            <v>0</v>
          </cell>
          <cell r="O68">
            <v>57803.601062858048</v>
          </cell>
        </row>
        <row r="69">
          <cell r="A69" t="str">
            <v>Febrero</v>
          </cell>
          <cell r="B69">
            <v>82181.458942122918</v>
          </cell>
          <cell r="C69">
            <v>67072.944529285742</v>
          </cell>
          <cell r="D69">
            <v>55470.297084235732</v>
          </cell>
          <cell r="E69">
            <v>0</v>
          </cell>
          <cell r="F69">
            <v>0</v>
          </cell>
          <cell r="G69">
            <v>0</v>
          </cell>
          <cell r="H69">
            <v>68323.748258374995</v>
          </cell>
          <cell r="I69">
            <v>58045.591504100215</v>
          </cell>
          <cell r="J69">
            <v>69803.660597607872</v>
          </cell>
          <cell r="K69">
            <v>49486.214501179296</v>
          </cell>
          <cell r="L69">
            <v>52982.366446775144</v>
          </cell>
          <cell r="M69">
            <v>57226.848619950018</v>
          </cell>
          <cell r="N69">
            <v>0</v>
          </cell>
          <cell r="O69">
            <v>52982.366446775144</v>
          </cell>
        </row>
        <row r="70">
          <cell r="A70" t="str">
            <v>Marzo</v>
          </cell>
          <cell r="B70">
            <v>43933.86178018518</v>
          </cell>
          <cell r="C70">
            <v>48746.10907258065</v>
          </cell>
          <cell r="D70">
            <v>38810.374927983874</v>
          </cell>
          <cell r="E70">
            <v>0</v>
          </cell>
          <cell r="F70">
            <v>38233.391419051601</v>
          </cell>
          <cell r="G70">
            <v>0</v>
          </cell>
          <cell r="H70">
            <v>66719.159079342717</v>
          </cell>
          <cell r="I70">
            <v>46413.332026388096</v>
          </cell>
          <cell r="J70">
            <v>68073.014877561771</v>
          </cell>
          <cell r="K70">
            <v>37202.706288852081</v>
          </cell>
          <cell r="L70">
            <v>37202.706288852081</v>
          </cell>
          <cell r="M70">
            <v>40528.467669919359</v>
          </cell>
          <cell r="N70">
            <v>0</v>
          </cell>
          <cell r="O70">
            <v>37202.706288852081</v>
          </cell>
        </row>
        <row r="71">
          <cell r="A71" t="str">
            <v>Abril</v>
          </cell>
          <cell r="B71">
            <v>55819.475475442006</v>
          </cell>
          <cell r="C71">
            <v>45885.203784243087</v>
          </cell>
          <cell r="D71">
            <v>45885.203784243087</v>
          </cell>
          <cell r="E71">
            <v>0</v>
          </cell>
          <cell r="F71">
            <v>0</v>
          </cell>
          <cell r="G71">
            <v>0</v>
          </cell>
          <cell r="H71">
            <v>53335.812597150252</v>
          </cell>
          <cell r="I71">
            <v>50045.954046459352</v>
          </cell>
          <cell r="J71">
            <v>82282.639929084922</v>
          </cell>
          <cell r="K71">
            <v>45885.203784243087</v>
          </cell>
          <cell r="L71">
            <v>45885.203784243087</v>
          </cell>
          <cell r="M71">
            <v>45885.203784243087</v>
          </cell>
          <cell r="N71">
            <v>0</v>
          </cell>
          <cell r="O71">
            <v>45885.203784243087</v>
          </cell>
        </row>
        <row r="72">
          <cell r="A72" t="str">
            <v>Mayo</v>
          </cell>
          <cell r="B72">
            <v>56046.224977214421</v>
          </cell>
          <cell r="C72">
            <v>47812.372737246209</v>
          </cell>
          <cell r="D72">
            <v>47812.372737246209</v>
          </cell>
          <cell r="E72">
            <v>0</v>
          </cell>
          <cell r="F72">
            <v>47812.372737246209</v>
          </cell>
          <cell r="G72">
            <v>0</v>
          </cell>
          <cell r="H72">
            <v>50669.528823650253</v>
          </cell>
          <cell r="I72">
            <v>53571.73566837523</v>
          </cell>
          <cell r="J72">
            <v>74953.878845955885</v>
          </cell>
          <cell r="K72">
            <v>47812.372737246209</v>
          </cell>
          <cell r="L72">
            <v>47812.372737246209</v>
          </cell>
          <cell r="M72">
            <v>47812.372737246209</v>
          </cell>
          <cell r="N72">
            <v>0</v>
          </cell>
          <cell r="O72">
            <v>47812.372737246209</v>
          </cell>
        </row>
        <row r="73">
          <cell r="A73" t="str">
            <v>Junio</v>
          </cell>
          <cell r="B73">
            <v>58516.020258257413</v>
          </cell>
          <cell r="C73">
            <v>48013.806515084914</v>
          </cell>
          <cell r="D73">
            <v>48013.806515084914</v>
          </cell>
          <cell r="E73">
            <v>0</v>
          </cell>
          <cell r="F73">
            <v>0</v>
          </cell>
          <cell r="G73">
            <v>0</v>
          </cell>
          <cell r="H73">
            <v>48013.806515084914</v>
          </cell>
          <cell r="I73">
            <v>57013.206296416225</v>
          </cell>
          <cell r="J73">
            <v>69001.013147084916</v>
          </cell>
          <cell r="K73">
            <v>48013.806515084914</v>
          </cell>
          <cell r="L73">
            <v>0</v>
          </cell>
          <cell r="M73">
            <v>48013.806515084914</v>
          </cell>
          <cell r="N73">
            <v>0</v>
          </cell>
          <cell r="O73">
            <v>48013.806515084914</v>
          </cell>
        </row>
        <row r="74">
          <cell r="A74" t="str">
            <v>Julio</v>
          </cell>
          <cell r="B74">
            <v>56475.150308472439</v>
          </cell>
          <cell r="C74">
            <v>50788.877921554253</v>
          </cell>
          <cell r="D74">
            <v>39319.548502488971</v>
          </cell>
          <cell r="E74">
            <v>0</v>
          </cell>
          <cell r="F74">
            <v>0</v>
          </cell>
          <cell r="G74">
            <v>0</v>
          </cell>
          <cell r="H74">
            <v>42863.134965998303</v>
          </cell>
          <cell r="I74">
            <v>39319.548502488971</v>
          </cell>
          <cell r="J74">
            <v>70539.742954101865</v>
          </cell>
          <cell r="K74">
            <v>39319.548502488971</v>
          </cell>
          <cell r="L74">
            <v>39319.548502488971</v>
          </cell>
          <cell r="M74">
            <v>39319.548502488971</v>
          </cell>
          <cell r="N74">
            <v>0</v>
          </cell>
          <cell r="O74">
            <v>39319.548502488971</v>
          </cell>
        </row>
        <row r="75">
          <cell r="A75" t="str">
            <v>Agosto</v>
          </cell>
          <cell r="B75">
            <v>59593.726425054359</v>
          </cell>
          <cell r="C75">
            <v>48012.312608387096</v>
          </cell>
          <cell r="D75">
            <v>39511.879671359929</v>
          </cell>
          <cell r="E75">
            <v>0</v>
          </cell>
          <cell r="F75">
            <v>0</v>
          </cell>
          <cell r="G75">
            <v>0</v>
          </cell>
          <cell r="H75">
            <v>44678.352745998287</v>
          </cell>
          <cell r="I75">
            <v>40013.84492403263</v>
          </cell>
          <cell r="J75">
            <v>68288.67106555347</v>
          </cell>
          <cell r="K75">
            <v>39511.879671359929</v>
          </cell>
          <cell r="L75">
            <v>39511.879671359929</v>
          </cell>
          <cell r="M75">
            <v>0</v>
          </cell>
          <cell r="N75">
            <v>0</v>
          </cell>
          <cell r="O75">
            <v>39511.879671359929</v>
          </cell>
        </row>
        <row r="76">
          <cell r="A76" t="str">
            <v>Septiembre</v>
          </cell>
          <cell r="B76">
            <v>41205.968534933381</v>
          </cell>
          <cell r="C76">
            <v>52750.221401333343</v>
          </cell>
          <cell r="D76">
            <v>45589.532336750664</v>
          </cell>
          <cell r="E76">
            <v>0</v>
          </cell>
          <cell r="F76">
            <v>0</v>
          </cell>
          <cell r="G76">
            <v>0</v>
          </cell>
          <cell r="H76">
            <v>49738.971621858516</v>
          </cell>
          <cell r="I76">
            <v>45935.918163161958</v>
          </cell>
          <cell r="J76">
            <v>67667.385815306159</v>
          </cell>
          <cell r="K76">
            <v>29571.055791411152</v>
          </cell>
          <cell r="L76">
            <v>42970.245263575787</v>
          </cell>
          <cell r="M76">
            <v>0</v>
          </cell>
          <cell r="N76">
            <v>0</v>
          </cell>
          <cell r="O76">
            <v>42970.245263575787</v>
          </cell>
        </row>
        <row r="77">
          <cell r="A77" t="str">
            <v>Octubre</v>
          </cell>
          <cell r="B77">
            <v>75047.950213083794</v>
          </cell>
          <cell r="C77">
            <v>59514.025126451612</v>
          </cell>
          <cell r="D77">
            <v>52080.581231640012</v>
          </cell>
          <cell r="E77">
            <v>0</v>
          </cell>
          <cell r="F77">
            <v>0</v>
          </cell>
          <cell r="G77">
            <v>0</v>
          </cell>
          <cell r="H77">
            <v>58679.712835340739</v>
          </cell>
          <cell r="I77">
            <v>42118.128676576162</v>
          </cell>
          <cell r="J77">
            <v>85613.320746898738</v>
          </cell>
          <cell r="K77">
            <v>42118.128676576162</v>
          </cell>
          <cell r="L77">
            <v>49463.845445561914</v>
          </cell>
          <cell r="M77">
            <v>53708.327618736788</v>
          </cell>
          <cell r="N77">
            <v>0</v>
          </cell>
          <cell r="O77">
            <v>49463.845445561914</v>
          </cell>
        </row>
        <row r="78">
          <cell r="A78" t="str">
            <v>Noviembre</v>
          </cell>
          <cell r="B78">
            <v>87076.609902453405</v>
          </cell>
          <cell r="C78">
            <v>65200.132515000012</v>
          </cell>
          <cell r="D78">
            <v>57671.717871180001</v>
          </cell>
          <cell r="E78">
            <v>0</v>
          </cell>
          <cell r="F78">
            <v>0</v>
          </cell>
          <cell r="G78">
            <v>0</v>
          </cell>
          <cell r="H78">
            <v>56662.388761963273</v>
          </cell>
          <cell r="I78">
            <v>56662.388761963273</v>
          </cell>
          <cell r="J78">
            <v>84969.651094963279</v>
          </cell>
          <cell r="K78">
            <v>56662.388761963273</v>
          </cell>
          <cell r="L78">
            <v>56662.388761963273</v>
          </cell>
          <cell r="M78">
            <v>0</v>
          </cell>
          <cell r="N78">
            <v>0</v>
          </cell>
          <cell r="O78">
            <v>56662.388761963273</v>
          </cell>
        </row>
        <row r="79">
          <cell r="A79" t="str">
            <v>Diciembre</v>
          </cell>
          <cell r="B79">
            <v>79378.8099851601</v>
          </cell>
          <cell r="C79">
            <v>70811.956018964207</v>
          </cell>
          <cell r="D79">
            <v>64149.169275434353</v>
          </cell>
          <cell r="E79">
            <v>0</v>
          </cell>
          <cell r="F79">
            <v>0</v>
          </cell>
          <cell r="G79">
            <v>0</v>
          </cell>
          <cell r="H79">
            <v>50466.639609038357</v>
          </cell>
          <cell r="I79">
            <v>67095.274703809904</v>
          </cell>
          <cell r="J79">
            <v>80592.454188360425</v>
          </cell>
          <cell r="K79">
            <v>50466.639609038357</v>
          </cell>
          <cell r="L79">
            <v>0</v>
          </cell>
          <cell r="M79">
            <v>65879.267423115802</v>
          </cell>
          <cell r="N79">
            <v>0</v>
          </cell>
          <cell r="O79">
            <v>61634.785249940927</v>
          </cell>
        </row>
      </sheetData>
      <sheetData sheetId="4">
        <row r="67">
          <cell r="B67" t="str">
            <v>Interno Tradicional</v>
          </cell>
          <cell r="C67" t="str">
            <v>Exportación Conjunta Blancos</v>
          </cell>
          <cell r="D67" t="str">
            <v>Exportación Conjunta Crudo</v>
          </cell>
          <cell r="E67" t="str">
            <v>Crudo Concentrados</v>
          </cell>
          <cell r="F67" t="str">
            <v>Crudo Para Alcohol no Carburante
($/qq.)</v>
          </cell>
          <cell r="G67" t="str">
            <v>Venezuela</v>
          </cell>
          <cell r="H67" t="str">
            <v>Ecuador</v>
          </cell>
          <cell r="I67" t="str">
            <v>Perú</v>
          </cell>
          <cell r="J67" t="str">
            <v>Cuota EEUU</v>
          </cell>
          <cell r="K67" t="str">
            <v>Resto del Mundo</v>
          </cell>
          <cell r="L67" t="str">
            <v>Miel Virgen</v>
          </cell>
          <cell r="M67" t="str">
            <v>Jugo Clarificado</v>
          </cell>
          <cell r="N67" t="str">
            <v>Miel Primera</v>
          </cell>
          <cell r="O67" t="str">
            <v>HTM</v>
          </cell>
        </row>
        <row r="68">
          <cell r="A68" t="str">
            <v>Enero</v>
          </cell>
          <cell r="B68">
            <v>77918.461535296374</v>
          </cell>
          <cell r="C68">
            <v>69881.083821774213</v>
          </cell>
          <cell r="D68">
            <v>60262.999139258725</v>
          </cell>
          <cell r="E68">
            <v>0</v>
          </cell>
          <cell r="F68">
            <v>59805.111372261934</v>
          </cell>
          <cell r="G68">
            <v>0</v>
          </cell>
          <cell r="H68">
            <v>61299.812784342736</v>
          </cell>
          <cell r="I68">
            <v>47927.821759729057</v>
          </cell>
          <cell r="J68">
            <v>51650.04345820695</v>
          </cell>
          <cell r="K68">
            <v>41951.086532400492</v>
          </cell>
          <cell r="L68">
            <v>57803.601062858048</v>
          </cell>
          <cell r="M68">
            <v>62048.083236032922</v>
          </cell>
          <cell r="N68">
            <v>0</v>
          </cell>
          <cell r="O68">
            <v>57803.601062858048</v>
          </cell>
        </row>
        <row r="69">
          <cell r="A69" t="str">
            <v>Febrero</v>
          </cell>
          <cell r="B69">
            <v>82181.458942122918</v>
          </cell>
          <cell r="C69">
            <v>67072.944529285742</v>
          </cell>
          <cell r="D69">
            <v>55470.297084235732</v>
          </cell>
          <cell r="E69">
            <v>0</v>
          </cell>
          <cell r="F69">
            <v>0</v>
          </cell>
          <cell r="G69">
            <v>0</v>
          </cell>
          <cell r="H69">
            <v>68323.748258374995</v>
          </cell>
          <cell r="I69">
            <v>58045.591504100215</v>
          </cell>
          <cell r="J69">
            <v>69803.660597607872</v>
          </cell>
          <cell r="K69">
            <v>49486.214501179296</v>
          </cell>
          <cell r="L69">
            <v>52982.366446775144</v>
          </cell>
          <cell r="M69">
            <v>57226.848619950018</v>
          </cell>
          <cell r="N69">
            <v>0</v>
          </cell>
          <cell r="O69">
            <v>52982.366446775144</v>
          </cell>
        </row>
        <row r="70">
          <cell r="A70" t="str">
            <v>Marzo</v>
          </cell>
          <cell r="B70">
            <v>43933.86178018518</v>
          </cell>
          <cell r="C70">
            <v>48746.10907258065</v>
          </cell>
          <cell r="D70">
            <v>38810.374927983874</v>
          </cell>
          <cell r="E70">
            <v>0</v>
          </cell>
          <cell r="F70">
            <v>38233.391419051601</v>
          </cell>
          <cell r="G70">
            <v>0</v>
          </cell>
          <cell r="H70">
            <v>66719.159079342717</v>
          </cell>
          <cell r="I70">
            <v>46413.332026388096</v>
          </cell>
          <cell r="J70">
            <v>68073.014877561771</v>
          </cell>
          <cell r="K70">
            <v>37202.706288852081</v>
          </cell>
          <cell r="L70">
            <v>37202.706288852081</v>
          </cell>
          <cell r="M70">
            <v>40528.467669919359</v>
          </cell>
          <cell r="N70">
            <v>0</v>
          </cell>
          <cell r="O70">
            <v>37202.706288852081</v>
          </cell>
        </row>
        <row r="71">
          <cell r="A71" t="str">
            <v>Abril</v>
          </cell>
          <cell r="B71">
            <v>55819.475475442006</v>
          </cell>
          <cell r="C71">
            <v>45885.203784243087</v>
          </cell>
          <cell r="D71">
            <v>45885.203784243087</v>
          </cell>
          <cell r="E71">
            <v>0</v>
          </cell>
          <cell r="F71">
            <v>0</v>
          </cell>
          <cell r="G71">
            <v>0</v>
          </cell>
          <cell r="H71">
            <v>53335.812597150252</v>
          </cell>
          <cell r="I71">
            <v>50045.954046459352</v>
          </cell>
          <cell r="J71">
            <v>82282.639929084922</v>
          </cell>
          <cell r="K71">
            <v>45885.203784243087</v>
          </cell>
          <cell r="L71">
            <v>45885.203784243087</v>
          </cell>
          <cell r="M71">
            <v>45885.203784243087</v>
          </cell>
          <cell r="N71">
            <v>0</v>
          </cell>
          <cell r="O71">
            <v>45885.203784243087</v>
          </cell>
        </row>
        <row r="72">
          <cell r="A72" t="str">
            <v>Mayo</v>
          </cell>
          <cell r="B72">
            <v>56046.224977214421</v>
          </cell>
          <cell r="C72">
            <v>47812.372737246209</v>
          </cell>
          <cell r="D72">
            <v>47812.372737246209</v>
          </cell>
          <cell r="E72">
            <v>0</v>
          </cell>
          <cell r="F72">
            <v>47812.372737246209</v>
          </cell>
          <cell r="G72">
            <v>0</v>
          </cell>
          <cell r="H72">
            <v>50669.528823650253</v>
          </cell>
          <cell r="I72">
            <v>53571.73566837523</v>
          </cell>
          <cell r="J72">
            <v>74953.878845955885</v>
          </cell>
          <cell r="K72">
            <v>47812.372737246209</v>
          </cell>
          <cell r="L72">
            <v>47812.372737246209</v>
          </cell>
          <cell r="M72">
            <v>47812.372737246209</v>
          </cell>
          <cell r="N72">
            <v>0</v>
          </cell>
          <cell r="O72">
            <v>47812.372737246209</v>
          </cell>
        </row>
        <row r="73">
          <cell r="A73" t="str">
            <v>Junio</v>
          </cell>
          <cell r="B73">
            <v>58516.020258257413</v>
          </cell>
          <cell r="C73">
            <v>48013.806515084914</v>
          </cell>
          <cell r="D73">
            <v>48013.806515084914</v>
          </cell>
          <cell r="E73">
            <v>0</v>
          </cell>
          <cell r="F73">
            <v>0</v>
          </cell>
          <cell r="G73">
            <v>0</v>
          </cell>
          <cell r="H73">
            <v>48013.806515084914</v>
          </cell>
          <cell r="I73">
            <v>57013.206296416225</v>
          </cell>
          <cell r="J73">
            <v>69001.013147084916</v>
          </cell>
          <cell r="K73">
            <v>48013.806515084914</v>
          </cell>
          <cell r="L73">
            <v>0</v>
          </cell>
          <cell r="M73">
            <v>48013.806515084914</v>
          </cell>
          <cell r="N73">
            <v>0</v>
          </cell>
          <cell r="O73">
            <v>48013.806515084914</v>
          </cell>
        </row>
        <row r="74">
          <cell r="A74" t="str">
            <v>Julio</v>
          </cell>
          <cell r="B74">
            <v>56475.150308472439</v>
          </cell>
          <cell r="C74">
            <v>50788.877921554253</v>
          </cell>
          <cell r="D74">
            <v>39319.548502488971</v>
          </cell>
          <cell r="E74">
            <v>0</v>
          </cell>
          <cell r="F74">
            <v>0</v>
          </cell>
          <cell r="G74">
            <v>0</v>
          </cell>
          <cell r="H74">
            <v>42863.134965998303</v>
          </cell>
          <cell r="I74">
            <v>39319.548502488971</v>
          </cell>
          <cell r="J74">
            <v>70539.742954101865</v>
          </cell>
          <cell r="K74">
            <v>39319.548502488971</v>
          </cell>
          <cell r="L74">
            <v>39319.548502488971</v>
          </cell>
          <cell r="M74">
            <v>39319.548502488971</v>
          </cell>
          <cell r="N74">
            <v>0</v>
          </cell>
          <cell r="O74">
            <v>39319.548502488971</v>
          </cell>
        </row>
        <row r="75">
          <cell r="A75" t="str">
            <v>Agosto</v>
          </cell>
          <cell r="B75">
            <v>59593.726425054359</v>
          </cell>
          <cell r="C75">
            <v>48012.312608387096</v>
          </cell>
          <cell r="D75">
            <v>39511.879671359929</v>
          </cell>
          <cell r="E75">
            <v>0</v>
          </cell>
          <cell r="F75">
            <v>0</v>
          </cell>
          <cell r="G75">
            <v>0</v>
          </cell>
          <cell r="H75">
            <v>44678.352745998287</v>
          </cell>
          <cell r="I75">
            <v>40013.84492403263</v>
          </cell>
          <cell r="J75">
            <v>68288.67106555347</v>
          </cell>
          <cell r="K75">
            <v>39511.879671359929</v>
          </cell>
          <cell r="L75">
            <v>39511.879671359929</v>
          </cell>
          <cell r="M75">
            <v>0</v>
          </cell>
          <cell r="N75">
            <v>0</v>
          </cell>
          <cell r="O75">
            <v>39511.879671359929</v>
          </cell>
        </row>
        <row r="76">
          <cell r="A76" t="str">
            <v>Septiembre</v>
          </cell>
          <cell r="B76">
            <v>41205.968534933381</v>
          </cell>
          <cell r="C76">
            <v>52750.221401333343</v>
          </cell>
          <cell r="D76">
            <v>45589.532336750664</v>
          </cell>
          <cell r="E76">
            <v>0</v>
          </cell>
          <cell r="F76">
            <v>0</v>
          </cell>
          <cell r="G76">
            <v>0</v>
          </cell>
          <cell r="H76">
            <v>49738.971621858516</v>
          </cell>
          <cell r="I76">
            <v>45935.918163161958</v>
          </cell>
          <cell r="J76">
            <v>67667.385815306159</v>
          </cell>
          <cell r="K76">
            <v>29571.055791411152</v>
          </cell>
          <cell r="L76">
            <v>42970.245263575787</v>
          </cell>
          <cell r="M76">
            <v>0</v>
          </cell>
          <cell r="N76">
            <v>0</v>
          </cell>
          <cell r="O76">
            <v>42970.245263575787</v>
          </cell>
        </row>
        <row r="77">
          <cell r="A77" t="str">
            <v>Octubre</v>
          </cell>
          <cell r="B77">
            <v>75047.950213083794</v>
          </cell>
          <cell r="C77">
            <v>59514.025126451612</v>
          </cell>
          <cell r="D77">
            <v>52080.581231640012</v>
          </cell>
          <cell r="E77">
            <v>0</v>
          </cell>
          <cell r="F77">
            <v>0</v>
          </cell>
          <cell r="G77">
            <v>0</v>
          </cell>
          <cell r="H77">
            <v>58679.712835340739</v>
          </cell>
          <cell r="I77">
            <v>42118.128676576162</v>
          </cell>
          <cell r="J77">
            <v>85613.320746898738</v>
          </cell>
          <cell r="K77">
            <v>42118.128676576162</v>
          </cell>
          <cell r="L77">
            <v>49463.845445561914</v>
          </cell>
          <cell r="M77">
            <v>53708.327618736788</v>
          </cell>
          <cell r="N77">
            <v>0</v>
          </cell>
          <cell r="O77">
            <v>49463.845445561914</v>
          </cell>
        </row>
        <row r="78">
          <cell r="A78" t="str">
            <v>Noviembre</v>
          </cell>
          <cell r="B78">
            <v>87076.609902453405</v>
          </cell>
          <cell r="C78">
            <v>65200.132515000012</v>
          </cell>
          <cell r="D78">
            <v>57671.717871180001</v>
          </cell>
          <cell r="E78">
            <v>0</v>
          </cell>
          <cell r="F78">
            <v>0</v>
          </cell>
          <cell r="G78">
            <v>0</v>
          </cell>
          <cell r="H78">
            <v>56662.388761963273</v>
          </cell>
          <cell r="I78">
            <v>56662.388761963273</v>
          </cell>
          <cell r="J78">
            <v>84969.651094963279</v>
          </cell>
          <cell r="K78">
            <v>56662.388761963273</v>
          </cell>
          <cell r="L78">
            <v>56662.388761963273</v>
          </cell>
          <cell r="M78">
            <v>0</v>
          </cell>
          <cell r="N78">
            <v>0</v>
          </cell>
          <cell r="O78">
            <v>56662.388761963273</v>
          </cell>
        </row>
        <row r="79">
          <cell r="A79" t="str">
            <v>Diciembre</v>
          </cell>
          <cell r="B79">
            <v>79378.8099851601</v>
          </cell>
          <cell r="C79">
            <v>70811.956018964207</v>
          </cell>
          <cell r="D79">
            <v>64149.169275434353</v>
          </cell>
          <cell r="E79">
            <v>0</v>
          </cell>
          <cell r="F79">
            <v>0</v>
          </cell>
          <cell r="G79">
            <v>0</v>
          </cell>
          <cell r="H79">
            <v>50466.639609038357</v>
          </cell>
          <cell r="I79">
            <v>67095.274703809904</v>
          </cell>
          <cell r="J79">
            <v>80592.454188360425</v>
          </cell>
          <cell r="K79">
            <v>50466.639609038357</v>
          </cell>
          <cell r="L79">
            <v>0</v>
          </cell>
          <cell r="M79">
            <v>65879.267423115802</v>
          </cell>
          <cell r="N79">
            <v>0</v>
          </cell>
          <cell r="O79">
            <v>61634.785249940927</v>
          </cell>
        </row>
      </sheetData>
      <sheetData sheetId="5"/>
      <sheetData sheetId="6"/>
      <sheetData sheetId="7" refreshError="1"/>
      <sheetData sheetId="8" refreshError="1"/>
      <sheetData sheetId="9"/>
      <sheetData sheetId="10" refreshError="1"/>
      <sheetData sheetId="11" refreshError="1"/>
      <sheetData sheetId="12"/>
      <sheetData sheetId="13" refreshError="1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>
        <row r="4">
          <cell r="C4">
            <v>2010</v>
          </cell>
        </row>
      </sheetData>
      <sheetData sheetId="3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 Lucro "/>
      <sheetName val="AMDON"/>
      <sheetName val="Informacion Lucro rev 2012"/>
      <sheetName val="VENTAS"/>
      <sheetName val="COSECHA"/>
      <sheetName val="Fabrica 14"/>
      <sheetName val="OTROS PN"/>
      <sheetName val="Seguridad"/>
    </sheetNames>
    <sheetDataSet>
      <sheetData sheetId="0">
        <row r="17">
          <cell r="L17">
            <v>258468.46875647001</v>
          </cell>
        </row>
        <row r="41">
          <cell r="K41">
            <v>0.20538187060178414</v>
          </cell>
        </row>
        <row r="54">
          <cell r="K54">
            <v>7.3530426346658115E-2</v>
          </cell>
        </row>
        <row r="55">
          <cell r="K55">
            <v>0.37092165736114269</v>
          </cell>
        </row>
        <row r="59">
          <cell r="K59">
            <v>0.22866838577490764</v>
          </cell>
        </row>
        <row r="63">
          <cell r="K63">
            <v>0.79784555386890521</v>
          </cell>
        </row>
        <row r="64">
          <cell r="K64">
            <v>0.19854636882141655</v>
          </cell>
        </row>
        <row r="65">
          <cell r="K65">
            <v>0.26324044041923561</v>
          </cell>
        </row>
        <row r="67">
          <cell r="L67">
            <v>91073.196767546353</v>
          </cell>
        </row>
        <row r="69">
          <cell r="L69">
            <v>0.35235708713605551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 Lucro 2015"/>
      <sheetName val="AMDON"/>
      <sheetName val="Informacion Lucro rev 2012"/>
      <sheetName val="VENTAS"/>
      <sheetName val="COSECHA"/>
      <sheetName val="Fabrica 14"/>
      <sheetName val="OTROS PN"/>
    </sheetNames>
    <sheetDataSet>
      <sheetData sheetId="0">
        <row r="17">
          <cell r="L17">
            <v>219304.69716357003</v>
          </cell>
        </row>
        <row r="41">
          <cell r="K41">
            <v>0.22494031618555294</v>
          </cell>
        </row>
        <row r="51">
          <cell r="K51">
            <v>6.5780716587471949E-2</v>
          </cell>
        </row>
        <row r="52">
          <cell r="K52">
            <v>0.3806287391376027</v>
          </cell>
        </row>
        <row r="53">
          <cell r="K53">
            <v>0.39507517816064103</v>
          </cell>
        </row>
        <row r="60">
          <cell r="K60">
            <v>0.81860307402926302</v>
          </cell>
        </row>
        <row r="61">
          <cell r="K61">
            <v>0.19601743566410598</v>
          </cell>
        </row>
        <row r="64">
          <cell r="L64">
            <v>71672.354328792571</v>
          </cell>
        </row>
        <row r="66">
          <cell r="L66">
            <v>0.32681632110841297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 Lucro 2014"/>
      <sheetName val="51"/>
      <sheetName val="52"/>
      <sheetName val="Informacion Lucro rev 2012"/>
      <sheetName val="COSECHA P"/>
      <sheetName val="MQ P"/>
      <sheetName val="FABRICA P"/>
      <sheetName val="Fabrica 13"/>
      <sheetName val="OTROS PN"/>
      <sheetName val="segur"/>
      <sheetName val="F Y V DIC-13"/>
    </sheetNames>
    <sheetDataSet>
      <sheetData sheetId="0">
        <row r="16">
          <cell r="L16">
            <v>206756.19959629999</v>
          </cell>
        </row>
        <row r="40">
          <cell r="K40">
            <v>0.21386729367952317</v>
          </cell>
        </row>
        <row r="50">
          <cell r="K50">
            <v>6.6834073074245021E-2</v>
          </cell>
        </row>
        <row r="51">
          <cell r="K51">
            <v>0.39145545533356385</v>
          </cell>
        </row>
        <row r="52">
          <cell r="K52">
            <v>0.4233189546765333</v>
          </cell>
        </row>
        <row r="59">
          <cell r="K59">
            <v>0.91019598755441777</v>
          </cell>
        </row>
        <row r="60">
          <cell r="K60">
            <v>0.2906395615735215</v>
          </cell>
        </row>
        <row r="63">
          <cell r="L63">
            <v>73019.761154410779</v>
          </cell>
        </row>
        <row r="65">
          <cell r="L65">
            <v>0.35316842395529069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 Lucro 2013"/>
      <sheetName val="comparativo"/>
    </sheetNames>
    <sheetDataSet>
      <sheetData sheetId="0">
        <row r="13">
          <cell r="H13">
            <v>171665.92763699999</v>
          </cell>
        </row>
        <row r="40">
          <cell r="K40">
            <v>0.21569541086136182</v>
          </cell>
        </row>
        <row r="50">
          <cell r="K50">
            <v>7.0504785957135677E-2</v>
          </cell>
        </row>
        <row r="51">
          <cell r="K51">
            <v>0.40620810187934503</v>
          </cell>
        </row>
        <row r="52">
          <cell r="K52">
            <v>0.42805085378774316</v>
          </cell>
        </row>
        <row r="59">
          <cell r="K59">
            <v>0.79242775903133711</v>
          </cell>
        </row>
        <row r="60">
          <cell r="K60">
            <v>0.29497620516123779</v>
          </cell>
        </row>
      </sheetData>
      <sheetData sheetId="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lle 2021"/>
      <sheetName val="JUEGO INV 2021"/>
      <sheetName val="USUARIOS CIERRE"/>
      <sheetName val="Amortiz Ppto"/>
      <sheetName val="Liq Caña  Ppto"/>
      <sheetName val="Caña Ppto "/>
      <sheetName val="Aj Exp"/>
    </sheetNames>
    <sheetDataSet>
      <sheetData sheetId="0">
        <row r="7">
          <cell r="S7">
            <v>2847906774</v>
          </cell>
        </row>
        <row r="20">
          <cell r="F20">
            <v>105137234</v>
          </cell>
          <cell r="O20">
            <v>497060953</v>
          </cell>
        </row>
      </sheetData>
      <sheetData sheetId="1">
        <row r="17">
          <cell r="C17">
            <v>36907.786999999997</v>
          </cell>
        </row>
      </sheetData>
      <sheetData sheetId="2"/>
      <sheetData sheetId="3">
        <row r="8">
          <cell r="C8">
            <v>1426745496.8700011</v>
          </cell>
        </row>
      </sheetData>
      <sheetData sheetId="4"/>
      <sheetData sheetId="5">
        <row r="9">
          <cell r="D9">
            <v>528993625.68000001</v>
          </cell>
        </row>
      </sheetData>
      <sheetData sheetId="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 (2)"/>
      <sheetName val="Ene"/>
      <sheetName val="Feb (2)"/>
      <sheetName val="Feb"/>
      <sheetName val="Mar"/>
      <sheetName val="Abr"/>
      <sheetName val="May"/>
      <sheetName val="May (2)"/>
      <sheetName val="gy p ppto"/>
      <sheetName val="Hoja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G3">
            <v>7755281626</v>
          </cell>
        </row>
        <row r="36">
          <cell r="G36">
            <v>14289259310</v>
          </cell>
          <cell r="H36">
            <v>15291234063</v>
          </cell>
          <cell r="I36">
            <v>16180502449</v>
          </cell>
          <cell r="J36">
            <v>15310165147</v>
          </cell>
          <cell r="K36">
            <v>14735270142</v>
          </cell>
          <cell r="L36">
            <v>14641519089</v>
          </cell>
          <cell r="M36">
            <v>14355862720</v>
          </cell>
          <cell r="N36">
            <v>14194761144</v>
          </cell>
        </row>
      </sheetData>
      <sheetData sheetId="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ativo"/>
      <sheetName val="Hoja1"/>
      <sheetName val="Informacion Lucro 2013"/>
      <sheetName val="Informacion Lucro rev 2012"/>
      <sheetName val="Información 2012 (ASEGURAD)"/>
      <sheetName val="51"/>
      <sheetName val="52"/>
      <sheetName val="sub campo"/>
      <sheetName val="COSECHA"/>
      <sheetName val="Fabrica"/>
      <sheetName val="OTROS PN"/>
      <sheetName val="segur"/>
      <sheetName val="Información (4)"/>
      <sheetName val="F Y V DIC-12"/>
      <sheetName val="F Y V DIC-12 (2)"/>
    </sheetNames>
    <sheetDataSet>
      <sheetData sheetId="0"/>
      <sheetData sheetId="1"/>
      <sheetData sheetId="2">
        <row r="61">
          <cell r="L61">
            <v>57560.782613052041</v>
          </cell>
        </row>
        <row r="63">
          <cell r="L63">
            <v>0.31421957515227122</v>
          </cell>
        </row>
      </sheetData>
      <sheetData sheetId="3"/>
      <sheetData sheetId="4">
        <row r="23">
          <cell r="J23">
            <v>75249.313506169972</v>
          </cell>
        </row>
        <row r="25">
          <cell r="J25">
            <v>0.36712500913318868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 Lucro "/>
      <sheetName val="AMDON"/>
      <sheetName val="Informacion Lucro rev 2012"/>
      <sheetName val="VENTAS"/>
      <sheetName val="COSECHA"/>
      <sheetName val="Fabrica 14"/>
      <sheetName val="OTROS PN"/>
      <sheetName val="Otros Pn 2019"/>
      <sheetName val="Admon Campo"/>
      <sheetName val="Proveed"/>
      <sheetName val="Seguridad"/>
    </sheetNames>
    <sheetDataSet>
      <sheetData sheetId="0">
        <row r="17">
          <cell r="H17">
            <v>278039.89745399007</v>
          </cell>
        </row>
        <row r="70">
          <cell r="H70">
            <v>246959.76190672279</v>
          </cell>
          <cell r="J70">
            <v>74664.409214655345</v>
          </cell>
          <cell r="L70">
            <v>172295.35269206751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M AÑO"/>
      <sheetName val="RDTO"/>
      <sheetName val="Gráfico2"/>
      <sheetName val="Arrend"/>
      <sheetName val="Analisis Ingreso"/>
      <sheetName val="Analisis Costo"/>
      <sheetName val="Grafica costos"/>
      <sheetName val="Hoja6"/>
      <sheetName val="2016 A 2019"/>
      <sheetName val="mes"/>
      <sheetName val="acum "/>
      <sheetName val="otr vtas mes"/>
      <sheetName val="otr vtas Acum"/>
      <sheetName val="Costo MP"/>
      <sheetName val="Amortiz"/>
      <sheetName val="nuevo"/>
      <sheetName val="F-V"/>
      <sheetName val="RES"/>
      <sheetName val="MP"/>
      <sheetName val="F-V Act"/>
      <sheetName val="ANDI"/>
      <sheetName val="DANE"/>
      <sheetName val="RESCAMPO"/>
      <sheetName val="INF PN"/>
      <sheetName val="Hoja4"/>
      <sheetName val="INGRESOS"/>
      <sheetName val="Venta Caña"/>
      <sheetName val="CAÑA ENTRADA"/>
      <sheetName val="Cosecha"/>
      <sheetName val="PN SAP"/>
      <sheetName val="Hoja1"/>
      <sheetName val="Hoja5"/>
      <sheetName val="Hoja2"/>
      <sheetName val="tendencia"/>
      <sheetName val="Sheet1"/>
      <sheetName val="Hoja3"/>
      <sheetName val="ME"/>
      <sheetName val="INV FINAL"/>
      <sheetName val="VENTAS X MCDO"/>
      <sheetName val="5 años"/>
      <sheetName val="liq"/>
      <sheetName val="PV-CV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>
        <row r="18">
          <cell r="C18">
            <v>25303.246523000002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RESOS DE DICIEMBRE 2012 "/>
    </sheetNames>
    <sheetDataSet>
      <sheetData sheetId="0">
        <row r="54">
          <cell r="H54">
            <v>2981932.8899999997</v>
          </cell>
          <cell r="J54">
            <v>180222888857</v>
          </cell>
        </row>
        <row r="57">
          <cell r="J57">
            <v>10245740019</v>
          </cell>
        </row>
        <row r="58">
          <cell r="J58">
            <v>306224230</v>
          </cell>
        </row>
        <row r="60">
          <cell r="J60">
            <v>639630390</v>
          </cell>
        </row>
        <row r="61">
          <cell r="J61">
            <v>1050416851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 BIOLOG Ver SAP (2)"/>
      <sheetName val="ACT BIOLOG Ver SAP"/>
      <sheetName val="Hoja1"/>
      <sheetName val="Hoja2"/>
    </sheetNames>
    <sheetDataSet>
      <sheetData sheetId="0">
        <row r="15">
          <cell r="B15">
            <v>444016534</v>
          </cell>
          <cell r="C15">
            <v>5960896561</v>
          </cell>
          <cell r="D15">
            <v>7385449826</v>
          </cell>
          <cell r="E15">
            <v>5591097801</v>
          </cell>
          <cell r="F15">
            <v>1309609496</v>
          </cell>
          <cell r="G15">
            <v>258458027</v>
          </cell>
          <cell r="H15">
            <v>5506850143</v>
          </cell>
          <cell r="I15">
            <v>6005084101</v>
          </cell>
          <cell r="J15">
            <v>127488791</v>
          </cell>
          <cell r="K15">
            <v>19749284</v>
          </cell>
        </row>
      </sheetData>
      <sheetData sheetId="1"/>
      <sheetData sheetId="2"/>
      <sheetData sheetId="3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1"/>
      <sheetName val="2012"/>
    </sheetNames>
    <sheetDataSet>
      <sheetData sheetId="0"/>
      <sheetData sheetId="1">
        <row r="8">
          <cell r="O8">
            <v>2981959.031</v>
          </cell>
        </row>
        <row r="15">
          <cell r="O15">
            <v>22220.881625539718</v>
          </cell>
        </row>
        <row r="16">
          <cell r="O16">
            <v>3749.6033984602823</v>
          </cell>
        </row>
        <row r="17">
          <cell r="O17">
            <v>7270.5340889999998</v>
          </cell>
        </row>
        <row r="23">
          <cell r="O23">
            <v>45773.422477</v>
          </cell>
        </row>
        <row r="30">
          <cell r="O30">
            <v>33299.782418999996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 Concepto Lucro"/>
      <sheetName val="Resumen"/>
      <sheetName val="X Concepto"/>
      <sheetName val="A-B-C"/>
      <sheetName val="x CeCo"/>
      <sheetName val="Ofic Proveed"/>
      <sheetName val="Hoja2"/>
      <sheetName val="Costos Admon Campo 0912"/>
      <sheetName val="Hoja8"/>
      <sheetName val="Subreparto"/>
      <sheetName val="Hoja4"/>
      <sheetName val="detallado ofic prove"/>
      <sheetName val="RESUM"/>
    </sheetNames>
    <sheetDataSet>
      <sheetData sheetId="0"/>
      <sheetData sheetId="1">
        <row r="88">
          <cell r="T88">
            <v>1033.7628430000018</v>
          </cell>
        </row>
      </sheetData>
      <sheetData sheetId="2"/>
      <sheetData sheetId="3"/>
      <sheetData sheetId="4"/>
      <sheetData sheetId="5">
        <row r="6">
          <cell r="R6">
            <v>482126863</v>
          </cell>
        </row>
        <row r="9">
          <cell r="R9">
            <v>90296172</v>
          </cell>
        </row>
        <row r="10">
          <cell r="R10">
            <v>1490003.0000000002</v>
          </cell>
        </row>
        <row r="11">
          <cell r="R11">
            <v>8105780.0000000009</v>
          </cell>
        </row>
        <row r="20">
          <cell r="R20">
            <v>410881225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ón (2)"/>
      <sheetName val="Informacion Lucro 2013"/>
      <sheetName val="Informacion Lucro rev 2012"/>
      <sheetName val="Información (3)"/>
      <sheetName val="Ppto"/>
      <sheetName val="51"/>
      <sheetName val="52"/>
      <sheetName val="COSECHA"/>
      <sheetName val="Fabrica"/>
      <sheetName val="OTROS PN"/>
      <sheetName val="Información (4)"/>
      <sheetName val="Información 2012"/>
      <sheetName val="F Y V DIC-12 (2)"/>
      <sheetName val="F Y V DIC-12"/>
    </sheetNames>
    <sheetDataSet>
      <sheetData sheetId="0"/>
      <sheetData sheetId="1"/>
      <sheetData sheetId="2"/>
      <sheetData sheetId="3">
        <row r="12">
          <cell r="E12">
            <v>28942.790307539719</v>
          </cell>
        </row>
        <row r="13">
          <cell r="E13">
            <v>57414.063822460281</v>
          </cell>
        </row>
        <row r="14">
          <cell r="E14">
            <v>45773.422477</v>
          </cell>
        </row>
        <row r="15">
          <cell r="E15">
            <v>33299.782418999996</v>
          </cell>
        </row>
        <row r="16">
          <cell r="E16">
            <v>4108.9953558999996</v>
          </cell>
        </row>
        <row r="19">
          <cell r="E19">
            <v>13528.514341000004</v>
          </cell>
        </row>
        <row r="20">
          <cell r="E20">
            <v>8882.8604759999998</v>
          </cell>
        </row>
      </sheetData>
      <sheetData sheetId="4">
        <row r="3">
          <cell r="G3">
            <v>17530.558039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lle 2012 (3)"/>
      <sheetName val="detalle 2012 (2)"/>
      <sheetName val="Deprec ppto"/>
      <sheetName val="detalle 2011"/>
      <sheetName val="detalle 2012"/>
      <sheetName val="Depreciacion"/>
      <sheetName val="Hoja1"/>
      <sheetName val="Hoja3"/>
      <sheetName val="Costos Caña en Patio Ene12"/>
      <sheetName val="inv pt"/>
      <sheetName val="ene12"/>
      <sheetName val="Hoja2"/>
      <sheetName val="Partic TD"/>
      <sheetName val="Particip"/>
      <sheetName val="Hoja7"/>
      <sheetName val="Proveed"/>
    </sheetNames>
    <sheetDataSet>
      <sheetData sheetId="0"/>
      <sheetData sheetId="1"/>
      <sheetData sheetId="2"/>
      <sheetData sheetId="3"/>
      <sheetData sheetId="4">
        <row r="13">
          <cell r="P13">
            <v>28711.879443449059</v>
          </cell>
        </row>
        <row r="14">
          <cell r="O14">
            <v>43988098632</v>
          </cell>
        </row>
        <row r="16">
          <cell r="O16">
            <v>737630743</v>
          </cell>
        </row>
        <row r="17">
          <cell r="O17">
            <v>533502718</v>
          </cell>
        </row>
        <row r="18">
          <cell r="O18">
            <v>120669060</v>
          </cell>
        </row>
        <row r="19">
          <cell r="O19">
            <v>993503117</v>
          </cell>
        </row>
        <row r="20">
          <cell r="O20">
            <v>20522065</v>
          </cell>
        </row>
      </sheetData>
      <sheetData sheetId="5" refreshError="1"/>
      <sheetData sheetId="6" refreshError="1"/>
      <sheetData sheetId="7"/>
      <sheetData sheetId="8"/>
      <sheetData sheetId="9" refreshError="1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RAMA 2017"/>
      <sheetName val="Resum areas"/>
      <sheetName val="Resum conceptos"/>
      <sheetName val="Amortiz diferidos"/>
      <sheetName val="132 Procesos de Producc"/>
      <sheetName val="133 Areas de apoyo"/>
      <sheetName val="134 Metodos y mantto"/>
      <sheetName val="131 INDIRECTOS FBCA"/>
    </sheetNames>
    <sheetDataSet>
      <sheetData sheetId="0" refreshError="1"/>
      <sheetData sheetId="1" refreshError="1">
        <row r="2">
          <cell r="B2" t="str">
            <v>Contabilidad y Costos</v>
          </cell>
        </row>
        <row r="6">
          <cell r="E6">
            <v>113505.15</v>
          </cell>
          <cell r="F6">
            <v>117131.94704900001</v>
          </cell>
          <cell r="J6">
            <v>1308453.47</v>
          </cell>
        </row>
        <row r="7">
          <cell r="E7">
            <v>244007.37700000001</v>
          </cell>
          <cell r="F7">
            <v>261907.03360156404</v>
          </cell>
          <cell r="J7">
            <v>2743752.1749999998</v>
          </cell>
        </row>
        <row r="15">
          <cell r="F15">
            <v>56.029459000000003</v>
          </cell>
        </row>
        <row r="19">
          <cell r="F19">
            <v>555.58625900000004</v>
          </cell>
        </row>
        <row r="22">
          <cell r="E22">
            <v>267.61062199999998</v>
          </cell>
          <cell r="F22">
            <v>251.76862299999999</v>
          </cell>
          <cell r="J22">
            <v>2979.6573170000001</v>
          </cell>
        </row>
      </sheetData>
      <sheetData sheetId="2" refreshError="1"/>
      <sheetData sheetId="3" refreshError="1"/>
      <sheetData sheetId="4" refreshError="1">
        <row r="330">
          <cell r="E330">
            <v>0</v>
          </cell>
          <cell r="F330">
            <v>0</v>
          </cell>
          <cell r="J330">
            <v>0</v>
          </cell>
        </row>
        <row r="331">
          <cell r="E331">
            <v>10.30977</v>
          </cell>
          <cell r="J331">
            <v>214.948106</v>
          </cell>
        </row>
        <row r="332">
          <cell r="E332">
            <v>0</v>
          </cell>
          <cell r="F332">
            <v>0</v>
          </cell>
          <cell r="J332">
            <v>0</v>
          </cell>
        </row>
        <row r="333">
          <cell r="E333">
            <v>382.14500500000003</v>
          </cell>
          <cell r="J333">
            <v>3944.3352229999991</v>
          </cell>
        </row>
        <row r="334">
          <cell r="E334">
            <v>14.619051000000001</v>
          </cell>
          <cell r="F334">
            <v>17.109772</v>
          </cell>
          <cell r="J334">
            <v>97.953783000000001</v>
          </cell>
        </row>
        <row r="335">
          <cell r="E335">
            <v>0.79114799999999996</v>
          </cell>
          <cell r="F335">
            <v>1.6317539999999999</v>
          </cell>
          <cell r="J335">
            <v>17.466151000000004</v>
          </cell>
        </row>
        <row r="336">
          <cell r="E336">
            <v>3.7231449999999997</v>
          </cell>
          <cell r="F336">
            <v>4.4507939999999993</v>
          </cell>
          <cell r="J336">
            <v>52.572081999999995</v>
          </cell>
        </row>
        <row r="337">
          <cell r="E337">
            <v>224.34979999999999</v>
          </cell>
          <cell r="F337">
            <v>233.76965000000001</v>
          </cell>
          <cell r="J337">
            <v>2455.005979</v>
          </cell>
        </row>
        <row r="338">
          <cell r="E338">
            <v>0</v>
          </cell>
          <cell r="F338">
            <v>0</v>
          </cell>
          <cell r="J338">
            <v>0</v>
          </cell>
        </row>
        <row r="339">
          <cell r="E339">
            <v>0</v>
          </cell>
          <cell r="F339">
            <v>0</v>
          </cell>
          <cell r="J339">
            <v>0</v>
          </cell>
        </row>
        <row r="340">
          <cell r="E340">
            <v>171.169882</v>
          </cell>
          <cell r="F340">
            <v>167.75382599999998</v>
          </cell>
          <cell r="J340">
            <v>1737.1057920000001</v>
          </cell>
        </row>
        <row r="341">
          <cell r="E341">
            <v>0</v>
          </cell>
          <cell r="F341">
            <v>0</v>
          </cell>
          <cell r="J341">
            <v>0</v>
          </cell>
        </row>
        <row r="342">
          <cell r="E342">
            <v>3.88</v>
          </cell>
          <cell r="F342">
            <v>0</v>
          </cell>
          <cell r="J342">
            <v>59.136769999999999</v>
          </cell>
        </row>
        <row r="343">
          <cell r="E343">
            <v>18.652339999999999</v>
          </cell>
          <cell r="F343">
            <v>11.252629000000001</v>
          </cell>
          <cell r="J343">
            <v>158.546381</v>
          </cell>
        </row>
        <row r="344">
          <cell r="E344">
            <v>4.3687609999999992</v>
          </cell>
          <cell r="F344">
            <v>0.60904599999999998</v>
          </cell>
          <cell r="J344">
            <v>73.488250999999977</v>
          </cell>
        </row>
        <row r="345">
          <cell r="E345">
            <v>330.054146</v>
          </cell>
          <cell r="F345">
            <v>294.97468100000003</v>
          </cell>
          <cell r="J345">
            <v>3269.8106520000001</v>
          </cell>
        </row>
        <row r="346">
          <cell r="E346">
            <v>0</v>
          </cell>
          <cell r="F346">
            <v>0</v>
          </cell>
          <cell r="J346">
            <v>0</v>
          </cell>
        </row>
        <row r="347">
          <cell r="E347">
            <v>0</v>
          </cell>
          <cell r="F347">
            <v>0</v>
          </cell>
          <cell r="J347">
            <v>65.174396000000016</v>
          </cell>
        </row>
        <row r="348">
          <cell r="E348">
            <v>0</v>
          </cell>
          <cell r="F348">
            <v>0</v>
          </cell>
          <cell r="J348">
            <v>0</v>
          </cell>
        </row>
        <row r="349">
          <cell r="E349">
            <v>0.14200099999999999</v>
          </cell>
          <cell r="F349">
            <v>0</v>
          </cell>
          <cell r="J349">
            <v>2.3460019999999999</v>
          </cell>
        </row>
        <row r="350">
          <cell r="E350">
            <v>9.7767999999999994E-2</v>
          </cell>
          <cell r="F350">
            <v>0</v>
          </cell>
          <cell r="J350">
            <v>1.0886659999999999</v>
          </cell>
        </row>
      </sheetData>
      <sheetData sheetId="5" refreshError="1">
        <row r="223">
          <cell r="E223">
            <v>0</v>
          </cell>
          <cell r="F223">
            <v>0</v>
          </cell>
          <cell r="J223">
            <v>4.7083640000000004</v>
          </cell>
        </row>
        <row r="224">
          <cell r="E224">
            <v>25.850435999999998</v>
          </cell>
          <cell r="J224">
            <v>78.015043000000006</v>
          </cell>
        </row>
        <row r="225">
          <cell r="E225">
            <v>0</v>
          </cell>
          <cell r="F225">
            <v>0</v>
          </cell>
          <cell r="J225">
            <v>0</v>
          </cell>
        </row>
        <row r="226">
          <cell r="E226">
            <v>236.13111500000002</v>
          </cell>
          <cell r="J226">
            <v>2786.2088949999998</v>
          </cell>
        </row>
        <row r="227">
          <cell r="E227">
            <v>6.6173960000000003</v>
          </cell>
          <cell r="F227">
            <v>4.1377159999999993</v>
          </cell>
          <cell r="J227">
            <v>33.073554000000001</v>
          </cell>
        </row>
        <row r="228">
          <cell r="E228">
            <v>0.31393599999999999</v>
          </cell>
          <cell r="F228">
            <v>0.18479300000000001</v>
          </cell>
          <cell r="J228">
            <v>4.7942940000000007</v>
          </cell>
        </row>
        <row r="229">
          <cell r="E229">
            <v>0.28648400000000002</v>
          </cell>
          <cell r="F229">
            <v>0.66659299999999999</v>
          </cell>
          <cell r="J229">
            <v>7.9556099999999992</v>
          </cell>
        </row>
        <row r="230">
          <cell r="E230">
            <v>0</v>
          </cell>
          <cell r="F230">
            <v>0</v>
          </cell>
          <cell r="J230">
            <v>0</v>
          </cell>
        </row>
        <row r="231">
          <cell r="E231">
            <v>145.67844400000001</v>
          </cell>
          <cell r="F231">
            <v>35.588000000000001</v>
          </cell>
          <cell r="J231">
            <v>1207.1926960000001</v>
          </cell>
        </row>
        <row r="232">
          <cell r="E232">
            <v>0</v>
          </cell>
          <cell r="F232">
            <v>0</v>
          </cell>
          <cell r="J232">
            <v>28.035920000000001</v>
          </cell>
        </row>
        <row r="233">
          <cell r="E233">
            <v>0</v>
          </cell>
          <cell r="F233">
            <v>0</v>
          </cell>
          <cell r="J233">
            <v>0.772455</v>
          </cell>
        </row>
        <row r="234">
          <cell r="E234">
            <v>0</v>
          </cell>
          <cell r="F234">
            <v>0</v>
          </cell>
          <cell r="J234">
            <v>0</v>
          </cell>
        </row>
        <row r="235">
          <cell r="E235">
            <v>0</v>
          </cell>
          <cell r="F235">
            <v>0</v>
          </cell>
          <cell r="J235">
            <v>0</v>
          </cell>
        </row>
        <row r="236">
          <cell r="E236">
            <v>0</v>
          </cell>
          <cell r="F236">
            <v>0</v>
          </cell>
          <cell r="J236">
            <v>0</v>
          </cell>
        </row>
        <row r="237">
          <cell r="E237">
            <v>7.0149100000000004</v>
          </cell>
          <cell r="F237">
            <v>24.588695000000001</v>
          </cell>
          <cell r="J237">
            <v>146.27595000000002</v>
          </cell>
        </row>
        <row r="238">
          <cell r="E238">
            <v>18.465532</v>
          </cell>
          <cell r="F238">
            <v>13.775365999999998</v>
          </cell>
          <cell r="J238">
            <v>447.94668799999999</v>
          </cell>
        </row>
        <row r="239">
          <cell r="E239">
            <v>126.36051400000001</v>
          </cell>
          <cell r="F239">
            <v>108.071913</v>
          </cell>
          <cell r="J239">
            <v>1193.5069599999999</v>
          </cell>
        </row>
        <row r="240">
          <cell r="E240">
            <v>0</v>
          </cell>
          <cell r="F240">
            <v>0</v>
          </cell>
          <cell r="J240">
            <v>0</v>
          </cell>
        </row>
        <row r="241">
          <cell r="E241">
            <v>1.3469869999999999</v>
          </cell>
          <cell r="F241">
            <v>0</v>
          </cell>
          <cell r="J241">
            <v>3.5840000000000001</v>
          </cell>
        </row>
        <row r="242">
          <cell r="E242">
            <v>0</v>
          </cell>
          <cell r="F242">
            <v>0</v>
          </cell>
          <cell r="J242">
            <v>6.5568</v>
          </cell>
        </row>
        <row r="243">
          <cell r="E243">
            <v>3.117E-3</v>
          </cell>
          <cell r="F243">
            <v>3.6958999999999999E-2</v>
          </cell>
          <cell r="J243">
            <v>0.363591</v>
          </cell>
        </row>
        <row r="244">
          <cell r="E244">
            <v>0</v>
          </cell>
          <cell r="F244">
            <v>0</v>
          </cell>
          <cell r="J244">
            <v>3.7289319999999999</v>
          </cell>
        </row>
      </sheetData>
      <sheetData sheetId="6" refreshError="1">
        <row r="514">
          <cell r="E514">
            <v>0</v>
          </cell>
          <cell r="F514">
            <v>0</v>
          </cell>
          <cell r="J514">
            <v>0</v>
          </cell>
        </row>
        <row r="515">
          <cell r="E515">
            <v>1.8671690000000001</v>
          </cell>
          <cell r="J515">
            <v>12.419113000000001</v>
          </cell>
        </row>
        <row r="516">
          <cell r="E516">
            <v>0</v>
          </cell>
          <cell r="F516">
            <v>0</v>
          </cell>
          <cell r="J516">
            <v>0</v>
          </cell>
        </row>
        <row r="517">
          <cell r="E517">
            <v>4.7690939999999991</v>
          </cell>
          <cell r="J517">
            <v>48.938884800000004</v>
          </cell>
        </row>
        <row r="518">
          <cell r="E518">
            <v>9.8691709999999997</v>
          </cell>
          <cell r="F518">
            <v>16.568353999999999</v>
          </cell>
          <cell r="J518">
            <v>75.47382300000001</v>
          </cell>
        </row>
        <row r="519">
          <cell r="E519">
            <v>0.139538</v>
          </cell>
          <cell r="F519">
            <v>3.5881999999999997E-2</v>
          </cell>
          <cell r="J519">
            <v>1.365138</v>
          </cell>
        </row>
        <row r="520">
          <cell r="E520">
            <v>2.1204740000000002</v>
          </cell>
          <cell r="F520">
            <v>1.462126</v>
          </cell>
          <cell r="J520">
            <v>29.512185000000002</v>
          </cell>
        </row>
        <row r="521">
          <cell r="E521">
            <v>0</v>
          </cell>
          <cell r="F521">
            <v>0</v>
          </cell>
          <cell r="J521">
            <v>0</v>
          </cell>
        </row>
        <row r="522">
          <cell r="E522">
            <v>0</v>
          </cell>
          <cell r="F522">
            <v>0</v>
          </cell>
          <cell r="J522">
            <v>0</v>
          </cell>
        </row>
        <row r="523">
          <cell r="E523">
            <v>0</v>
          </cell>
          <cell r="F523">
            <v>0</v>
          </cell>
          <cell r="J523">
            <v>0.02</v>
          </cell>
        </row>
        <row r="524">
          <cell r="E524">
            <v>0</v>
          </cell>
          <cell r="F524">
            <v>0</v>
          </cell>
          <cell r="J524">
            <v>0</v>
          </cell>
        </row>
        <row r="525">
          <cell r="E525">
            <v>0</v>
          </cell>
          <cell r="F525">
            <v>0</v>
          </cell>
          <cell r="J525">
            <v>0</v>
          </cell>
        </row>
        <row r="526">
          <cell r="E526">
            <v>198.22632400000001</v>
          </cell>
          <cell r="F526">
            <v>73.661912000000001</v>
          </cell>
          <cell r="J526">
            <v>1749.23687</v>
          </cell>
        </row>
        <row r="527">
          <cell r="E527">
            <v>0</v>
          </cell>
          <cell r="F527">
            <v>0</v>
          </cell>
          <cell r="J527">
            <v>0</v>
          </cell>
        </row>
        <row r="528">
          <cell r="E528">
            <v>480.78984800000001</v>
          </cell>
          <cell r="F528">
            <v>479.20659799999999</v>
          </cell>
          <cell r="J528">
            <v>5737.8390929999996</v>
          </cell>
        </row>
        <row r="529">
          <cell r="E529">
            <v>389.12362100000001</v>
          </cell>
          <cell r="F529">
            <v>327.36491600000005</v>
          </cell>
          <cell r="J529">
            <v>3560.0205720000004</v>
          </cell>
        </row>
        <row r="530">
          <cell r="E530">
            <v>0</v>
          </cell>
          <cell r="F530">
            <v>0</v>
          </cell>
          <cell r="J530">
            <v>3.7414999999999997E-2</v>
          </cell>
        </row>
        <row r="531">
          <cell r="E531">
            <v>237.01806100000002</v>
          </cell>
          <cell r="F531">
            <v>270.622613</v>
          </cell>
          <cell r="J531">
            <v>2711.9307589999994</v>
          </cell>
        </row>
        <row r="532">
          <cell r="E532">
            <v>1.9E-2</v>
          </cell>
          <cell r="F532">
            <v>0</v>
          </cell>
          <cell r="J532">
            <v>5.6190720000000001</v>
          </cell>
        </row>
        <row r="533">
          <cell r="E533">
            <v>0.53997200000000001</v>
          </cell>
          <cell r="F533">
            <v>0.82434400000000008</v>
          </cell>
          <cell r="J533">
            <v>9.6555269999999993</v>
          </cell>
        </row>
        <row r="534">
          <cell r="E534">
            <v>0.109995</v>
          </cell>
          <cell r="F534">
            <v>0</v>
          </cell>
          <cell r="J534">
            <v>5.2463940000000004</v>
          </cell>
        </row>
      </sheetData>
      <sheetData sheetId="7" refreshError="1">
        <row r="189">
          <cell r="E189">
            <v>0</v>
          </cell>
          <cell r="F189">
            <v>0</v>
          </cell>
          <cell r="J189">
            <v>0</v>
          </cell>
        </row>
        <row r="190">
          <cell r="E190">
            <v>6.9930950000000003</v>
          </cell>
          <cell r="J190">
            <v>328.09539599999999</v>
          </cell>
        </row>
        <row r="191">
          <cell r="E191">
            <v>15.213157000000001</v>
          </cell>
          <cell r="F191">
            <v>17.864777</v>
          </cell>
          <cell r="J191">
            <v>152.17866999999998</v>
          </cell>
        </row>
        <row r="192">
          <cell r="E192">
            <v>41.436965000000001</v>
          </cell>
          <cell r="J192">
            <v>529.88710700000001</v>
          </cell>
        </row>
        <row r="193">
          <cell r="E193">
            <v>23.515845999999996</v>
          </cell>
          <cell r="F193">
            <v>23.581613999999998</v>
          </cell>
          <cell r="J193">
            <v>249.59415799999996</v>
          </cell>
        </row>
        <row r="194">
          <cell r="E194">
            <v>3.7639690000000003</v>
          </cell>
          <cell r="F194">
            <v>4.0649800000000003</v>
          </cell>
          <cell r="J194">
            <v>50.403243999999994</v>
          </cell>
        </row>
        <row r="195">
          <cell r="E195">
            <v>0.76941700000000002</v>
          </cell>
          <cell r="F195">
            <v>0.32575000000000004</v>
          </cell>
          <cell r="J195">
            <v>5.4893939999999999</v>
          </cell>
        </row>
        <row r="196">
          <cell r="E196">
            <v>0</v>
          </cell>
          <cell r="F196">
            <v>0</v>
          </cell>
          <cell r="J196">
            <v>0</v>
          </cell>
        </row>
        <row r="197">
          <cell r="E197">
            <v>0</v>
          </cell>
          <cell r="F197">
            <v>0</v>
          </cell>
          <cell r="J197">
            <v>0</v>
          </cell>
        </row>
        <row r="198">
          <cell r="E198">
            <v>0.55909600000000004</v>
          </cell>
          <cell r="F198">
            <v>0.63386500000000001</v>
          </cell>
          <cell r="J198">
            <v>7.5882430000000012</v>
          </cell>
        </row>
        <row r="199">
          <cell r="E199">
            <v>0</v>
          </cell>
          <cell r="F199">
            <v>0</v>
          </cell>
          <cell r="J199">
            <v>0</v>
          </cell>
        </row>
        <row r="200">
          <cell r="E200">
            <v>8</v>
          </cell>
          <cell r="F200">
            <v>5</v>
          </cell>
          <cell r="J200">
            <v>66.537458000000001</v>
          </cell>
        </row>
        <row r="201">
          <cell r="E201">
            <v>0</v>
          </cell>
          <cell r="F201">
            <v>0</v>
          </cell>
          <cell r="J201">
            <v>6.8665999999999991</v>
          </cell>
        </row>
        <row r="202">
          <cell r="E202">
            <v>0</v>
          </cell>
          <cell r="F202">
            <v>0</v>
          </cell>
          <cell r="J202">
            <v>0</v>
          </cell>
        </row>
        <row r="203">
          <cell r="E203">
            <v>0.121514</v>
          </cell>
          <cell r="F203">
            <v>0</v>
          </cell>
          <cell r="J203">
            <v>4.4529379999999996</v>
          </cell>
        </row>
        <row r="204">
          <cell r="E204">
            <v>229.70129400000002</v>
          </cell>
          <cell r="F204">
            <v>191.18870799999999</v>
          </cell>
          <cell r="J204">
            <v>2212.7640019999999</v>
          </cell>
        </row>
        <row r="205">
          <cell r="E205">
            <v>67.358789999999999</v>
          </cell>
          <cell r="F205">
            <v>79.904904000000002</v>
          </cell>
          <cell r="J205">
            <v>794.61791500000004</v>
          </cell>
        </row>
        <row r="206">
          <cell r="E206">
            <v>0</v>
          </cell>
          <cell r="F206">
            <v>0</v>
          </cell>
          <cell r="J206">
            <v>2.1736800000000001</v>
          </cell>
        </row>
        <row r="207">
          <cell r="E207">
            <v>66.911394999999999</v>
          </cell>
          <cell r="F207">
            <v>83.169248999999994</v>
          </cell>
          <cell r="J207">
            <v>796.44922300000007</v>
          </cell>
        </row>
        <row r="208">
          <cell r="E208">
            <v>0.31383500000000003</v>
          </cell>
          <cell r="F208">
            <v>0.40399999999999997</v>
          </cell>
          <cell r="J208">
            <v>3.6552859999999998</v>
          </cell>
        </row>
        <row r="209">
          <cell r="E209">
            <v>0.101711</v>
          </cell>
          <cell r="F209">
            <v>0.44753000000000004</v>
          </cell>
          <cell r="J209">
            <v>5.6447530000000006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 areas"/>
      <sheetName val="Conceptos"/>
      <sheetName val="INDIRECTOS"/>
      <sheetName val="Operacion Mes"/>
      <sheetName val="Mtto Mes"/>
      <sheetName val="Consolidado Mes"/>
      <sheetName val="Operacion Acum"/>
      <sheetName val="Mtto Acum"/>
      <sheetName val="Consolidado Acum"/>
      <sheetName val="Horas Operativas"/>
      <sheetName val="Hoja1"/>
      <sheetName val="horas sap"/>
    </sheetNames>
    <sheetDataSet>
      <sheetData sheetId="0"/>
      <sheetData sheetId="1"/>
      <sheetData sheetId="2">
        <row r="7">
          <cell r="I7">
            <v>234.588099</v>
          </cell>
        </row>
        <row r="9">
          <cell r="I9">
            <v>68.384736000000004</v>
          </cell>
        </row>
        <row r="10">
          <cell r="I10">
            <v>32.195158999999997</v>
          </cell>
        </row>
        <row r="11">
          <cell r="I11">
            <v>12.115289000000001</v>
          </cell>
        </row>
      </sheetData>
      <sheetData sheetId="3"/>
      <sheetData sheetId="4"/>
      <sheetData sheetId="5"/>
      <sheetData sheetId="6">
        <row r="89">
          <cell r="E89">
            <v>286.53367800000007</v>
          </cell>
        </row>
        <row r="90">
          <cell r="D90">
            <v>2069.7007689999996</v>
          </cell>
        </row>
        <row r="91">
          <cell r="D91">
            <v>1048.0782339999998</v>
          </cell>
        </row>
        <row r="92">
          <cell r="D92">
            <v>0</v>
          </cell>
          <cell r="E92">
            <v>1162.1904869999998</v>
          </cell>
        </row>
        <row r="93">
          <cell r="D93">
            <v>60.949818</v>
          </cell>
        </row>
        <row r="94">
          <cell r="E94">
            <v>5309.924653</v>
          </cell>
        </row>
        <row r="95">
          <cell r="E95">
            <v>1270.7035519999999</v>
          </cell>
        </row>
        <row r="96">
          <cell r="E96">
            <v>797.87921200000005</v>
          </cell>
        </row>
        <row r="97">
          <cell r="E97">
            <v>240.04324900000003</v>
          </cell>
        </row>
        <row r="98">
          <cell r="D98">
            <v>3825.9820699999991</v>
          </cell>
          <cell r="E98">
            <v>664.63583500000004</v>
          </cell>
        </row>
        <row r="99">
          <cell r="D99">
            <v>434.27545099999998</v>
          </cell>
        </row>
        <row r="103">
          <cell r="E103">
            <v>990.58475599999986</v>
          </cell>
        </row>
        <row r="104">
          <cell r="E104">
            <v>2093.894937</v>
          </cell>
        </row>
        <row r="105">
          <cell r="E105">
            <v>352.60289899999998</v>
          </cell>
        </row>
        <row r="107">
          <cell r="D107">
            <v>2539.2792610000001</v>
          </cell>
          <cell r="E107">
            <v>388.917306</v>
          </cell>
        </row>
        <row r="110">
          <cell r="D110">
            <v>0.42395440670564383</v>
          </cell>
          <cell r="G110">
            <v>0.2888972590005342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morti x Concep"/>
      <sheetName val="TD Detalle Amort"/>
      <sheetName val="Area Cos x Mes"/>
    </sheetNames>
    <sheetDataSet>
      <sheetData sheetId="0">
        <row r="13">
          <cell r="D13">
            <v>390778799</v>
          </cell>
          <cell r="E13">
            <v>5532292069</v>
          </cell>
          <cell r="F13">
            <v>61708219</v>
          </cell>
          <cell r="G13">
            <v>6236321453</v>
          </cell>
          <cell r="H13">
            <v>488294961</v>
          </cell>
          <cell r="I13">
            <v>6432613956</v>
          </cell>
          <cell r="J13">
            <v>182606534</v>
          </cell>
          <cell r="K13">
            <v>5749481510</v>
          </cell>
          <cell r="L13">
            <v>5492048156</v>
          </cell>
          <cell r="M13">
            <v>105551371</v>
          </cell>
          <cell r="N13">
            <v>1033423</v>
          </cell>
          <cell r="O13">
            <v>16442637</v>
          </cell>
          <cell r="P13">
            <v>52476497</v>
          </cell>
          <cell r="Q13">
            <v>17542393</v>
          </cell>
        </row>
      </sheetData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o Dia sin molienda"/>
      <sheetName val="F-V x cuenta"/>
      <sheetName val="Admon Campo"/>
      <sheetName val="Ofic Prov"/>
      <sheetName val="Admon"/>
      <sheetName val="Ventas"/>
      <sheetName val="Calidad"/>
      <sheetName val="Gestion Cambio"/>
      <sheetName val="PC"/>
      <sheetName val="Resumen F- V"/>
    </sheetNames>
    <sheetDataSet>
      <sheetData sheetId="0"/>
      <sheetData sheetId="1">
        <row r="59">
          <cell r="AX59">
            <v>16516.58398833697</v>
          </cell>
        </row>
      </sheetData>
      <sheetData sheetId="2"/>
      <sheetData sheetId="3"/>
      <sheetData sheetId="4">
        <row r="24">
          <cell r="U24">
            <v>283486668</v>
          </cell>
        </row>
        <row r="36">
          <cell r="V36">
            <v>32366791</v>
          </cell>
        </row>
        <row r="37">
          <cell r="V37">
            <v>24813371</v>
          </cell>
        </row>
        <row r="38">
          <cell r="V38">
            <v>444000</v>
          </cell>
        </row>
        <row r="39">
          <cell r="U39">
            <v>9840021506</v>
          </cell>
          <cell r="V39">
            <v>570125347</v>
          </cell>
        </row>
        <row r="47">
          <cell r="U47">
            <v>668109478.89999998</v>
          </cell>
          <cell r="V47">
            <v>221445995.10000002</v>
          </cell>
        </row>
        <row r="51">
          <cell r="U51">
            <v>1967233</v>
          </cell>
          <cell r="V51">
            <v>2430196</v>
          </cell>
        </row>
        <row r="55">
          <cell r="U55">
            <v>270611538</v>
          </cell>
          <cell r="V55">
            <v>18580173</v>
          </cell>
        </row>
        <row r="58">
          <cell r="U58">
            <v>495228000</v>
          </cell>
          <cell r="V58">
            <v>510875715</v>
          </cell>
        </row>
        <row r="65">
          <cell r="U65">
            <v>172042849</v>
          </cell>
        </row>
        <row r="66">
          <cell r="U66">
            <v>628492847</v>
          </cell>
          <cell r="V66">
            <v>0</v>
          </cell>
        </row>
        <row r="67">
          <cell r="U67">
            <v>588020194.5</v>
          </cell>
          <cell r="V67">
            <v>196006731.5</v>
          </cell>
        </row>
        <row r="68">
          <cell r="V68">
            <v>7064000</v>
          </cell>
        </row>
        <row r="69">
          <cell r="U69">
            <v>77199630</v>
          </cell>
        </row>
        <row r="70">
          <cell r="U70">
            <v>843507</v>
          </cell>
        </row>
        <row r="71">
          <cell r="U71">
            <v>71013768</v>
          </cell>
          <cell r="V71">
            <v>0</v>
          </cell>
        </row>
        <row r="72">
          <cell r="U72">
            <v>13221458</v>
          </cell>
        </row>
        <row r="73">
          <cell r="U73">
            <v>66336695</v>
          </cell>
        </row>
        <row r="74">
          <cell r="V74">
            <v>2325242</v>
          </cell>
        </row>
        <row r="75">
          <cell r="U75">
            <v>515613850</v>
          </cell>
        </row>
        <row r="77">
          <cell r="U77">
            <v>20386614</v>
          </cell>
          <cell r="V77">
            <v>7842667</v>
          </cell>
        </row>
        <row r="78">
          <cell r="U78">
            <v>222193879</v>
          </cell>
        </row>
        <row r="79">
          <cell r="U79">
            <v>50494700</v>
          </cell>
        </row>
        <row r="80">
          <cell r="U80">
            <v>4448100</v>
          </cell>
        </row>
        <row r="82">
          <cell r="V82">
            <v>33425675</v>
          </cell>
        </row>
        <row r="84">
          <cell r="V84">
            <v>23375349</v>
          </cell>
        </row>
        <row r="85">
          <cell r="U85">
            <v>2509200</v>
          </cell>
        </row>
        <row r="90">
          <cell r="V90">
            <v>77862489</v>
          </cell>
        </row>
        <row r="91">
          <cell r="V91">
            <v>2010000</v>
          </cell>
        </row>
        <row r="93">
          <cell r="V93">
            <v>1747418</v>
          </cell>
        </row>
        <row r="94">
          <cell r="V94">
            <v>5537296</v>
          </cell>
        </row>
        <row r="95">
          <cell r="V95">
            <v>62529648</v>
          </cell>
        </row>
        <row r="96">
          <cell r="V96">
            <v>5930198</v>
          </cell>
        </row>
        <row r="97">
          <cell r="V97">
            <v>16225995</v>
          </cell>
        </row>
        <row r="98">
          <cell r="U98">
            <v>38855614</v>
          </cell>
        </row>
        <row r="104">
          <cell r="U104">
            <v>320710545</v>
          </cell>
        </row>
        <row r="107">
          <cell r="U107">
            <v>224164287</v>
          </cell>
        </row>
        <row r="108">
          <cell r="V108">
            <v>3124225</v>
          </cell>
        </row>
        <row r="109">
          <cell r="V109">
            <v>30697098</v>
          </cell>
        </row>
        <row r="110">
          <cell r="V110">
            <v>9415900</v>
          </cell>
        </row>
        <row r="111">
          <cell r="V111">
            <v>75879408</v>
          </cell>
        </row>
        <row r="112">
          <cell r="V112">
            <v>34970287</v>
          </cell>
        </row>
        <row r="113">
          <cell r="V113">
            <v>46358579</v>
          </cell>
        </row>
        <row r="114">
          <cell r="V114">
            <v>39800</v>
          </cell>
        </row>
        <row r="115">
          <cell r="V115">
            <v>19007971</v>
          </cell>
        </row>
        <row r="116">
          <cell r="U116">
            <v>36405452</v>
          </cell>
        </row>
        <row r="117">
          <cell r="U117">
            <v>32506779</v>
          </cell>
        </row>
        <row r="118">
          <cell r="V118">
            <v>264212</v>
          </cell>
        </row>
        <row r="119">
          <cell r="V119">
            <v>94599211</v>
          </cell>
        </row>
        <row r="120">
          <cell r="V120">
            <v>15855767</v>
          </cell>
        </row>
        <row r="121">
          <cell r="V121">
            <v>1048279</v>
          </cell>
        </row>
        <row r="122">
          <cell r="U122">
            <v>272019143.51999998</v>
          </cell>
          <cell r="V122">
            <v>294687405.48000002</v>
          </cell>
        </row>
        <row r="123">
          <cell r="V123">
            <v>59820757</v>
          </cell>
        </row>
        <row r="124">
          <cell r="V124">
            <v>36204800</v>
          </cell>
        </row>
        <row r="125">
          <cell r="U125">
            <v>128177142</v>
          </cell>
          <cell r="V125">
            <v>0</v>
          </cell>
        </row>
        <row r="126">
          <cell r="V126">
            <v>124632019</v>
          </cell>
        </row>
        <row r="127">
          <cell r="U127">
            <v>204295893</v>
          </cell>
        </row>
        <row r="128">
          <cell r="V128">
            <v>6151582</v>
          </cell>
        </row>
        <row r="129">
          <cell r="U129">
            <v>6716495.7417109217</v>
          </cell>
          <cell r="V129">
            <v>8648217.2582890783</v>
          </cell>
        </row>
        <row r="130">
          <cell r="V130">
            <v>473192</v>
          </cell>
        </row>
        <row r="132">
          <cell r="W132">
            <v>16763675682</v>
          </cell>
        </row>
      </sheetData>
      <sheetData sheetId="5">
        <row r="29">
          <cell r="F29">
            <v>3224496</v>
          </cell>
        </row>
        <row r="30">
          <cell r="F30">
            <v>1341054</v>
          </cell>
        </row>
        <row r="31">
          <cell r="F31">
            <v>40931714</v>
          </cell>
        </row>
        <row r="32">
          <cell r="F32">
            <v>170400</v>
          </cell>
        </row>
        <row r="33">
          <cell r="E33">
            <v>766191460</v>
          </cell>
          <cell r="F33">
            <v>111009207</v>
          </cell>
        </row>
        <row r="37">
          <cell r="E37">
            <v>0</v>
          </cell>
          <cell r="F37">
            <v>124036286</v>
          </cell>
        </row>
        <row r="41">
          <cell r="E41">
            <v>1209804450</v>
          </cell>
          <cell r="F41">
            <v>529829</v>
          </cell>
        </row>
        <row r="44">
          <cell r="E44">
            <v>0</v>
          </cell>
          <cell r="F44">
            <v>51077320</v>
          </cell>
        </row>
        <row r="47">
          <cell r="E47">
            <v>85878654</v>
          </cell>
        </row>
        <row r="48">
          <cell r="E48">
            <v>0</v>
          </cell>
          <cell r="F48">
            <v>525812144</v>
          </cell>
        </row>
        <row r="49">
          <cell r="E49">
            <v>575721</v>
          </cell>
        </row>
        <row r="51">
          <cell r="F51">
            <v>14790015</v>
          </cell>
        </row>
        <row r="52">
          <cell r="F52">
            <v>2599252418</v>
          </cell>
        </row>
        <row r="53">
          <cell r="F53">
            <v>3090243580</v>
          </cell>
        </row>
        <row r="54">
          <cell r="F54">
            <v>5210815677</v>
          </cell>
        </row>
        <row r="55">
          <cell r="F55">
            <v>175584943</v>
          </cell>
        </row>
        <row r="56">
          <cell r="E56">
            <v>0</v>
          </cell>
          <cell r="F56">
            <v>25070430</v>
          </cell>
        </row>
        <row r="57">
          <cell r="F57">
            <v>162624355</v>
          </cell>
        </row>
        <row r="58">
          <cell r="E58">
            <v>66303253.214538254</v>
          </cell>
          <cell r="F58">
            <v>35269645.785461746</v>
          </cell>
        </row>
        <row r="60">
          <cell r="F60">
            <v>279154897</v>
          </cell>
        </row>
        <row r="61">
          <cell r="F61">
            <v>55927707</v>
          </cell>
        </row>
        <row r="62">
          <cell r="F62">
            <v>35017440</v>
          </cell>
        </row>
        <row r="63">
          <cell r="F63">
            <v>7154474</v>
          </cell>
        </row>
        <row r="64">
          <cell r="F64">
            <v>2250000</v>
          </cell>
        </row>
        <row r="65">
          <cell r="E65">
            <v>172000272</v>
          </cell>
          <cell r="F65">
            <v>0</v>
          </cell>
        </row>
        <row r="67">
          <cell r="F67">
            <v>165338284</v>
          </cell>
        </row>
        <row r="68">
          <cell r="E68">
            <v>1610150</v>
          </cell>
        </row>
        <row r="70">
          <cell r="F70">
            <v>31002806</v>
          </cell>
        </row>
        <row r="75">
          <cell r="F75">
            <v>2440000</v>
          </cell>
        </row>
        <row r="76">
          <cell r="F76">
            <v>18066983</v>
          </cell>
        </row>
        <row r="77">
          <cell r="F77">
            <v>3866887</v>
          </cell>
        </row>
        <row r="78">
          <cell r="F78">
            <v>1779286</v>
          </cell>
        </row>
        <row r="79">
          <cell r="F79">
            <v>1576100</v>
          </cell>
        </row>
        <row r="80">
          <cell r="F80">
            <v>14364000</v>
          </cell>
        </row>
        <row r="85">
          <cell r="E85">
            <v>62306955</v>
          </cell>
        </row>
        <row r="86">
          <cell r="F86">
            <v>39611768</v>
          </cell>
        </row>
        <row r="88">
          <cell r="F88">
            <v>5499251</v>
          </cell>
        </row>
        <row r="89">
          <cell r="F89">
            <v>32000</v>
          </cell>
        </row>
        <row r="90">
          <cell r="F90">
            <v>4960101</v>
          </cell>
        </row>
        <row r="91">
          <cell r="F91">
            <v>5093729</v>
          </cell>
        </row>
        <row r="92">
          <cell r="F92">
            <v>1788030</v>
          </cell>
        </row>
        <row r="93">
          <cell r="F93">
            <v>967577</v>
          </cell>
        </row>
        <row r="94">
          <cell r="F94">
            <v>2312344</v>
          </cell>
        </row>
        <row r="95">
          <cell r="F95">
            <v>9040989</v>
          </cell>
        </row>
        <row r="96">
          <cell r="F96">
            <v>3628156</v>
          </cell>
        </row>
        <row r="97">
          <cell r="F97">
            <v>3500033</v>
          </cell>
        </row>
        <row r="98">
          <cell r="F98">
            <v>567840</v>
          </cell>
        </row>
        <row r="99">
          <cell r="F99">
            <v>51095937</v>
          </cell>
        </row>
        <row r="100">
          <cell r="F100">
            <v>28629333</v>
          </cell>
        </row>
        <row r="101">
          <cell r="F101">
            <v>598439</v>
          </cell>
        </row>
        <row r="102">
          <cell r="E102">
            <v>83204237.789375842</v>
          </cell>
          <cell r="F102">
            <v>89816492.210624158</v>
          </cell>
        </row>
        <row r="103">
          <cell r="F103">
            <v>4518234</v>
          </cell>
        </row>
        <row r="104">
          <cell r="F104">
            <v>5930593</v>
          </cell>
        </row>
        <row r="105">
          <cell r="E105">
            <v>26509355.147703312</v>
          </cell>
          <cell r="F105">
            <v>8863481.8522966877</v>
          </cell>
        </row>
        <row r="106">
          <cell r="E106">
            <v>9579547.6326041427</v>
          </cell>
          <cell r="F106">
            <v>6736308.3673958564</v>
          </cell>
        </row>
        <row r="108">
          <cell r="F108">
            <v>200481130</v>
          </cell>
        </row>
        <row r="117">
          <cell r="G117">
            <v>15701.690536</v>
          </cell>
        </row>
      </sheetData>
      <sheetData sheetId="6">
        <row r="19">
          <cell r="G19">
            <v>221617</v>
          </cell>
        </row>
        <row r="20">
          <cell r="H20">
            <v>-6624546</v>
          </cell>
        </row>
        <row r="21">
          <cell r="H21">
            <v>47400</v>
          </cell>
        </row>
        <row r="22">
          <cell r="G22">
            <v>193183438</v>
          </cell>
          <cell r="H22">
            <v>-6577146</v>
          </cell>
        </row>
        <row r="24">
          <cell r="G24">
            <v>0</v>
          </cell>
          <cell r="H24">
            <v>7387</v>
          </cell>
        </row>
        <row r="26">
          <cell r="G26">
            <v>7707000</v>
          </cell>
          <cell r="H26">
            <v>0</v>
          </cell>
        </row>
        <row r="27">
          <cell r="H27">
            <v>275575</v>
          </cell>
        </row>
        <row r="28">
          <cell r="H28">
            <v>39000</v>
          </cell>
        </row>
        <row r="30">
          <cell r="H30">
            <v>1811665</v>
          </cell>
        </row>
        <row r="32">
          <cell r="H32">
            <v>48884</v>
          </cell>
        </row>
        <row r="33">
          <cell r="H33">
            <v>123200</v>
          </cell>
        </row>
        <row r="38">
          <cell r="G38">
            <v>34880603</v>
          </cell>
        </row>
        <row r="40">
          <cell r="G40">
            <v>11630922</v>
          </cell>
        </row>
        <row r="41">
          <cell r="H41">
            <v>371742</v>
          </cell>
        </row>
        <row r="42">
          <cell r="H42">
            <v>637323</v>
          </cell>
        </row>
        <row r="44">
          <cell r="H44">
            <v>28000</v>
          </cell>
        </row>
        <row r="45">
          <cell r="H45">
            <v>2991955</v>
          </cell>
        </row>
        <row r="46">
          <cell r="H46">
            <v>247370</v>
          </cell>
        </row>
        <row r="47">
          <cell r="H47">
            <v>697004</v>
          </cell>
        </row>
        <row r="48">
          <cell r="H48">
            <v>3403166</v>
          </cell>
        </row>
        <row r="49">
          <cell r="H49">
            <v>96052</v>
          </cell>
        </row>
        <row r="51">
          <cell r="I51">
            <v>251603140</v>
          </cell>
        </row>
        <row r="59">
          <cell r="G59">
            <v>49901507.526192509</v>
          </cell>
          <cell r="H59">
            <v>3818300.4738074914</v>
          </cell>
        </row>
        <row r="76">
          <cell r="G76">
            <v>1422108</v>
          </cell>
        </row>
        <row r="77">
          <cell r="G77">
            <v>253168113</v>
          </cell>
          <cell r="H77">
            <v>0</v>
          </cell>
        </row>
        <row r="79">
          <cell r="G79">
            <v>0</v>
          </cell>
          <cell r="H79">
            <v>4544</v>
          </cell>
        </row>
        <row r="80">
          <cell r="H80">
            <v>81495</v>
          </cell>
        </row>
        <row r="83">
          <cell r="H83">
            <v>550000</v>
          </cell>
        </row>
        <row r="84">
          <cell r="H84">
            <v>173400</v>
          </cell>
        </row>
        <row r="87">
          <cell r="G87">
            <v>694123</v>
          </cell>
        </row>
        <row r="88">
          <cell r="H88">
            <v>376</v>
          </cell>
        </row>
        <row r="89">
          <cell r="H89">
            <v>41823</v>
          </cell>
        </row>
        <row r="90">
          <cell r="H90">
            <v>3888</v>
          </cell>
        </row>
        <row r="92">
          <cell r="H92">
            <v>1484692</v>
          </cell>
        </row>
        <row r="93">
          <cell r="H93">
            <v>113628</v>
          </cell>
        </row>
        <row r="94">
          <cell r="H94">
            <v>871743</v>
          </cell>
        </row>
        <row r="95">
          <cell r="H95">
            <v>238568</v>
          </cell>
        </row>
        <row r="98">
          <cell r="G98">
            <v>116630813</v>
          </cell>
        </row>
        <row r="99">
          <cell r="I99">
            <v>427777014</v>
          </cell>
        </row>
        <row r="107">
          <cell r="G107">
            <v>174939335.46211198</v>
          </cell>
          <cell r="H107">
            <v>46124695.53788802</v>
          </cell>
        </row>
        <row r="127">
          <cell r="G127">
            <v>3664529</v>
          </cell>
        </row>
        <row r="128">
          <cell r="G128">
            <v>1144293724</v>
          </cell>
          <cell r="H128">
            <v>15240308</v>
          </cell>
        </row>
        <row r="130">
          <cell r="G130">
            <v>0</v>
          </cell>
          <cell r="H130">
            <v>62114</v>
          </cell>
        </row>
        <row r="131">
          <cell r="H131">
            <v>244485</v>
          </cell>
        </row>
        <row r="132">
          <cell r="H132">
            <v>38148613</v>
          </cell>
        </row>
        <row r="136">
          <cell r="H136">
            <v>5507173</v>
          </cell>
        </row>
        <row r="137">
          <cell r="H137">
            <v>93241</v>
          </cell>
        </row>
        <row r="141">
          <cell r="G141">
            <v>66154334</v>
          </cell>
        </row>
        <row r="142">
          <cell r="H142">
            <v>104598417</v>
          </cell>
        </row>
        <row r="143">
          <cell r="H143">
            <v>10524658</v>
          </cell>
        </row>
        <row r="144">
          <cell r="H144">
            <v>3630837</v>
          </cell>
        </row>
        <row r="146">
          <cell r="H146">
            <v>5185795</v>
          </cell>
        </row>
        <row r="147">
          <cell r="H147">
            <v>1619310</v>
          </cell>
        </row>
        <row r="148">
          <cell r="H148">
            <v>6731029</v>
          </cell>
        </row>
        <row r="149">
          <cell r="H149">
            <v>2090564</v>
          </cell>
        </row>
        <row r="151">
          <cell r="I151">
            <v>1625188633</v>
          </cell>
        </row>
        <row r="156">
          <cell r="G156">
            <v>29625697.726146229</v>
          </cell>
          <cell r="H156">
            <v>503079.27385377139</v>
          </cell>
        </row>
        <row r="172">
          <cell r="G172">
            <v>421870</v>
          </cell>
        </row>
        <row r="173">
          <cell r="G173">
            <v>133465488</v>
          </cell>
          <cell r="H173">
            <v>0</v>
          </cell>
        </row>
        <row r="174">
          <cell r="H174">
            <v>186140</v>
          </cell>
        </row>
        <row r="175">
          <cell r="H175">
            <v>676532</v>
          </cell>
        </row>
        <row r="176">
          <cell r="H176">
            <v>195919</v>
          </cell>
        </row>
        <row r="183">
          <cell r="H183">
            <v>2264177</v>
          </cell>
        </row>
        <row r="184">
          <cell r="I184">
            <v>166917033</v>
          </cell>
        </row>
        <row r="192">
          <cell r="G192">
            <v>1074708</v>
          </cell>
          <cell r="H192">
            <v>67775000</v>
          </cell>
        </row>
        <row r="214">
          <cell r="G214">
            <v>298163</v>
          </cell>
        </row>
        <row r="215">
          <cell r="G215">
            <v>259531718</v>
          </cell>
          <cell r="H215">
            <v>5108231</v>
          </cell>
        </row>
        <row r="217">
          <cell r="G217">
            <v>4328</v>
          </cell>
          <cell r="H217">
            <v>0</v>
          </cell>
        </row>
        <row r="218">
          <cell r="H218">
            <v>876000</v>
          </cell>
        </row>
        <row r="222">
          <cell r="H222">
            <v>9403598</v>
          </cell>
        </row>
        <row r="226">
          <cell r="G226">
            <v>3008167</v>
          </cell>
        </row>
        <row r="228">
          <cell r="G228">
            <v>1476235</v>
          </cell>
        </row>
        <row r="229">
          <cell r="H229">
            <v>958839</v>
          </cell>
        </row>
        <row r="230">
          <cell r="H230">
            <v>1711311</v>
          </cell>
        </row>
        <row r="231">
          <cell r="H231">
            <v>308174</v>
          </cell>
        </row>
        <row r="233">
          <cell r="H233">
            <v>1531165</v>
          </cell>
        </row>
        <row r="234">
          <cell r="H234">
            <v>58117</v>
          </cell>
        </row>
        <row r="235">
          <cell r="H235">
            <v>199626</v>
          </cell>
        </row>
        <row r="236">
          <cell r="H236">
            <v>351371</v>
          </cell>
        </row>
        <row r="237">
          <cell r="H237">
            <v>397137</v>
          </cell>
        </row>
        <row r="239">
          <cell r="I239">
            <v>353730511</v>
          </cell>
        </row>
      </sheetData>
      <sheetData sheetId="7">
        <row r="12">
          <cell r="G12">
            <v>38422</v>
          </cell>
        </row>
        <row r="13">
          <cell r="G13">
            <v>255678312</v>
          </cell>
          <cell r="H13">
            <v>0</v>
          </cell>
        </row>
        <row r="15">
          <cell r="G15">
            <v>0</v>
          </cell>
          <cell r="H15">
            <v>2759</v>
          </cell>
        </row>
        <row r="16">
          <cell r="H16">
            <v>213500</v>
          </cell>
        </row>
        <row r="19">
          <cell r="G19">
            <v>255200</v>
          </cell>
        </row>
        <row r="20">
          <cell r="H20">
            <v>90150</v>
          </cell>
        </row>
        <row r="21">
          <cell r="H21">
            <v>114354</v>
          </cell>
        </row>
        <row r="28">
          <cell r="G28">
            <v>64088570</v>
          </cell>
          <cell r="H28">
            <v>0</v>
          </cell>
        </row>
        <row r="46">
          <cell r="G46">
            <v>449786</v>
          </cell>
        </row>
        <row r="47">
          <cell r="G47">
            <v>293481906</v>
          </cell>
          <cell r="H47">
            <v>2367948</v>
          </cell>
        </row>
        <row r="52">
          <cell r="G52">
            <v>148197113</v>
          </cell>
          <cell r="H52">
            <v>373300</v>
          </cell>
        </row>
        <row r="55">
          <cell r="G55">
            <v>0</v>
          </cell>
          <cell r="H55">
            <v>10418</v>
          </cell>
        </row>
        <row r="57">
          <cell r="G57">
            <v>12596641</v>
          </cell>
        </row>
        <row r="58">
          <cell r="H58">
            <v>380000</v>
          </cell>
        </row>
        <row r="59">
          <cell r="H59">
            <v>28190</v>
          </cell>
        </row>
        <row r="60">
          <cell r="H60">
            <v>5485751</v>
          </cell>
        </row>
        <row r="62">
          <cell r="H62">
            <v>3318600</v>
          </cell>
        </row>
        <row r="64">
          <cell r="H64">
            <v>174500</v>
          </cell>
        </row>
        <row r="65">
          <cell r="H65">
            <v>389879</v>
          </cell>
        </row>
        <row r="66">
          <cell r="H66">
            <v>1484100</v>
          </cell>
        </row>
        <row r="71">
          <cell r="G71">
            <v>34871137</v>
          </cell>
        </row>
        <row r="72">
          <cell r="H72">
            <v>7211968</v>
          </cell>
        </row>
        <row r="73">
          <cell r="H73">
            <v>237480</v>
          </cell>
        </row>
        <row r="75">
          <cell r="H75">
            <v>250900</v>
          </cell>
        </row>
        <row r="76">
          <cell r="H76">
            <v>2654033</v>
          </cell>
        </row>
        <row r="77">
          <cell r="H77">
            <v>790693</v>
          </cell>
        </row>
        <row r="78">
          <cell r="H78">
            <v>654719</v>
          </cell>
        </row>
        <row r="79">
          <cell r="H79">
            <v>565700</v>
          </cell>
        </row>
        <row r="80">
          <cell r="H80">
            <v>113516</v>
          </cell>
        </row>
        <row r="91">
          <cell r="I91">
            <v>836081337</v>
          </cell>
        </row>
        <row r="94">
          <cell r="G94">
            <v>0</v>
          </cell>
          <cell r="H94">
            <v>3605998</v>
          </cell>
        </row>
        <row r="99">
          <cell r="G99">
            <v>64088563</v>
          </cell>
          <cell r="H99">
            <v>16136069</v>
          </cell>
        </row>
        <row r="121">
          <cell r="G121">
            <v>2735920</v>
          </cell>
        </row>
        <row r="122">
          <cell r="G122">
            <v>438467493</v>
          </cell>
          <cell r="H122">
            <v>7752690</v>
          </cell>
        </row>
        <row r="124">
          <cell r="G124">
            <v>24594</v>
          </cell>
          <cell r="H124">
            <v>0</v>
          </cell>
        </row>
        <row r="126">
          <cell r="G126">
            <v>0</v>
          </cell>
          <cell r="H126">
            <v>0</v>
          </cell>
        </row>
        <row r="127">
          <cell r="G127">
            <v>4506237</v>
          </cell>
        </row>
        <row r="128">
          <cell r="H128">
            <v>2925459</v>
          </cell>
        </row>
        <row r="129">
          <cell r="H129">
            <v>343750</v>
          </cell>
        </row>
        <row r="130">
          <cell r="H130">
            <v>350000</v>
          </cell>
        </row>
        <row r="131">
          <cell r="G131">
            <v>130248057</v>
          </cell>
        </row>
        <row r="134">
          <cell r="H134">
            <v>1017190</v>
          </cell>
        </row>
        <row r="135">
          <cell r="H135">
            <v>1235756</v>
          </cell>
        </row>
        <row r="136">
          <cell r="H136">
            <v>59887</v>
          </cell>
        </row>
        <row r="137">
          <cell r="H137">
            <v>166000</v>
          </cell>
        </row>
        <row r="143">
          <cell r="G143">
            <v>5112048</v>
          </cell>
        </row>
        <row r="144">
          <cell r="H144">
            <v>26889015</v>
          </cell>
        </row>
        <row r="145">
          <cell r="H145">
            <v>15626705</v>
          </cell>
        </row>
        <row r="146">
          <cell r="H146">
            <v>400630</v>
          </cell>
        </row>
        <row r="147">
          <cell r="H147">
            <v>102637</v>
          </cell>
        </row>
        <row r="149">
          <cell r="H149">
            <v>473000</v>
          </cell>
        </row>
        <row r="150">
          <cell r="H150">
            <v>1776366</v>
          </cell>
        </row>
        <row r="151">
          <cell r="H151">
            <v>2171</v>
          </cell>
        </row>
        <row r="152">
          <cell r="H152">
            <v>124972</v>
          </cell>
        </row>
        <row r="153">
          <cell r="H153">
            <v>2722011</v>
          </cell>
        </row>
        <row r="158">
          <cell r="G158">
            <v>0</v>
          </cell>
          <cell r="H158">
            <v>1066119316</v>
          </cell>
        </row>
        <row r="159">
          <cell r="I159">
            <v>1790276614</v>
          </cell>
        </row>
        <row r="166">
          <cell r="G166">
            <v>38352910</v>
          </cell>
        </row>
        <row r="167">
          <cell r="G167">
            <v>3333885</v>
          </cell>
        </row>
        <row r="168">
          <cell r="G168">
            <v>400066</v>
          </cell>
        </row>
        <row r="169">
          <cell r="G169">
            <v>3333885</v>
          </cell>
        </row>
        <row r="170">
          <cell r="G170">
            <v>1697150</v>
          </cell>
        </row>
        <row r="171">
          <cell r="G171">
            <v>346618</v>
          </cell>
        </row>
        <row r="172">
          <cell r="H172">
            <v>1102476</v>
          </cell>
        </row>
        <row r="173">
          <cell r="H173">
            <v>219850</v>
          </cell>
        </row>
        <row r="174">
          <cell r="G174">
            <v>4826943</v>
          </cell>
        </row>
        <row r="175">
          <cell r="G175">
            <v>1600400</v>
          </cell>
        </row>
        <row r="176">
          <cell r="G176">
            <v>253594</v>
          </cell>
        </row>
        <row r="177">
          <cell r="G177">
            <v>1668700</v>
          </cell>
        </row>
        <row r="178">
          <cell r="H178">
            <v>36162</v>
          </cell>
        </row>
        <row r="179">
          <cell r="H179">
            <v>444</v>
          </cell>
        </row>
        <row r="180">
          <cell r="H180">
            <v>48884</v>
          </cell>
        </row>
        <row r="181">
          <cell r="H181">
            <v>118670</v>
          </cell>
        </row>
        <row r="182">
          <cell r="I182">
            <v>57340637</v>
          </cell>
        </row>
      </sheetData>
      <sheetData sheetId="8"/>
      <sheetData sheetId="9">
        <row r="28">
          <cell r="C28">
            <v>25303.246523000002</v>
          </cell>
        </row>
        <row r="29">
          <cell r="C29">
            <v>8019.6732479999991</v>
          </cell>
        </row>
        <row r="30">
          <cell r="C30">
            <v>33322.919771000001</v>
          </cell>
        </row>
        <row r="31">
          <cell r="C31">
            <v>5455.945455</v>
          </cell>
        </row>
        <row r="32">
          <cell r="C32">
            <v>11286.797664</v>
          </cell>
        </row>
        <row r="33">
          <cell r="C33">
            <v>65055.71922799998</v>
          </cell>
        </row>
        <row r="34">
          <cell r="C34">
            <v>1093.927686</v>
          </cell>
        </row>
        <row r="44">
          <cell r="C44">
            <v>58055.362185226229</v>
          </cell>
        </row>
        <row r="45">
          <cell r="C45">
            <v>45502.285125000002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 (3)"/>
      <sheetName val="1510"/>
      <sheetName val="1512"/>
      <sheetName val="1511"/>
      <sheetName val="ADMON CAMPO - OF PROV"/>
      <sheetName val="Hoja1 (4)"/>
      <sheetName val="JEF COSECHA"/>
      <sheetName val="Calidad"/>
      <sheetName val="Gestion Cambio"/>
      <sheetName val="Hoja1 (2)"/>
      <sheetName val="td"/>
      <sheetName val="Hoja2"/>
      <sheetName val="Hoja4"/>
      <sheetName val="Costo Materia Prima -  Año 2020"/>
    </sheetNames>
    <sheetDataSet>
      <sheetData sheetId="0" refreshError="1"/>
      <sheetData sheetId="1">
        <row r="69">
          <cell r="D69">
            <v>1223420</v>
          </cell>
        </row>
        <row r="71">
          <cell r="D71">
            <v>5979594</v>
          </cell>
        </row>
      </sheetData>
      <sheetData sheetId="2" refreshError="1"/>
      <sheetData sheetId="3">
        <row r="28">
          <cell r="N28">
            <v>27864979</v>
          </cell>
        </row>
        <row r="38">
          <cell r="N38">
            <v>10658341</v>
          </cell>
        </row>
      </sheetData>
      <sheetData sheetId="4">
        <row r="7">
          <cell r="J7">
            <v>12772115</v>
          </cell>
          <cell r="P7">
            <v>2647391459</v>
          </cell>
          <cell r="R7">
            <v>86980805</v>
          </cell>
          <cell r="S7">
            <v>137868417</v>
          </cell>
        </row>
        <row r="8">
          <cell r="S8">
            <v>20313186</v>
          </cell>
        </row>
        <row r="69">
          <cell r="L69">
            <v>340626905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Inf EBITDA"/>
      <sheetName val="CAT"/>
      <sheetName val="Resumen"/>
      <sheetName val="X Concepto"/>
      <sheetName val="RENTING"/>
      <sheetName val="x CeCo"/>
      <sheetName val="Ofic Proveed"/>
    </sheetNames>
    <sheetDataSet>
      <sheetData sheetId="0"/>
      <sheetData sheetId="1"/>
      <sheetData sheetId="2"/>
      <sheetData sheetId="3">
        <row r="8">
          <cell r="X8">
            <v>26071687</v>
          </cell>
        </row>
        <row r="9">
          <cell r="W9">
            <v>347811656</v>
          </cell>
        </row>
        <row r="10">
          <cell r="W10">
            <v>3893212</v>
          </cell>
        </row>
        <row r="12">
          <cell r="W12">
            <v>2129493</v>
          </cell>
        </row>
        <row r="13">
          <cell r="W13">
            <v>72046212</v>
          </cell>
          <cell r="Z13">
            <v>45747029</v>
          </cell>
        </row>
        <row r="14">
          <cell r="X14">
            <v>3418722</v>
          </cell>
        </row>
        <row r="15">
          <cell r="X15">
            <v>2192916</v>
          </cell>
        </row>
        <row r="16">
          <cell r="W16">
            <v>347836981</v>
          </cell>
        </row>
        <row r="17">
          <cell r="W17">
            <v>565572476</v>
          </cell>
        </row>
        <row r="18">
          <cell r="W18">
            <v>449465333</v>
          </cell>
        </row>
        <row r="20">
          <cell r="W20">
            <v>1181727515</v>
          </cell>
        </row>
        <row r="21">
          <cell r="AB21">
            <v>14604011</v>
          </cell>
        </row>
        <row r="22">
          <cell r="W22">
            <v>27082584.819778495</v>
          </cell>
          <cell r="X22">
            <v>36798305.180221505</v>
          </cell>
        </row>
        <row r="24">
          <cell r="W24">
            <v>159269542.93834364</v>
          </cell>
          <cell r="X24">
            <v>50515057.061656356</v>
          </cell>
        </row>
        <row r="25">
          <cell r="W25">
            <v>596199730</v>
          </cell>
        </row>
        <row r="26">
          <cell r="W26">
            <v>178592476</v>
          </cell>
        </row>
        <row r="28">
          <cell r="W28">
            <v>726603411.50017846</v>
          </cell>
          <cell r="X28">
            <v>345767446.49982154</v>
          </cell>
        </row>
      </sheetData>
      <sheetData sheetId="4">
        <row r="18">
          <cell r="F18">
            <v>0.7592051224844133</v>
          </cell>
          <cell r="G18">
            <v>0.31716708750279848</v>
          </cell>
        </row>
      </sheetData>
      <sheetData sheetId="5"/>
      <sheetData sheetId="6">
        <row r="6">
          <cell r="W6">
            <v>558576765</v>
          </cell>
        </row>
        <row r="8">
          <cell r="X8">
            <v>160309</v>
          </cell>
        </row>
        <row r="9">
          <cell r="X9">
            <v>81000</v>
          </cell>
        </row>
        <row r="10">
          <cell r="X10">
            <v>1432600</v>
          </cell>
        </row>
        <row r="11">
          <cell r="X11">
            <v>457900</v>
          </cell>
        </row>
        <row r="12">
          <cell r="W12">
            <v>93488333</v>
          </cell>
        </row>
        <row r="13">
          <cell r="X13">
            <v>313450</v>
          </cell>
        </row>
        <row r="14">
          <cell r="X14">
            <v>11379919</v>
          </cell>
        </row>
        <row r="19">
          <cell r="W19">
            <v>428037361</v>
          </cell>
          <cell r="X19">
            <v>25412337.20968622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EF COSECHA"/>
      <sheetName val="BASE"/>
      <sheetName val="Plantilla"/>
      <sheetName val="RESUMEN"/>
      <sheetName val="CORTE"/>
      <sheetName val="TD Corte"/>
      <sheetName val="ALCE"/>
      <sheetName val="TD Alce"/>
      <sheetName val="Cadeneo"/>
      <sheetName val="TD Cadeneo"/>
      <sheetName val="Transporte"/>
      <sheetName val="TD Transporte"/>
      <sheetName val="Admon cosecha"/>
    </sheetNames>
    <sheetDataSet>
      <sheetData sheetId="0">
        <row r="6">
          <cell r="G6">
            <v>38282228</v>
          </cell>
          <cell r="H6">
            <v>0</v>
          </cell>
        </row>
        <row r="7">
          <cell r="G7">
            <v>71802397.35272567</v>
          </cell>
          <cell r="H7">
            <v>128285943.64727433</v>
          </cell>
        </row>
        <row r="8">
          <cell r="G8">
            <v>226515224.08746091</v>
          </cell>
          <cell r="H8">
            <v>59305650.912539095</v>
          </cell>
        </row>
        <row r="9">
          <cell r="G9">
            <v>138308844.13575789</v>
          </cell>
          <cell r="H9">
            <v>6622923.8642421067</v>
          </cell>
        </row>
        <row r="10">
          <cell r="G10">
            <v>209846056.96678704</v>
          </cell>
          <cell r="H10">
            <v>4033380.0332129598</v>
          </cell>
        </row>
        <row r="11">
          <cell r="G11">
            <v>26509353.648849536</v>
          </cell>
          <cell r="H11">
            <v>8863481.3511504643</v>
          </cell>
        </row>
        <row r="12">
          <cell r="G12">
            <v>114773073</v>
          </cell>
        </row>
        <row r="13">
          <cell r="G13">
            <v>68000740</v>
          </cell>
        </row>
        <row r="14">
          <cell r="G14">
            <v>6029935</v>
          </cell>
        </row>
        <row r="15">
          <cell r="G15">
            <v>697423</v>
          </cell>
        </row>
        <row r="16">
          <cell r="G16">
            <v>5723519</v>
          </cell>
        </row>
        <row r="17">
          <cell r="G17">
            <v>11145282</v>
          </cell>
        </row>
        <row r="18">
          <cell r="G18">
            <v>484313</v>
          </cell>
        </row>
        <row r="19">
          <cell r="H19">
            <v>1518172</v>
          </cell>
        </row>
        <row r="20">
          <cell r="H20">
            <v>5979594</v>
          </cell>
        </row>
        <row r="21">
          <cell r="H21">
            <v>748158</v>
          </cell>
        </row>
        <row r="22">
          <cell r="G22">
            <v>2760383</v>
          </cell>
        </row>
        <row r="23">
          <cell r="G23">
            <v>7263964</v>
          </cell>
        </row>
        <row r="24">
          <cell r="G24">
            <v>18415711</v>
          </cell>
        </row>
        <row r="25">
          <cell r="G25">
            <v>6677010</v>
          </cell>
        </row>
        <row r="26">
          <cell r="G26">
            <v>2883800</v>
          </cell>
        </row>
        <row r="27">
          <cell r="G27">
            <v>1922800</v>
          </cell>
        </row>
        <row r="28">
          <cell r="G28">
            <v>435817</v>
          </cell>
        </row>
        <row r="29">
          <cell r="G29">
            <v>5060000</v>
          </cell>
        </row>
        <row r="30">
          <cell r="G30">
            <v>266193</v>
          </cell>
        </row>
        <row r="32">
          <cell r="H32">
            <v>260761462</v>
          </cell>
        </row>
        <row r="35">
          <cell r="H35">
            <v>950000</v>
          </cell>
        </row>
        <row r="37">
          <cell r="H37">
            <v>1024567</v>
          </cell>
        </row>
        <row r="38">
          <cell r="H38">
            <v>2182627</v>
          </cell>
        </row>
        <row r="39">
          <cell r="G39">
            <v>53293216.593541652</v>
          </cell>
          <cell r="H39">
            <v>19232755.406458348</v>
          </cell>
        </row>
        <row r="40">
          <cell r="H40">
            <v>6503248</v>
          </cell>
        </row>
        <row r="41">
          <cell r="H41">
            <v>25000</v>
          </cell>
        </row>
        <row r="42">
          <cell r="H42">
            <v>78500</v>
          </cell>
        </row>
        <row r="43">
          <cell r="H43">
            <v>2969900</v>
          </cell>
        </row>
        <row r="44">
          <cell r="G44">
            <v>10291292</v>
          </cell>
        </row>
        <row r="45">
          <cell r="G45">
            <v>643942</v>
          </cell>
        </row>
        <row r="46">
          <cell r="G46">
            <v>1279015</v>
          </cell>
        </row>
        <row r="47">
          <cell r="G47">
            <v>101500</v>
          </cell>
        </row>
        <row r="48">
          <cell r="G48">
            <v>55457445</v>
          </cell>
        </row>
        <row r="49">
          <cell r="H49">
            <v>89800</v>
          </cell>
        </row>
        <row r="50">
          <cell r="H50">
            <v>811054</v>
          </cell>
        </row>
        <row r="51">
          <cell r="H51">
            <v>6729905</v>
          </cell>
        </row>
        <row r="52">
          <cell r="H52">
            <v>130000</v>
          </cell>
        </row>
        <row r="53">
          <cell r="H53">
            <v>2478133</v>
          </cell>
        </row>
        <row r="54">
          <cell r="H54">
            <v>1004099</v>
          </cell>
        </row>
        <row r="55">
          <cell r="H55">
            <v>1111909</v>
          </cell>
        </row>
        <row r="56">
          <cell r="H56">
            <v>2537406</v>
          </cell>
        </row>
        <row r="57">
          <cell r="H57">
            <v>20872</v>
          </cell>
        </row>
        <row r="58">
          <cell r="H58">
            <v>444800</v>
          </cell>
        </row>
        <row r="59">
          <cell r="H59">
            <v>14563548</v>
          </cell>
        </row>
        <row r="60">
          <cell r="H60">
            <v>1929372</v>
          </cell>
        </row>
        <row r="61">
          <cell r="H61">
            <v>7167174</v>
          </cell>
        </row>
        <row r="62">
          <cell r="G62">
            <v>11559670.860639881</v>
          </cell>
          <cell r="H62">
            <v>3666347.1393601187</v>
          </cell>
        </row>
      </sheetData>
      <sheetData sheetId="1" refreshError="1"/>
      <sheetData sheetId="2" refreshError="1"/>
      <sheetData sheetId="3">
        <row r="11">
          <cell r="K11">
            <v>340.76071224170187</v>
          </cell>
          <cell r="L11">
            <v>322.41160575829815</v>
          </cell>
        </row>
        <row r="12">
          <cell r="K12">
            <v>760.05974375670974</v>
          </cell>
          <cell r="L12">
            <v>230.93822924329004</v>
          </cell>
        </row>
      </sheetData>
      <sheetData sheetId="4">
        <row r="4">
          <cell r="G4">
            <v>12721503</v>
          </cell>
          <cell r="H4">
            <v>0</v>
          </cell>
        </row>
        <row r="5">
          <cell r="G5">
            <v>0</v>
          </cell>
          <cell r="H5">
            <v>4108301</v>
          </cell>
        </row>
        <row r="6">
          <cell r="G6">
            <v>0</v>
          </cell>
          <cell r="H6">
            <v>1572399</v>
          </cell>
        </row>
        <row r="7">
          <cell r="G7">
            <v>1505037</v>
          </cell>
          <cell r="H7">
            <v>0</v>
          </cell>
        </row>
        <row r="8">
          <cell r="G8">
            <v>173722</v>
          </cell>
          <cell r="H8">
            <v>0</v>
          </cell>
        </row>
        <row r="9">
          <cell r="G9">
            <v>1487074</v>
          </cell>
          <cell r="H9">
            <v>0</v>
          </cell>
        </row>
        <row r="10">
          <cell r="G10">
            <v>778963</v>
          </cell>
          <cell r="H10">
            <v>0</v>
          </cell>
        </row>
        <row r="11">
          <cell r="G11">
            <v>241864</v>
          </cell>
          <cell r="H11">
            <v>0</v>
          </cell>
        </row>
        <row r="12">
          <cell r="G12">
            <v>0</v>
          </cell>
          <cell r="H12">
            <v>3796702</v>
          </cell>
        </row>
        <row r="13">
          <cell r="G13">
            <v>2207781</v>
          </cell>
          <cell r="H13">
            <v>0</v>
          </cell>
        </row>
        <row r="14">
          <cell r="G14">
            <v>740000</v>
          </cell>
          <cell r="H14">
            <v>0</v>
          </cell>
        </row>
        <row r="15">
          <cell r="G15">
            <v>78883</v>
          </cell>
          <cell r="H15">
            <v>0</v>
          </cell>
        </row>
        <row r="16">
          <cell r="G16">
            <v>96700</v>
          </cell>
          <cell r="H16">
            <v>0</v>
          </cell>
        </row>
        <row r="17">
          <cell r="G17">
            <v>6519214</v>
          </cell>
          <cell r="H17">
            <v>0</v>
          </cell>
        </row>
        <row r="18">
          <cell r="G18">
            <v>22222727</v>
          </cell>
        </row>
        <row r="19">
          <cell r="G19">
            <v>4362292</v>
          </cell>
        </row>
        <row r="20">
          <cell r="G20">
            <v>16915334</v>
          </cell>
        </row>
        <row r="23">
          <cell r="G23">
            <v>7301299802</v>
          </cell>
        </row>
        <row r="24">
          <cell r="H24">
            <v>644628</v>
          </cell>
        </row>
        <row r="25">
          <cell r="H25">
            <v>9730801</v>
          </cell>
        </row>
        <row r="26">
          <cell r="G26">
            <v>28018330</v>
          </cell>
          <cell r="H26">
            <v>0</v>
          </cell>
        </row>
        <row r="27">
          <cell r="G27">
            <v>25044414</v>
          </cell>
          <cell r="H27">
            <v>0</v>
          </cell>
        </row>
        <row r="28">
          <cell r="G28">
            <v>0</v>
          </cell>
          <cell r="H28">
            <v>15916881</v>
          </cell>
        </row>
        <row r="29">
          <cell r="G29">
            <v>0</v>
          </cell>
          <cell r="H29">
            <v>987790</v>
          </cell>
        </row>
        <row r="30">
          <cell r="G30">
            <v>0</v>
          </cell>
          <cell r="H30">
            <v>78586</v>
          </cell>
        </row>
        <row r="31">
          <cell r="G31">
            <v>5945362</v>
          </cell>
          <cell r="H31">
            <v>0</v>
          </cell>
        </row>
        <row r="32">
          <cell r="G32">
            <v>674699</v>
          </cell>
          <cell r="H32">
            <v>0</v>
          </cell>
        </row>
        <row r="33">
          <cell r="G33">
            <v>5923423</v>
          </cell>
          <cell r="H33">
            <v>0</v>
          </cell>
        </row>
        <row r="34">
          <cell r="G34">
            <v>2796960</v>
          </cell>
          <cell r="H34">
            <v>0</v>
          </cell>
        </row>
        <row r="35">
          <cell r="G35">
            <v>6258993</v>
          </cell>
          <cell r="H35">
            <v>0</v>
          </cell>
        </row>
        <row r="36">
          <cell r="G36">
            <v>0</v>
          </cell>
          <cell r="H36">
            <v>1185796</v>
          </cell>
        </row>
        <row r="37">
          <cell r="G37">
            <v>490376</v>
          </cell>
          <cell r="H37">
            <v>0</v>
          </cell>
        </row>
        <row r="38">
          <cell r="G38">
            <v>552908</v>
          </cell>
          <cell r="H38">
            <v>0</v>
          </cell>
        </row>
        <row r="39">
          <cell r="G39">
            <v>8629582</v>
          </cell>
          <cell r="H39">
            <v>0</v>
          </cell>
        </row>
        <row r="40">
          <cell r="G40">
            <v>2892362</v>
          </cell>
          <cell r="H40">
            <v>0</v>
          </cell>
        </row>
        <row r="41">
          <cell r="G41">
            <v>105400</v>
          </cell>
          <cell r="H41">
            <v>0</v>
          </cell>
        </row>
        <row r="42">
          <cell r="G42">
            <v>70300</v>
          </cell>
          <cell r="H42">
            <v>0</v>
          </cell>
        </row>
        <row r="43">
          <cell r="G43">
            <v>273049</v>
          </cell>
          <cell r="H43">
            <v>0</v>
          </cell>
        </row>
        <row r="44">
          <cell r="G44">
            <v>3159774</v>
          </cell>
          <cell r="H44">
            <v>0</v>
          </cell>
        </row>
        <row r="45">
          <cell r="G45">
            <v>370056</v>
          </cell>
          <cell r="H45">
            <v>0</v>
          </cell>
        </row>
        <row r="46">
          <cell r="H46">
            <v>646</v>
          </cell>
        </row>
        <row r="47">
          <cell r="H47">
            <v>400000</v>
          </cell>
        </row>
        <row r="48">
          <cell r="H48">
            <v>31044</v>
          </cell>
        </row>
        <row r="49">
          <cell r="H49">
            <v>3712459</v>
          </cell>
        </row>
        <row r="50">
          <cell r="H50">
            <v>39572</v>
          </cell>
        </row>
        <row r="51">
          <cell r="H51">
            <v>553830</v>
          </cell>
        </row>
        <row r="52">
          <cell r="G52">
            <v>35851331.579752728</v>
          </cell>
          <cell r="H52">
            <v>11370862.420247272</v>
          </cell>
        </row>
        <row r="53">
          <cell r="G53">
            <v>69532598</v>
          </cell>
        </row>
        <row r="54">
          <cell r="G54">
            <v>0</v>
          </cell>
          <cell r="H54">
            <v>5442067</v>
          </cell>
        </row>
        <row r="55">
          <cell r="G55">
            <v>46465390</v>
          </cell>
          <cell r="H55">
            <v>0</v>
          </cell>
        </row>
        <row r="56">
          <cell r="G56">
            <v>33134770</v>
          </cell>
          <cell r="H56">
            <v>0</v>
          </cell>
        </row>
        <row r="57">
          <cell r="G57">
            <v>0</v>
          </cell>
          <cell r="H57">
            <v>27261452</v>
          </cell>
        </row>
        <row r="58">
          <cell r="G58">
            <v>0</v>
          </cell>
          <cell r="H58">
            <v>10393332</v>
          </cell>
        </row>
        <row r="59">
          <cell r="G59">
            <v>0</v>
          </cell>
          <cell r="H59">
            <v>332368</v>
          </cell>
        </row>
        <row r="60">
          <cell r="G60">
            <v>17770009</v>
          </cell>
          <cell r="H60">
            <v>0</v>
          </cell>
        </row>
        <row r="61">
          <cell r="G61">
            <v>3600867</v>
          </cell>
          <cell r="H61">
            <v>0</v>
          </cell>
        </row>
        <row r="62">
          <cell r="G62">
            <v>10448528</v>
          </cell>
          <cell r="H62">
            <v>0</v>
          </cell>
        </row>
        <row r="63">
          <cell r="G63">
            <v>5452367</v>
          </cell>
          <cell r="H63">
            <v>0</v>
          </cell>
        </row>
        <row r="64">
          <cell r="G64">
            <v>19842065</v>
          </cell>
          <cell r="H64">
            <v>0</v>
          </cell>
        </row>
        <row r="65">
          <cell r="G65">
            <v>0</v>
          </cell>
          <cell r="H65">
            <v>2378592</v>
          </cell>
        </row>
        <row r="66">
          <cell r="G66">
            <v>0</v>
          </cell>
          <cell r="H66">
            <v>283866</v>
          </cell>
        </row>
        <row r="67">
          <cell r="G67">
            <v>0</v>
          </cell>
          <cell r="H67">
            <v>3909091</v>
          </cell>
        </row>
        <row r="68">
          <cell r="G68">
            <v>680111</v>
          </cell>
          <cell r="H68">
            <v>0</v>
          </cell>
        </row>
        <row r="69">
          <cell r="G69">
            <v>16358383</v>
          </cell>
          <cell r="H69">
            <v>0</v>
          </cell>
        </row>
        <row r="70">
          <cell r="G70">
            <v>4971902</v>
          </cell>
          <cell r="H70">
            <v>0</v>
          </cell>
        </row>
        <row r="71">
          <cell r="G71">
            <v>547133</v>
          </cell>
          <cell r="H71">
            <v>0</v>
          </cell>
        </row>
        <row r="72">
          <cell r="G72">
            <v>5374560</v>
          </cell>
          <cell r="H72">
            <v>0</v>
          </cell>
        </row>
        <row r="74">
          <cell r="H74">
            <v>18530000</v>
          </cell>
        </row>
        <row r="75">
          <cell r="H75">
            <v>25497</v>
          </cell>
        </row>
        <row r="76">
          <cell r="H76">
            <v>3327</v>
          </cell>
        </row>
        <row r="77">
          <cell r="G77">
            <v>65319047</v>
          </cell>
          <cell r="H77">
            <v>0</v>
          </cell>
        </row>
        <row r="78">
          <cell r="G78">
            <v>0</v>
          </cell>
          <cell r="H78">
            <v>19734356</v>
          </cell>
        </row>
        <row r="79">
          <cell r="G79">
            <v>0</v>
          </cell>
          <cell r="H79">
            <v>58158</v>
          </cell>
        </row>
        <row r="80">
          <cell r="G80">
            <v>0</v>
          </cell>
          <cell r="H80">
            <v>206225</v>
          </cell>
        </row>
        <row r="81">
          <cell r="G81">
            <v>7620041</v>
          </cell>
          <cell r="H81">
            <v>0</v>
          </cell>
        </row>
        <row r="82">
          <cell r="G82">
            <v>361886</v>
          </cell>
          <cell r="H82">
            <v>0</v>
          </cell>
        </row>
        <row r="83">
          <cell r="G83">
            <v>7613559</v>
          </cell>
          <cell r="H83">
            <v>0</v>
          </cell>
        </row>
        <row r="84">
          <cell r="G84">
            <v>4043258</v>
          </cell>
          <cell r="H84">
            <v>0</v>
          </cell>
        </row>
        <row r="85">
          <cell r="G85">
            <v>0</v>
          </cell>
          <cell r="H85">
            <v>81228</v>
          </cell>
        </row>
        <row r="86">
          <cell r="G86">
            <v>3105405</v>
          </cell>
          <cell r="H86">
            <v>0</v>
          </cell>
        </row>
        <row r="87">
          <cell r="G87">
            <v>10284874</v>
          </cell>
          <cell r="H87">
            <v>0</v>
          </cell>
        </row>
        <row r="88">
          <cell r="G88">
            <v>3416339</v>
          </cell>
          <cell r="H88">
            <v>0</v>
          </cell>
        </row>
        <row r="89">
          <cell r="G89">
            <v>438553</v>
          </cell>
          <cell r="H89">
            <v>0</v>
          </cell>
        </row>
        <row r="90">
          <cell r="G90">
            <v>3717010</v>
          </cell>
          <cell r="H90">
            <v>0</v>
          </cell>
        </row>
        <row r="91">
          <cell r="H91">
            <v>2752438</v>
          </cell>
        </row>
        <row r="92">
          <cell r="H92">
            <v>4268997</v>
          </cell>
        </row>
        <row r="93">
          <cell r="H93">
            <v>1195288</v>
          </cell>
        </row>
        <row r="94">
          <cell r="H94">
            <v>135825</v>
          </cell>
        </row>
        <row r="95">
          <cell r="G95">
            <v>161532421</v>
          </cell>
        </row>
        <row r="96">
          <cell r="H96">
            <v>1868252</v>
          </cell>
        </row>
        <row r="109">
          <cell r="H109">
            <v>102405768</v>
          </cell>
        </row>
        <row r="110">
          <cell r="G110">
            <v>1941164068</v>
          </cell>
        </row>
        <row r="111">
          <cell r="G111">
            <v>6541519529</v>
          </cell>
        </row>
        <row r="112">
          <cell r="G112">
            <v>2038578</v>
          </cell>
        </row>
        <row r="113">
          <cell r="G113">
            <v>583999488</v>
          </cell>
        </row>
        <row r="114">
          <cell r="H114">
            <v>583067535</v>
          </cell>
        </row>
        <row r="115">
          <cell r="H115">
            <v>3926111391</v>
          </cell>
        </row>
        <row r="116">
          <cell r="H116">
            <v>195835789</v>
          </cell>
        </row>
        <row r="117">
          <cell r="H117">
            <v>62750442</v>
          </cell>
        </row>
        <row r="118">
          <cell r="H118">
            <v>389027430</v>
          </cell>
        </row>
        <row r="119">
          <cell r="H119">
            <v>167110837</v>
          </cell>
        </row>
        <row r="120">
          <cell r="H120">
            <v>276805036</v>
          </cell>
        </row>
        <row r="121">
          <cell r="H121">
            <v>1685128090</v>
          </cell>
        </row>
        <row r="122">
          <cell r="H122">
            <v>1213756</v>
          </cell>
        </row>
        <row r="181">
          <cell r="G181">
            <v>13747777.264736401</v>
          </cell>
          <cell r="H181">
            <v>33839303.735263601</v>
          </cell>
        </row>
        <row r="182">
          <cell r="G182">
            <v>51004448.510484271</v>
          </cell>
          <cell r="H182">
            <v>125544296.48951572</v>
          </cell>
        </row>
        <row r="183">
          <cell r="G183">
            <v>32026.28344102222</v>
          </cell>
          <cell r="H183">
            <v>78830.716558977787</v>
          </cell>
        </row>
        <row r="184">
          <cell r="G184">
            <v>7246199.6303058472</v>
          </cell>
          <cell r="H184">
            <v>17836072.369694151</v>
          </cell>
        </row>
        <row r="185">
          <cell r="G185">
            <v>7274263.1100451592</v>
          </cell>
          <cell r="H185">
            <v>17905148.889954843</v>
          </cell>
        </row>
        <row r="186">
          <cell r="G186">
            <v>2315.2226336302811</v>
          </cell>
          <cell r="H186">
            <v>5698.7773663697189</v>
          </cell>
        </row>
        <row r="187">
          <cell r="G187">
            <v>10417148.656575106</v>
          </cell>
          <cell r="H187">
            <v>25641167.343424894</v>
          </cell>
        </row>
        <row r="188">
          <cell r="G188">
            <v>1071441926.7506951</v>
          </cell>
          <cell r="H188">
            <v>2637288057.2493048</v>
          </cell>
        </row>
        <row r="189">
          <cell r="G189">
            <v>2046.5481827597844</v>
          </cell>
          <cell r="H189">
            <v>5037.4518172402159</v>
          </cell>
        </row>
        <row r="194">
          <cell r="G194">
            <v>18231291991.915588</v>
          </cell>
          <cell r="H194">
            <v>10401603622.084406</v>
          </cell>
        </row>
      </sheetData>
      <sheetData sheetId="5" refreshError="1"/>
      <sheetData sheetId="6">
        <row r="4">
          <cell r="G4">
            <v>130801734</v>
          </cell>
        </row>
        <row r="5">
          <cell r="G5">
            <v>28226093</v>
          </cell>
          <cell r="H5">
            <v>0</v>
          </cell>
        </row>
        <row r="6">
          <cell r="G6">
            <v>172121871</v>
          </cell>
          <cell r="H6">
            <v>0</v>
          </cell>
        </row>
        <row r="7">
          <cell r="G7">
            <v>0</v>
          </cell>
          <cell r="H7">
            <v>63799291</v>
          </cell>
        </row>
        <row r="8">
          <cell r="G8">
            <v>0</v>
          </cell>
          <cell r="H8">
            <v>24377948</v>
          </cell>
        </row>
        <row r="9">
          <cell r="G9">
            <v>0</v>
          </cell>
          <cell r="H9">
            <v>1356848</v>
          </cell>
        </row>
        <row r="10">
          <cell r="G10">
            <v>34017898</v>
          </cell>
          <cell r="H10">
            <v>0</v>
          </cell>
        </row>
        <row r="11">
          <cell r="G11">
            <v>4445745</v>
          </cell>
          <cell r="H11">
            <v>0</v>
          </cell>
        </row>
        <row r="12">
          <cell r="G12">
            <v>26713659</v>
          </cell>
          <cell r="H12">
            <v>0</v>
          </cell>
        </row>
        <row r="13">
          <cell r="G13">
            <v>13767621</v>
          </cell>
          <cell r="H13">
            <v>0</v>
          </cell>
        </row>
        <row r="14">
          <cell r="G14">
            <v>41481545</v>
          </cell>
          <cell r="H14">
            <v>0</v>
          </cell>
        </row>
        <row r="15">
          <cell r="G15">
            <v>0</v>
          </cell>
          <cell r="H15">
            <v>5892624</v>
          </cell>
        </row>
        <row r="16">
          <cell r="G16">
            <v>0</v>
          </cell>
          <cell r="H16">
            <v>1099245</v>
          </cell>
        </row>
        <row r="17">
          <cell r="G17">
            <v>2138534</v>
          </cell>
          <cell r="H17">
            <v>0</v>
          </cell>
        </row>
        <row r="18">
          <cell r="G18">
            <v>74664</v>
          </cell>
          <cell r="H18">
            <v>0</v>
          </cell>
        </row>
        <row r="19">
          <cell r="G19">
            <v>39651892</v>
          </cell>
          <cell r="H19">
            <v>0</v>
          </cell>
        </row>
        <row r="20">
          <cell r="G20">
            <v>12274598</v>
          </cell>
          <cell r="H20">
            <v>0</v>
          </cell>
        </row>
        <row r="21">
          <cell r="G21">
            <v>1397997</v>
          </cell>
          <cell r="H21">
            <v>0</v>
          </cell>
        </row>
        <row r="22">
          <cell r="G22">
            <v>13229740</v>
          </cell>
          <cell r="H22">
            <v>0</v>
          </cell>
        </row>
        <row r="23">
          <cell r="G23">
            <v>879922</v>
          </cell>
          <cell r="H23">
            <v>0</v>
          </cell>
        </row>
        <row r="24">
          <cell r="H24">
            <v>222</v>
          </cell>
        </row>
        <row r="25">
          <cell r="H25">
            <v>456208</v>
          </cell>
        </row>
        <row r="26">
          <cell r="H26">
            <v>6103</v>
          </cell>
        </row>
        <row r="27">
          <cell r="H27">
            <v>38031</v>
          </cell>
        </row>
        <row r="28">
          <cell r="G28">
            <v>51372485</v>
          </cell>
        </row>
        <row r="29">
          <cell r="G29">
            <v>0</v>
          </cell>
          <cell r="H29">
            <v>16033981</v>
          </cell>
        </row>
        <row r="30">
          <cell r="G30">
            <v>0</v>
          </cell>
          <cell r="H30">
            <v>6414162</v>
          </cell>
        </row>
        <row r="31">
          <cell r="G31">
            <v>0</v>
          </cell>
          <cell r="H31">
            <v>137268</v>
          </cell>
        </row>
        <row r="32">
          <cell r="G32">
            <v>6086791</v>
          </cell>
          <cell r="H32">
            <v>0</v>
          </cell>
        </row>
        <row r="33">
          <cell r="G33">
            <v>194869</v>
          </cell>
          <cell r="H33">
            <v>0</v>
          </cell>
        </row>
        <row r="34">
          <cell r="G34">
            <v>6091011</v>
          </cell>
          <cell r="H34">
            <v>0</v>
          </cell>
        </row>
        <row r="35">
          <cell r="G35">
            <v>3081054</v>
          </cell>
          <cell r="H35">
            <v>0</v>
          </cell>
        </row>
        <row r="36">
          <cell r="H36">
            <v>2771779</v>
          </cell>
        </row>
        <row r="37">
          <cell r="G37">
            <v>8925491</v>
          </cell>
          <cell r="H37">
            <v>0</v>
          </cell>
        </row>
        <row r="38">
          <cell r="G38">
            <v>2960232</v>
          </cell>
          <cell r="H38">
            <v>0</v>
          </cell>
        </row>
        <row r="39">
          <cell r="G39">
            <v>464062</v>
          </cell>
          <cell r="H39">
            <v>0</v>
          </cell>
        </row>
        <row r="40">
          <cell r="G40">
            <v>3215184</v>
          </cell>
          <cell r="H40">
            <v>0</v>
          </cell>
        </row>
        <row r="41">
          <cell r="H41">
            <v>1587847</v>
          </cell>
        </row>
        <row r="42">
          <cell r="H42">
            <v>2039</v>
          </cell>
        </row>
        <row r="43">
          <cell r="H43">
            <v>3937470</v>
          </cell>
        </row>
        <row r="44">
          <cell r="H44">
            <v>401940</v>
          </cell>
        </row>
        <row r="45">
          <cell r="H45">
            <v>221073</v>
          </cell>
        </row>
        <row r="46">
          <cell r="G46">
            <v>326274024</v>
          </cell>
        </row>
        <row r="47">
          <cell r="G47">
            <v>45441664</v>
          </cell>
          <cell r="H47">
            <v>0</v>
          </cell>
        </row>
        <row r="48">
          <cell r="G48">
            <v>0</v>
          </cell>
          <cell r="H48">
            <v>15337563</v>
          </cell>
        </row>
        <row r="49">
          <cell r="G49">
            <v>0</v>
          </cell>
          <cell r="H49">
            <v>5600475</v>
          </cell>
        </row>
        <row r="50">
          <cell r="G50">
            <v>0</v>
          </cell>
          <cell r="H50">
            <v>176781</v>
          </cell>
        </row>
        <row r="51">
          <cell r="G51">
            <v>5541520</v>
          </cell>
          <cell r="H51">
            <v>0</v>
          </cell>
        </row>
        <row r="52">
          <cell r="G52">
            <v>226181</v>
          </cell>
          <cell r="H52">
            <v>0</v>
          </cell>
        </row>
        <row r="53">
          <cell r="G53">
            <v>5541137</v>
          </cell>
          <cell r="H53">
            <v>0</v>
          </cell>
        </row>
        <row r="54">
          <cell r="G54">
            <v>2827596</v>
          </cell>
          <cell r="H54">
            <v>0</v>
          </cell>
        </row>
        <row r="55">
          <cell r="G55">
            <v>419</v>
          </cell>
          <cell r="H55">
            <v>0</v>
          </cell>
        </row>
        <row r="56">
          <cell r="H56">
            <v>1772388</v>
          </cell>
        </row>
        <row r="57">
          <cell r="G57">
            <v>8040485</v>
          </cell>
          <cell r="H57">
            <v>0</v>
          </cell>
        </row>
        <row r="58">
          <cell r="G58">
            <v>2668947</v>
          </cell>
          <cell r="H58">
            <v>0</v>
          </cell>
        </row>
        <row r="59">
          <cell r="G59">
            <v>323174</v>
          </cell>
          <cell r="H59">
            <v>0</v>
          </cell>
        </row>
        <row r="60">
          <cell r="G60">
            <v>2897202</v>
          </cell>
          <cell r="H60">
            <v>0</v>
          </cell>
        </row>
        <row r="61">
          <cell r="H61">
            <v>1223664</v>
          </cell>
        </row>
        <row r="62">
          <cell r="H62">
            <v>2369292</v>
          </cell>
          <cell r="I62">
            <v>0</v>
          </cell>
        </row>
        <row r="63">
          <cell r="H63">
            <v>289120</v>
          </cell>
        </row>
        <row r="64">
          <cell r="H64">
            <v>92361</v>
          </cell>
        </row>
        <row r="65">
          <cell r="G65">
            <v>216778477</v>
          </cell>
        </row>
        <row r="67">
          <cell r="G67">
            <v>18815.112905377362</v>
          </cell>
        </row>
        <row r="68">
          <cell r="G68">
            <v>984038.9131736526</v>
          </cell>
        </row>
        <row r="69">
          <cell r="G69">
            <v>0</v>
          </cell>
        </row>
        <row r="70">
          <cell r="G70">
            <v>0</v>
          </cell>
        </row>
        <row r="71">
          <cell r="G71">
            <v>139392.7453904073</v>
          </cell>
        </row>
        <row r="72">
          <cell r="G72">
            <v>15969.784208810102</v>
          </cell>
        </row>
        <row r="73">
          <cell r="G73">
            <v>139723.81972935318</v>
          </cell>
        </row>
        <row r="74">
          <cell r="G74">
            <v>65112.978352700535</v>
          </cell>
        </row>
        <row r="75">
          <cell r="G75">
            <v>61230.84065779332</v>
          </cell>
        </row>
        <row r="76">
          <cell r="G76">
            <v>164626.93894142407</v>
          </cell>
        </row>
        <row r="77">
          <cell r="G77">
            <v>58847.642778798836</v>
          </cell>
        </row>
        <row r="78">
          <cell r="G78">
            <v>60361.509300705518</v>
          </cell>
        </row>
        <row r="79">
          <cell r="F79">
            <v>52951052</v>
          </cell>
        </row>
        <row r="80">
          <cell r="G80">
            <v>4978039.5157557894</v>
          </cell>
          <cell r="H80">
            <v>12253136.484244211</v>
          </cell>
        </row>
        <row r="81">
          <cell r="G81">
            <v>10746686.53748554</v>
          </cell>
          <cell r="H81">
            <v>26452304.46251446</v>
          </cell>
        </row>
        <row r="82">
          <cell r="G82">
            <v>3580020.322582541</v>
          </cell>
          <cell r="H82">
            <v>8811998.677417459</v>
          </cell>
        </row>
        <row r="83">
          <cell r="G83">
            <v>461683342.51120007</v>
          </cell>
          <cell r="H83">
            <v>1136405002.4888</v>
          </cell>
        </row>
        <row r="84">
          <cell r="G84">
            <v>37109921.260682404</v>
          </cell>
          <cell r="H84">
            <v>91343776.739317596</v>
          </cell>
        </row>
        <row r="85">
          <cell r="G85">
            <v>69408328.296950325</v>
          </cell>
          <cell r="H85">
            <v>170844308.70304966</v>
          </cell>
        </row>
        <row r="86">
          <cell r="G86">
            <v>16740384.523976708</v>
          </cell>
          <cell r="H86">
            <v>41205421.476023294</v>
          </cell>
        </row>
        <row r="87">
          <cell r="G87">
            <v>16817026.944508739</v>
          </cell>
          <cell r="H87">
            <v>41394072.055491261</v>
          </cell>
        </row>
        <row r="88">
          <cell r="G88">
            <v>93084.141336267116</v>
          </cell>
          <cell r="H88">
            <v>229120.85866373288</v>
          </cell>
        </row>
        <row r="89">
          <cell r="G89">
            <v>9276585.4559108466</v>
          </cell>
          <cell r="H89">
            <v>22833741.544089153</v>
          </cell>
        </row>
        <row r="90">
          <cell r="G90">
            <v>2359471.8712023571</v>
          </cell>
          <cell r="H90">
            <v>5807694.1287976429</v>
          </cell>
        </row>
        <row r="94">
          <cell r="G94">
            <v>1855980108.5911448</v>
          </cell>
          <cell r="H94">
            <v>1768332846.408855</v>
          </cell>
        </row>
      </sheetData>
      <sheetData sheetId="7" refreshError="1"/>
      <sheetData sheetId="8">
        <row r="4">
          <cell r="F4">
            <v>40041348</v>
          </cell>
        </row>
        <row r="5">
          <cell r="F5">
            <v>46355066</v>
          </cell>
        </row>
        <row r="6">
          <cell r="G6">
            <v>6614851</v>
          </cell>
          <cell r="H6">
            <v>0</v>
          </cell>
        </row>
        <row r="7">
          <cell r="G7">
            <v>33281523</v>
          </cell>
          <cell r="H7">
            <v>0</v>
          </cell>
        </row>
        <row r="8">
          <cell r="G8">
            <v>17138192</v>
          </cell>
          <cell r="H8">
            <v>0</v>
          </cell>
        </row>
        <row r="9">
          <cell r="G9">
            <v>0</v>
          </cell>
          <cell r="H9">
            <v>17452181</v>
          </cell>
        </row>
        <row r="10">
          <cell r="G10">
            <v>0</v>
          </cell>
          <cell r="H10">
            <v>1949238</v>
          </cell>
        </row>
        <row r="11">
          <cell r="G11">
            <v>8464149</v>
          </cell>
          <cell r="H11">
            <v>0</v>
          </cell>
        </row>
        <row r="12">
          <cell r="G12">
            <v>1354381</v>
          </cell>
          <cell r="H12">
            <v>0</v>
          </cell>
        </row>
        <row r="13">
          <cell r="G13">
            <v>6341771</v>
          </cell>
          <cell r="H13">
            <v>0</v>
          </cell>
        </row>
        <row r="14">
          <cell r="G14">
            <v>3302812</v>
          </cell>
          <cell r="H14">
            <v>0</v>
          </cell>
        </row>
        <row r="15">
          <cell r="G15">
            <v>-1404598</v>
          </cell>
          <cell r="H15">
            <v>0</v>
          </cell>
        </row>
        <row r="16">
          <cell r="G16">
            <v>0</v>
          </cell>
          <cell r="H16">
            <v>409632</v>
          </cell>
        </row>
        <row r="17">
          <cell r="G17">
            <v>0</v>
          </cell>
          <cell r="H17">
            <v>456000</v>
          </cell>
        </row>
        <row r="18">
          <cell r="G18">
            <v>655018</v>
          </cell>
          <cell r="H18">
            <v>0</v>
          </cell>
        </row>
        <row r="19">
          <cell r="G19">
            <v>55624</v>
          </cell>
          <cell r="H19">
            <v>0</v>
          </cell>
        </row>
        <row r="20">
          <cell r="G20">
            <v>9233950</v>
          </cell>
          <cell r="H20">
            <v>0</v>
          </cell>
        </row>
        <row r="21">
          <cell r="G21">
            <v>4720400</v>
          </cell>
          <cell r="H21">
            <v>0</v>
          </cell>
        </row>
        <row r="22">
          <cell r="G22">
            <v>1265300</v>
          </cell>
          <cell r="H22">
            <v>0</v>
          </cell>
        </row>
        <row r="23">
          <cell r="G23">
            <v>843600</v>
          </cell>
          <cell r="H23">
            <v>0</v>
          </cell>
        </row>
        <row r="24">
          <cell r="G24">
            <v>356304</v>
          </cell>
          <cell r="H24">
            <v>0</v>
          </cell>
        </row>
        <row r="25">
          <cell r="G25">
            <v>2473800</v>
          </cell>
          <cell r="H25">
            <v>0</v>
          </cell>
        </row>
        <row r="26">
          <cell r="G26">
            <v>77323</v>
          </cell>
          <cell r="H26">
            <v>0</v>
          </cell>
        </row>
        <row r="30">
          <cell r="G30">
            <v>28375128.982958734</v>
          </cell>
          <cell r="H30">
            <v>8999657.017041266</v>
          </cell>
        </row>
        <row r="31">
          <cell r="G31">
            <v>32265.491322086302</v>
          </cell>
          <cell r="H31">
            <v>0</v>
          </cell>
        </row>
        <row r="32">
          <cell r="G32">
            <v>1687499.7866489245</v>
          </cell>
          <cell r="H32">
            <v>0</v>
          </cell>
        </row>
        <row r="33">
          <cell r="G33">
            <v>0</v>
          </cell>
          <cell r="H33">
            <v>589267.9572779634</v>
          </cell>
        </row>
        <row r="34">
          <cell r="G34">
            <v>0</v>
          </cell>
          <cell r="H34">
            <v>211854.11533368909</v>
          </cell>
        </row>
        <row r="35">
          <cell r="G35">
            <v>239040.57548708969</v>
          </cell>
          <cell r="H35">
            <v>0</v>
          </cell>
        </row>
        <row r="36">
          <cell r="G36">
            <v>27386.119679233394</v>
          </cell>
          <cell r="H36">
            <v>0</v>
          </cell>
        </row>
        <row r="37">
          <cell r="G37">
            <v>239608.32526695787</v>
          </cell>
          <cell r="H37">
            <v>0</v>
          </cell>
        </row>
        <row r="38">
          <cell r="G38">
            <v>111660.35774325936</v>
          </cell>
          <cell r="H38">
            <v>0</v>
          </cell>
        </row>
        <row r="39">
          <cell r="G39">
            <v>105002.99242549005</v>
          </cell>
          <cell r="H39">
            <v>0</v>
          </cell>
        </row>
        <row r="40">
          <cell r="G40">
            <v>282313.96200009226</v>
          </cell>
          <cell r="H40">
            <v>0</v>
          </cell>
        </row>
        <row r="41">
          <cell r="G41">
            <v>100916.11551594282</v>
          </cell>
          <cell r="H41">
            <v>0</v>
          </cell>
        </row>
        <row r="42">
          <cell r="G42">
            <v>103512.20129927165</v>
          </cell>
          <cell r="H42">
            <v>0</v>
          </cell>
        </row>
        <row r="43">
          <cell r="H43">
            <v>6347554</v>
          </cell>
        </row>
        <row r="44">
          <cell r="H44">
            <v>1349591718</v>
          </cell>
        </row>
        <row r="45">
          <cell r="H45">
            <v>1034248743</v>
          </cell>
        </row>
        <row r="46">
          <cell r="G46">
            <v>104116133.27313204</v>
          </cell>
          <cell r="H46">
            <v>256275424.72686797</v>
          </cell>
        </row>
        <row r="47">
          <cell r="G47">
            <v>903038281.47743094</v>
          </cell>
          <cell r="H47">
            <v>2222772896.5225692</v>
          </cell>
        </row>
        <row r="48">
          <cell r="G48">
            <v>18902410.719104186</v>
          </cell>
          <cell r="H48">
            <v>46527115.280895814</v>
          </cell>
        </row>
        <row r="49">
          <cell r="G49">
            <v>23930215.098900888</v>
          </cell>
          <cell r="H49">
            <v>58902744.901099116</v>
          </cell>
        </row>
        <row r="50">
          <cell r="G50">
            <v>28316227.862088207</v>
          </cell>
          <cell r="H50">
            <v>69698644.137911797</v>
          </cell>
        </row>
        <row r="54">
          <cell r="G54">
            <v>1290778417.3410034</v>
          </cell>
          <cell r="H54">
            <v>5074854167.6589975</v>
          </cell>
        </row>
      </sheetData>
      <sheetData sheetId="9" refreshError="1"/>
      <sheetData sheetId="10">
        <row r="6">
          <cell r="G6">
            <v>82038011</v>
          </cell>
          <cell r="H6">
            <v>0</v>
          </cell>
        </row>
        <row r="7">
          <cell r="G7">
            <v>174841</v>
          </cell>
          <cell r="H7">
            <v>0</v>
          </cell>
        </row>
        <row r="8">
          <cell r="G8">
            <v>39884766</v>
          </cell>
          <cell r="H8">
            <v>0</v>
          </cell>
        </row>
        <row r="9">
          <cell r="G9">
            <v>0</v>
          </cell>
          <cell r="H9">
            <v>36942602</v>
          </cell>
        </row>
        <row r="10">
          <cell r="G10">
            <v>0</v>
          </cell>
          <cell r="H10">
            <v>13696222</v>
          </cell>
        </row>
        <row r="11">
          <cell r="G11">
            <v>0</v>
          </cell>
          <cell r="H11">
            <v>662212</v>
          </cell>
        </row>
        <row r="12">
          <cell r="G12">
            <v>14519583</v>
          </cell>
          <cell r="H12">
            <v>0</v>
          </cell>
        </row>
        <row r="13">
          <cell r="G13">
            <v>1727556</v>
          </cell>
          <cell r="H13">
            <v>0</v>
          </cell>
        </row>
        <row r="14">
          <cell r="G14">
            <v>15020543</v>
          </cell>
          <cell r="H14">
            <v>0</v>
          </cell>
        </row>
        <row r="15">
          <cell r="G15">
            <v>8268567</v>
          </cell>
          <cell r="H15">
            <v>0</v>
          </cell>
        </row>
        <row r="16">
          <cell r="G16">
            <v>9578459</v>
          </cell>
          <cell r="H16">
            <v>0</v>
          </cell>
        </row>
        <row r="17">
          <cell r="G17">
            <v>0</v>
          </cell>
          <cell r="H17">
            <v>3205896</v>
          </cell>
        </row>
        <row r="18">
          <cell r="G18">
            <v>0</v>
          </cell>
          <cell r="H18">
            <v>90021</v>
          </cell>
        </row>
        <row r="19">
          <cell r="G19">
            <v>1579286</v>
          </cell>
          <cell r="H19">
            <v>0</v>
          </cell>
        </row>
        <row r="20">
          <cell r="G20">
            <v>23328917</v>
          </cell>
          <cell r="H20">
            <v>0</v>
          </cell>
        </row>
        <row r="21">
          <cell r="G21">
            <v>7253205</v>
          </cell>
          <cell r="H21">
            <v>0</v>
          </cell>
        </row>
        <row r="22">
          <cell r="G22">
            <v>909455</v>
          </cell>
          <cell r="H22">
            <v>0</v>
          </cell>
        </row>
        <row r="23">
          <cell r="G23">
            <v>5468223</v>
          </cell>
          <cell r="H23">
            <v>0</v>
          </cell>
        </row>
        <row r="24">
          <cell r="G24">
            <v>447079</v>
          </cell>
          <cell r="H24">
            <v>0</v>
          </cell>
        </row>
        <row r="25">
          <cell r="H25">
            <v>37911659</v>
          </cell>
        </row>
        <row r="27">
          <cell r="G27">
            <v>62058000</v>
          </cell>
        </row>
        <row r="29">
          <cell r="F29">
            <v>3054594</v>
          </cell>
        </row>
        <row r="30">
          <cell r="F30">
            <v>60310218</v>
          </cell>
        </row>
        <row r="31">
          <cell r="H31">
            <v>117102</v>
          </cell>
        </row>
        <row r="32">
          <cell r="H32">
            <v>76521</v>
          </cell>
        </row>
        <row r="33">
          <cell r="H33">
            <v>1848795</v>
          </cell>
        </row>
        <row r="34">
          <cell r="G34">
            <v>278893232</v>
          </cell>
        </row>
        <row r="35">
          <cell r="G35">
            <v>24098066.449699808</v>
          </cell>
          <cell r="H35">
            <v>7643113.5503001921</v>
          </cell>
        </row>
        <row r="38">
          <cell r="G38">
            <v>96099233</v>
          </cell>
        </row>
        <row r="39">
          <cell r="G39">
            <v>141640479</v>
          </cell>
        </row>
        <row r="40">
          <cell r="F40">
            <v>4916321</v>
          </cell>
        </row>
        <row r="41">
          <cell r="G41">
            <v>38164406</v>
          </cell>
        </row>
        <row r="42">
          <cell r="G42">
            <v>0</v>
          </cell>
          <cell r="H42">
            <v>11520430</v>
          </cell>
        </row>
        <row r="43">
          <cell r="G43">
            <v>0</v>
          </cell>
          <cell r="H43">
            <v>43410</v>
          </cell>
        </row>
        <row r="44">
          <cell r="G44">
            <v>4317390</v>
          </cell>
          <cell r="H44">
            <v>0</v>
          </cell>
        </row>
        <row r="45">
          <cell r="G45">
            <v>513769</v>
          </cell>
          <cell r="H45">
            <v>0</v>
          </cell>
        </row>
        <row r="46">
          <cell r="G46">
            <v>4317389</v>
          </cell>
          <cell r="H46">
            <v>0</v>
          </cell>
        </row>
        <row r="47">
          <cell r="G47">
            <v>2242496</v>
          </cell>
          <cell r="H47">
            <v>0</v>
          </cell>
        </row>
        <row r="48">
          <cell r="G48">
            <v>8375318</v>
          </cell>
          <cell r="H48">
            <v>0</v>
          </cell>
        </row>
        <row r="49">
          <cell r="G49">
            <v>0</v>
          </cell>
          <cell r="H49">
            <v>1102476</v>
          </cell>
        </row>
        <row r="50">
          <cell r="G50">
            <v>0</v>
          </cell>
          <cell r="H50">
            <v>234999</v>
          </cell>
        </row>
        <row r="51">
          <cell r="G51">
            <v>0</v>
          </cell>
          <cell r="H51">
            <v>0</v>
          </cell>
        </row>
        <row r="52">
          <cell r="G52">
            <v>225171</v>
          </cell>
          <cell r="H52">
            <v>0</v>
          </cell>
        </row>
        <row r="53">
          <cell r="G53">
            <v>0</v>
          </cell>
          <cell r="H53">
            <v>4456797</v>
          </cell>
        </row>
        <row r="54">
          <cell r="G54">
            <v>489872</v>
          </cell>
          <cell r="H54">
            <v>0</v>
          </cell>
        </row>
        <row r="55">
          <cell r="G55">
            <v>6780516</v>
          </cell>
          <cell r="H55">
            <v>0</v>
          </cell>
        </row>
        <row r="56">
          <cell r="G56">
            <v>2072900</v>
          </cell>
          <cell r="H56">
            <v>0</v>
          </cell>
        </row>
        <row r="57">
          <cell r="G57">
            <v>135200</v>
          </cell>
          <cell r="H57">
            <v>0</v>
          </cell>
        </row>
        <row r="58">
          <cell r="G58">
            <v>90200</v>
          </cell>
          <cell r="H58">
            <v>0</v>
          </cell>
        </row>
        <row r="59">
          <cell r="G59">
            <v>253594</v>
          </cell>
          <cell r="H59">
            <v>0</v>
          </cell>
        </row>
        <row r="60">
          <cell r="G60">
            <v>2262600</v>
          </cell>
          <cell r="H60">
            <v>0</v>
          </cell>
        </row>
        <row r="61">
          <cell r="G61">
            <v>67239</v>
          </cell>
          <cell r="H61">
            <v>0</v>
          </cell>
        </row>
        <row r="62">
          <cell r="G62">
            <v>36987330</v>
          </cell>
        </row>
        <row r="63">
          <cell r="H63">
            <v>11046275</v>
          </cell>
        </row>
        <row r="65">
          <cell r="F65">
            <v>35323685</v>
          </cell>
        </row>
        <row r="68">
          <cell r="H68">
            <v>6982000</v>
          </cell>
        </row>
        <row r="70">
          <cell r="H70">
            <v>48209444</v>
          </cell>
        </row>
        <row r="71">
          <cell r="G71">
            <v>28309075.859687224</v>
          </cell>
          <cell r="H71">
            <v>8978707.140312776</v>
          </cell>
        </row>
        <row r="72">
          <cell r="G72">
            <v>73628486.082884058</v>
          </cell>
          <cell r="H72">
            <v>0</v>
          </cell>
        </row>
        <row r="73">
          <cell r="G73">
            <v>492103251.62122405</v>
          </cell>
          <cell r="H73">
            <v>0</v>
          </cell>
        </row>
        <row r="74">
          <cell r="G74">
            <v>0</v>
          </cell>
          <cell r="H74">
            <v>178734509.25492612</v>
          </cell>
        </row>
        <row r="75">
          <cell r="G75">
            <v>0</v>
          </cell>
          <cell r="H75">
            <v>65788982.030591935</v>
          </cell>
        </row>
        <row r="76">
          <cell r="G76">
            <v>0</v>
          </cell>
          <cell r="H76">
            <v>2068675.4107026912</v>
          </cell>
        </row>
        <row r="77">
          <cell r="G77">
            <v>14873.02167884829</v>
          </cell>
          <cell r="H77">
            <v>0</v>
          </cell>
        </row>
        <row r="78">
          <cell r="G78">
            <v>79580276.104637384</v>
          </cell>
          <cell r="H78">
            <v>0</v>
          </cell>
        </row>
        <row r="79">
          <cell r="G79">
            <v>10641851.376375092</v>
          </cell>
          <cell r="H79">
            <v>0</v>
          </cell>
        </row>
        <row r="80">
          <cell r="G80">
            <v>73898002.061108187</v>
          </cell>
          <cell r="H80">
            <v>0</v>
          </cell>
        </row>
        <row r="81">
          <cell r="G81">
            <v>38590819.627803572</v>
          </cell>
          <cell r="H81">
            <v>0</v>
          </cell>
        </row>
        <row r="82">
          <cell r="G82">
            <v>113869647.62475634</v>
          </cell>
          <cell r="H82">
            <v>0</v>
          </cell>
        </row>
        <row r="83">
          <cell r="G83">
            <v>0</v>
          </cell>
          <cell r="H83">
            <v>15442482.218603212</v>
          </cell>
        </row>
        <row r="84">
          <cell r="G84">
            <v>0</v>
          </cell>
          <cell r="H84">
            <v>2435692.4190508076</v>
          </cell>
        </row>
        <row r="85">
          <cell r="G85">
            <v>0</v>
          </cell>
          <cell r="H85">
            <v>26705901.297930919</v>
          </cell>
        </row>
        <row r="86">
          <cell r="G86">
            <v>0</v>
          </cell>
          <cell r="H86">
            <v>4959010.8643708015</v>
          </cell>
        </row>
        <row r="87">
          <cell r="H87">
            <v>20648620.163569517</v>
          </cell>
        </row>
        <row r="88">
          <cell r="G88">
            <v>114789040.84079351</v>
          </cell>
        </row>
        <row r="89">
          <cell r="G89">
            <v>35511245.012962475</v>
          </cell>
        </row>
        <row r="90">
          <cell r="G90">
            <v>3808312.9945494854</v>
          </cell>
        </row>
        <row r="91">
          <cell r="G91">
            <v>38137556.554042406</v>
          </cell>
        </row>
        <row r="92">
          <cell r="H92">
            <v>4189361.7544067819</v>
          </cell>
        </row>
        <row r="98">
          <cell r="G98">
            <v>84210232</v>
          </cell>
        </row>
        <row r="99">
          <cell r="G99">
            <v>295452204</v>
          </cell>
        </row>
        <row r="100">
          <cell r="F100">
            <v>8566795</v>
          </cell>
        </row>
        <row r="102">
          <cell r="F102">
            <v>-1439300</v>
          </cell>
        </row>
        <row r="103">
          <cell r="F103">
            <v>277363</v>
          </cell>
        </row>
        <row r="106">
          <cell r="F106">
            <v>251174300</v>
          </cell>
        </row>
        <row r="107">
          <cell r="F107">
            <v>291637992</v>
          </cell>
        </row>
        <row r="109">
          <cell r="F109">
            <v>6700030</v>
          </cell>
        </row>
        <row r="112">
          <cell r="F112">
            <v>7927077373</v>
          </cell>
        </row>
        <row r="113">
          <cell r="G113">
            <v>2784386.0043019685</v>
          </cell>
          <cell r="H113">
            <v>6853593.995698031</v>
          </cell>
        </row>
        <row r="114">
          <cell r="G114">
            <v>68688658.068437651</v>
          </cell>
          <cell r="H114">
            <v>169072884.93156236</v>
          </cell>
        </row>
        <row r="116">
          <cell r="G116">
            <v>4666793.0946339956</v>
          </cell>
          <cell r="H116">
            <v>6939199.9053660044</v>
          </cell>
        </row>
        <row r="119">
          <cell r="H119">
            <v>58850000</v>
          </cell>
        </row>
        <row r="122">
          <cell r="G122">
            <v>23227886</v>
          </cell>
        </row>
        <row r="123">
          <cell r="F123">
            <v>17797500</v>
          </cell>
        </row>
        <row r="124">
          <cell r="G124">
            <v>174442618</v>
          </cell>
        </row>
        <row r="125">
          <cell r="G125">
            <v>175902.60747120925</v>
          </cell>
          <cell r="H125">
            <v>432973.39252879075</v>
          </cell>
        </row>
        <row r="127">
          <cell r="G127">
            <v>1059108040.9834386</v>
          </cell>
          <cell r="H127">
            <v>2606928960.0165615</v>
          </cell>
        </row>
        <row r="128">
          <cell r="G128">
            <v>48647.409443099954</v>
          </cell>
          <cell r="H128">
            <v>119742.59055690005</v>
          </cell>
        </row>
        <row r="130">
          <cell r="G130">
            <v>306225.31659538625</v>
          </cell>
          <cell r="H130">
            <v>753754.68340461375</v>
          </cell>
        </row>
        <row r="131">
          <cell r="G131">
            <v>319070700.44875103</v>
          </cell>
          <cell r="H131">
            <v>785372801.55124903</v>
          </cell>
        </row>
        <row r="132">
          <cell r="G132">
            <v>19641190.634607971</v>
          </cell>
          <cell r="H132">
            <v>48345576.365392029</v>
          </cell>
        </row>
        <row r="133">
          <cell r="G133">
            <v>6294261.4946046621</v>
          </cell>
          <cell r="H133">
            <v>15492935.505395338</v>
          </cell>
        </row>
        <row r="134">
          <cell r="G134">
            <v>255749863.81129622</v>
          </cell>
          <cell r="H134">
            <v>629512477.18870378</v>
          </cell>
        </row>
        <row r="135">
          <cell r="F135">
            <v>3936051</v>
          </cell>
        </row>
        <row r="137">
          <cell r="G137">
            <v>-19768.083844370554</v>
          </cell>
          <cell r="H137">
            <v>-48657.916155629442</v>
          </cell>
        </row>
        <row r="142">
          <cell r="G142">
            <v>4437691311.6848545</v>
          </cell>
          <cell r="H142">
            <v>13340672965.805738</v>
          </cell>
        </row>
      </sheetData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DC521-BED3-4C72-80ED-5F5511997AC2}">
  <dimension ref="B1:BF123"/>
  <sheetViews>
    <sheetView showGridLines="0" zoomScale="90" zoomScaleNormal="90" workbookViewId="0">
      <pane xSplit="2" ySplit="5" topLeftCell="C6" activePane="bottomRight" state="frozen"/>
      <selection pane="topRight" activeCell="D1" sqref="D1"/>
      <selection pane="bottomLeft" activeCell="A5" sqref="A5"/>
      <selection pane="bottomRight" activeCell="A4" sqref="A4:XFD15"/>
    </sheetView>
  </sheetViews>
  <sheetFormatPr baseColWidth="10" defaultColWidth="10.85546875" defaultRowHeight="16.5" outlineLevelRow="1" outlineLevelCol="1" x14ac:dyDescent="0.3"/>
  <cols>
    <col min="1" max="1" width="3.28515625" style="198" customWidth="1"/>
    <col min="2" max="2" width="28.5703125" style="198" customWidth="1"/>
    <col min="3" max="5" width="13.140625" style="199" customWidth="1" outlineLevel="1"/>
    <col min="6" max="6" width="15.42578125" style="199" hidden="1" customWidth="1" outlineLevel="1"/>
    <col min="7" max="10" width="15.42578125" style="199" customWidth="1" outlineLevel="1"/>
    <col min="11" max="11" width="13.7109375" style="199" customWidth="1" outlineLevel="1"/>
    <col min="12" max="12" width="12.5703125" style="199" customWidth="1" outlineLevel="1"/>
    <col min="13" max="13" width="17.28515625" style="199" customWidth="1" outlineLevel="1"/>
    <col min="14" max="14" width="14.28515625" style="199" customWidth="1" outlineLevel="1"/>
    <col min="15" max="16" width="10.85546875" style="199" customWidth="1" outlineLevel="1"/>
    <col min="17" max="18" width="14.7109375" style="199" customWidth="1" outlineLevel="1"/>
    <col min="19" max="19" width="16.140625" style="199" customWidth="1" outlineLevel="1"/>
    <col min="20" max="20" width="10.85546875" style="199" customWidth="1" outlineLevel="1"/>
    <col min="21" max="21" width="15" style="199" customWidth="1" outlineLevel="1"/>
    <col min="22" max="22" width="11.7109375" style="199" customWidth="1"/>
    <col min="23" max="23" width="7.85546875" style="199" customWidth="1"/>
    <col min="24" max="25" width="13" style="199" customWidth="1" outlineLevel="1"/>
    <col min="26" max="26" width="18.42578125" style="199" customWidth="1" outlineLevel="1"/>
    <col min="27" max="29" width="14.42578125" style="199" customWidth="1" outlineLevel="1"/>
    <col min="30" max="31" width="13.140625" style="199" customWidth="1" outlineLevel="1"/>
    <col min="32" max="33" width="10.85546875" style="199" customWidth="1" outlineLevel="1"/>
    <col min="34" max="35" width="12" style="199" customWidth="1" outlineLevel="1"/>
    <col min="36" max="36" width="10.85546875" style="199" customWidth="1" outlineLevel="1"/>
    <col min="37" max="37" width="17.5703125" style="199" customWidth="1" outlineLevel="1"/>
    <col min="38" max="38" width="18.140625" style="199" customWidth="1" outlineLevel="1"/>
    <col min="39" max="47" width="14.85546875" style="199" customWidth="1" outlineLevel="1"/>
    <col min="48" max="48" width="15.42578125" style="199" customWidth="1" outlineLevel="1"/>
    <col min="49" max="49" width="13.85546875" style="198" customWidth="1" outlineLevel="1"/>
    <col min="50" max="50" width="14.28515625" style="199" customWidth="1"/>
    <col min="51" max="51" width="1.85546875" style="198" customWidth="1"/>
    <col min="52" max="52" width="13.140625" style="198" customWidth="1"/>
    <col min="53" max="53" width="11.28515625" style="198" bestFit="1" customWidth="1"/>
    <col min="54" max="56" width="10.85546875" style="198"/>
    <col min="57" max="57" width="12.42578125" style="198" bestFit="1" customWidth="1"/>
    <col min="58" max="16384" width="10.85546875" style="198"/>
  </cols>
  <sheetData>
    <row r="1" spans="2:58" ht="7.5" customHeight="1" x14ac:dyDescent="0.3"/>
    <row r="2" spans="2:58" customFormat="1" ht="15" x14ac:dyDescent="0.25">
      <c r="B2" s="94" t="s">
        <v>456</v>
      </c>
    </row>
    <row r="3" spans="2:58" ht="8.25" customHeight="1" x14ac:dyDescent="0.3"/>
    <row r="4" spans="2:58" s="200" customFormat="1" x14ac:dyDescent="0.3">
      <c r="C4" s="350" t="s">
        <v>64</v>
      </c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1"/>
      <c r="S4" s="351"/>
      <c r="T4" s="351"/>
      <c r="U4" s="351"/>
      <c r="V4" s="352"/>
      <c r="W4" s="201"/>
      <c r="X4" s="353" t="s">
        <v>65</v>
      </c>
      <c r="Y4" s="353"/>
      <c r="Z4" s="353"/>
      <c r="AA4" s="353"/>
      <c r="AB4" s="353"/>
      <c r="AC4" s="353"/>
      <c r="AD4" s="353"/>
      <c r="AE4" s="353"/>
      <c r="AF4" s="353"/>
      <c r="AG4" s="353"/>
      <c r="AH4" s="353"/>
      <c r="AI4" s="353"/>
      <c r="AJ4" s="353"/>
      <c r="AK4" s="353"/>
      <c r="AL4" s="353"/>
      <c r="AM4" s="353"/>
      <c r="AN4" s="353"/>
      <c r="AO4" s="353"/>
      <c r="AP4" s="353"/>
      <c r="AQ4" s="353"/>
      <c r="AR4" s="353"/>
      <c r="AS4" s="353"/>
      <c r="AT4" s="353"/>
      <c r="AU4" s="353"/>
      <c r="AV4" s="353"/>
      <c r="AW4" s="353"/>
      <c r="AX4" s="353"/>
      <c r="BB4" s="354" t="s">
        <v>4</v>
      </c>
      <c r="BC4" s="355"/>
    </row>
    <row r="5" spans="2:58" s="202" customFormat="1" ht="57.75" customHeight="1" x14ac:dyDescent="0.3">
      <c r="C5" s="203" t="s">
        <v>457</v>
      </c>
      <c r="D5" s="203" t="s">
        <v>458</v>
      </c>
      <c r="E5" s="203" t="s">
        <v>459</v>
      </c>
      <c r="F5" s="203"/>
      <c r="G5" s="204" t="s">
        <v>461</v>
      </c>
      <c r="H5" s="205" t="s">
        <v>124</v>
      </c>
      <c r="I5" s="203" t="s">
        <v>462</v>
      </c>
      <c r="J5" s="203" t="s">
        <v>463</v>
      </c>
      <c r="K5" s="203" t="s">
        <v>464</v>
      </c>
      <c r="L5" s="204" t="s">
        <v>465</v>
      </c>
      <c r="M5" s="203" t="s">
        <v>466</v>
      </c>
      <c r="N5" s="205" t="s">
        <v>127</v>
      </c>
      <c r="O5" s="205" t="s">
        <v>119</v>
      </c>
      <c r="P5" s="203" t="s">
        <v>467</v>
      </c>
      <c r="Q5" s="203" t="s">
        <v>468</v>
      </c>
      <c r="R5" s="203" t="s">
        <v>469</v>
      </c>
      <c r="S5" s="203" t="s">
        <v>470</v>
      </c>
      <c r="T5" s="205" t="s">
        <v>471</v>
      </c>
      <c r="U5" s="203" t="s">
        <v>133</v>
      </c>
      <c r="V5" s="203" t="s">
        <v>472</v>
      </c>
      <c r="W5" s="201"/>
      <c r="X5" s="203" t="s">
        <v>457</v>
      </c>
      <c r="Y5" s="203" t="s">
        <v>124</v>
      </c>
      <c r="Z5" s="204" t="s">
        <v>473</v>
      </c>
      <c r="AA5" s="205" t="s">
        <v>474</v>
      </c>
      <c r="AB5" s="203" t="s">
        <v>464</v>
      </c>
      <c r="AC5" s="203" t="s">
        <v>465</v>
      </c>
      <c r="AD5" s="203" t="s">
        <v>475</v>
      </c>
      <c r="AE5" s="203" t="s">
        <v>463</v>
      </c>
      <c r="AF5" s="205" t="s">
        <v>476</v>
      </c>
      <c r="AG5" s="205" t="s">
        <v>477</v>
      </c>
      <c r="AH5" s="203" t="s">
        <v>478</v>
      </c>
      <c r="AI5" s="203" t="s">
        <v>479</v>
      </c>
      <c r="AJ5" s="203" t="s">
        <v>480</v>
      </c>
      <c r="AK5" s="203" t="s">
        <v>466</v>
      </c>
      <c r="AL5" s="203" t="s">
        <v>481</v>
      </c>
      <c r="AM5" s="203" t="s">
        <v>482</v>
      </c>
      <c r="AN5" s="204" t="s">
        <v>483</v>
      </c>
      <c r="AO5" s="204" t="s">
        <v>469</v>
      </c>
      <c r="AP5" s="204" t="s">
        <v>484</v>
      </c>
      <c r="AQ5" s="204" t="s">
        <v>485</v>
      </c>
      <c r="AR5" s="204" t="s">
        <v>486</v>
      </c>
      <c r="AS5" s="204" t="s">
        <v>487</v>
      </c>
      <c r="AT5" s="204" t="s">
        <v>488</v>
      </c>
      <c r="AU5" s="204"/>
      <c r="AV5" s="203" t="s">
        <v>460</v>
      </c>
      <c r="AW5" s="203" t="s">
        <v>133</v>
      </c>
      <c r="AX5" s="203" t="s">
        <v>489</v>
      </c>
      <c r="AZ5" s="203" t="s">
        <v>490</v>
      </c>
      <c r="BB5" s="207" t="s">
        <v>64</v>
      </c>
      <c r="BC5" s="207" t="s">
        <v>65</v>
      </c>
    </row>
    <row r="6" spans="2:58" customFormat="1" ht="15" x14ac:dyDescent="0.25"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208"/>
      <c r="AL6" s="208"/>
      <c r="AM6" s="208"/>
      <c r="AN6" s="208"/>
      <c r="AO6" s="208"/>
      <c r="AP6" s="208"/>
      <c r="AQ6" s="208"/>
      <c r="AR6" s="208"/>
      <c r="AS6" s="208"/>
      <c r="AT6" s="208"/>
      <c r="AU6" s="208"/>
      <c r="AV6" s="208"/>
      <c r="AX6" s="208"/>
    </row>
    <row r="7" spans="2:58" s="200" customFormat="1" ht="18" x14ac:dyDescent="0.35">
      <c r="B7" s="209" t="s">
        <v>491</v>
      </c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  <c r="AA7" s="201"/>
      <c r="AB7" s="201"/>
      <c r="AC7" s="201"/>
      <c r="AD7" s="201"/>
      <c r="AE7" s="201"/>
      <c r="AF7" s="201"/>
      <c r="AG7" s="201"/>
      <c r="AH7" s="201"/>
      <c r="AI7" s="201"/>
      <c r="AJ7" s="201"/>
      <c r="AK7" s="201"/>
      <c r="AL7" s="201"/>
      <c r="AM7" s="201"/>
      <c r="AN7" s="201"/>
      <c r="AO7" s="201"/>
      <c r="AP7" s="201"/>
      <c r="AQ7" s="201"/>
      <c r="AR7" s="201"/>
      <c r="AS7" s="201"/>
      <c r="AT7" s="201"/>
      <c r="AU7" s="201"/>
      <c r="AV7" s="201"/>
      <c r="AX7" s="201"/>
    </row>
    <row r="8" spans="2:58" customFormat="1" ht="6" customHeight="1" x14ac:dyDescent="0.25"/>
    <row r="9" spans="2:58" customFormat="1" x14ac:dyDescent="0.3">
      <c r="B9" t="s">
        <v>492</v>
      </c>
      <c r="C9" s="210">
        <f>+('[3]ACT BIOLOG Ver SAP (2)'!$F$15+'[3]ACT BIOLOG Ver SAP (2)'!$G$15)/1000000</f>
        <v>1568.0675229999999</v>
      </c>
      <c r="D9" s="210"/>
      <c r="E9" s="210"/>
      <c r="F9" s="210"/>
      <c r="G9" s="210"/>
      <c r="H9" s="210">
        <f>+'[3]ACT BIOLOG Ver SAP (2)'!$H$15/1000000*'[4]Operacion Acum'!$D$110</f>
        <v>2334.6533851924546</v>
      </c>
      <c r="I9" s="210"/>
      <c r="J9" s="210"/>
      <c r="K9" s="211">
        <f>+'[3]ACT BIOLOG Ver SAP (2)'!$E$15/1000000</f>
        <v>5591.0978009999999</v>
      </c>
      <c r="L9" s="210"/>
      <c r="M9" s="210">
        <f>+'[3]ACT BIOLOG Ver SAP (2)'!$B$15/1000000</f>
        <v>444.01653399999998</v>
      </c>
      <c r="N9" s="210"/>
      <c r="O9" s="210"/>
      <c r="P9" s="210"/>
      <c r="Q9" s="210"/>
      <c r="R9" s="210"/>
      <c r="S9" s="210"/>
      <c r="T9" s="210"/>
      <c r="U9" s="210"/>
      <c r="V9" s="210">
        <f>SUM(C9:U9)</f>
        <v>9937.8352431924559</v>
      </c>
      <c r="W9" s="199"/>
      <c r="X9" s="210"/>
      <c r="Y9" s="210">
        <f>+'[3]ACT BIOLOG Ver SAP (2)'!$H$15/1000000-H9</f>
        <v>3172.1967578075451</v>
      </c>
      <c r="Z9" s="210"/>
      <c r="AA9" s="210"/>
      <c r="AB9" s="210">
        <f>+'[3]ACT BIOLOG Ver SAP (2)'!$D$15/1000000</f>
        <v>7385.449826</v>
      </c>
      <c r="AC9" s="210"/>
      <c r="AD9" s="210"/>
      <c r="AE9" s="210"/>
      <c r="AF9" s="210"/>
      <c r="AG9" s="210"/>
      <c r="AH9" s="210">
        <f>+'[3]ACT BIOLOG Ver SAP (2)'!$I$15/1000000</f>
        <v>6005.0841010000004</v>
      </c>
      <c r="AI9" s="210"/>
      <c r="AJ9" s="212"/>
      <c r="AK9" s="210"/>
      <c r="AL9" s="210"/>
      <c r="AM9" s="211">
        <f>+'[3]ACT BIOLOG Ver SAP (2)'!$C$15/1000000</f>
        <v>5960.8965609999996</v>
      </c>
      <c r="AN9" s="211"/>
      <c r="AO9" s="211"/>
      <c r="AP9" s="211"/>
      <c r="AQ9" s="211"/>
      <c r="AR9" s="211"/>
      <c r="AS9" s="211"/>
      <c r="AT9" s="211"/>
      <c r="AU9" s="211"/>
      <c r="AV9" s="210"/>
      <c r="AW9" s="213"/>
      <c r="AX9" s="210">
        <f>SUM(X9:AW9)</f>
        <v>22523.627245807547</v>
      </c>
      <c r="AY9" s="198"/>
      <c r="AZ9" s="214">
        <f>+AX9+V9</f>
        <v>32461.462489000005</v>
      </c>
      <c r="BB9" s="215">
        <f>+V9/$AZ9</f>
        <v>0.30614256047644256</v>
      </c>
      <c r="BC9" s="215">
        <f>+AX9/$AZ9</f>
        <v>0.69385743952355738</v>
      </c>
      <c r="BE9" s="245">
        <f>+C9+H9</f>
        <v>3902.7209081924548</v>
      </c>
    </row>
    <row r="10" spans="2:58" customFormat="1" ht="15" x14ac:dyDescent="0.25"/>
    <row r="11" spans="2:58" x14ac:dyDescent="0.3">
      <c r="B11" s="198" t="s">
        <v>493</v>
      </c>
      <c r="C11" s="210">
        <f>+('[5]Amorti x Concep'!$H$13+'[5]Amorti x Concep'!$J$13)/1000000</f>
        <v>670.90149499999995</v>
      </c>
      <c r="D11" s="210"/>
      <c r="E11" s="210"/>
      <c r="F11" s="210"/>
      <c r="G11" s="210"/>
      <c r="H11" s="210">
        <f>+'[5]Amorti x Concep'!$K$13/1000000*'[4]Operacion Acum'!$D$110</f>
        <v>2437.5180224371188</v>
      </c>
      <c r="I11" s="210"/>
      <c r="J11" s="210"/>
      <c r="K11" s="210">
        <f>+'[5]Amorti x Concep'!$I$13/1000000</f>
        <v>6432.6139560000001</v>
      </c>
      <c r="L11" s="210"/>
      <c r="M11" s="210">
        <f>+'[5]Amorti x Concep'!$D$13/1000000</f>
        <v>390.77879899999999</v>
      </c>
      <c r="N11" s="210"/>
      <c r="O11" s="210"/>
      <c r="P11" s="210"/>
      <c r="Q11" s="210"/>
      <c r="R11" s="210"/>
      <c r="S11" s="210"/>
      <c r="T11" s="210"/>
      <c r="U11" s="210"/>
      <c r="V11" s="210">
        <f>SUM(C11:U11)</f>
        <v>9931.8122724371187</v>
      </c>
      <c r="X11" s="210"/>
      <c r="Y11" s="210">
        <f>+'[5]Amorti x Concep'!$K$13/1000000-H11</f>
        <v>3311.9634875628808</v>
      </c>
      <c r="Z11" s="210"/>
      <c r="AA11" s="210"/>
      <c r="AB11" s="210">
        <f>+'[5]Amorti x Concep'!$G$13/1000000</f>
        <v>6236.3214529999996</v>
      </c>
      <c r="AC11" s="210"/>
      <c r="AD11" s="210"/>
      <c r="AE11" s="210"/>
      <c r="AF11" s="210"/>
      <c r="AG11" s="210"/>
      <c r="AH11" s="210">
        <f>+'[5]Amorti x Concep'!$L$13/1000000</f>
        <v>5492.0481559999998</v>
      </c>
      <c r="AI11" s="210"/>
      <c r="AJ11" s="210"/>
      <c r="AK11" s="210"/>
      <c r="AL11" s="210"/>
      <c r="AM11" s="210">
        <f>+('[5]Amorti x Concep'!$E$13)/1000000</f>
        <v>5532.2920690000001</v>
      </c>
      <c r="AN11" s="210"/>
      <c r="AO11" s="210"/>
      <c r="AP11" s="210"/>
      <c r="AQ11" s="210"/>
      <c r="AR11" s="210"/>
      <c r="AS11" s="210"/>
      <c r="AT11" s="210"/>
      <c r="AU11" s="210"/>
      <c r="AV11" s="210"/>
      <c r="AW11" s="213"/>
      <c r="AX11" s="210">
        <f>SUM(X11:AW11)</f>
        <v>20572.62516556288</v>
      </c>
      <c r="AZ11" s="214">
        <f>+AX11+V11</f>
        <v>30504.437438000001</v>
      </c>
      <c r="BB11" s="215">
        <f>+V11/$AZ11</f>
        <v>0.32558581985402746</v>
      </c>
      <c r="BC11" s="215">
        <f>+AX11/$AZ11</f>
        <v>0.67441418014597254</v>
      </c>
      <c r="BE11" s="217">
        <f>+AZ11-('[6]Resumen F- V'!C28+'[6]Resumen F- V'!C31)</f>
        <v>-254.75454000000173</v>
      </c>
    </row>
    <row r="12" spans="2:58" x14ac:dyDescent="0.3">
      <c r="B12" s="198" t="s">
        <v>494</v>
      </c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>
        <f>SUM(C12:U12)</f>
        <v>0</v>
      </c>
      <c r="X12" s="210"/>
      <c r="Y12" s="210"/>
      <c r="Z12" s="210"/>
      <c r="AA12" s="210"/>
      <c r="AB12" s="210"/>
      <c r="AC12" s="210"/>
      <c r="AD12" s="210"/>
      <c r="AE12" s="210"/>
      <c r="AF12" s="210"/>
      <c r="AG12" s="210"/>
      <c r="AH12" s="210"/>
      <c r="AI12" s="210"/>
      <c r="AJ12" s="210"/>
      <c r="AK12" s="210"/>
      <c r="AL12" s="210"/>
      <c r="AM12" s="211">
        <f>+'[6]Resumen F- V'!C32+'[6]Resumen F- V'!C33</f>
        <v>76342.516891999985</v>
      </c>
      <c r="AN12" s="211"/>
      <c r="AO12" s="211"/>
      <c r="AP12" s="211"/>
      <c r="AQ12" s="211"/>
      <c r="AR12" s="211"/>
      <c r="AS12" s="211"/>
      <c r="AT12" s="211"/>
      <c r="AU12" s="211"/>
      <c r="AV12" s="210"/>
      <c r="AW12" s="213"/>
      <c r="AX12" s="210">
        <f>SUM(X12:AW12)</f>
        <v>76342.516891999985</v>
      </c>
      <c r="AZ12" s="214">
        <f>+AX12+V12</f>
        <v>76342.516891999985</v>
      </c>
      <c r="BB12" s="215">
        <f>+V12/$AZ12</f>
        <v>0</v>
      </c>
      <c r="BC12" s="215">
        <f>+AX12/$AZ12</f>
        <v>1</v>
      </c>
      <c r="BE12" s="217">
        <f>+AZ12-('[6]Resumen F- V'!C33+'[6]Resumen F- V'!C32)</f>
        <v>0</v>
      </c>
    </row>
    <row r="13" spans="2:58" x14ac:dyDescent="0.3">
      <c r="B13" s="198" t="s">
        <v>495</v>
      </c>
      <c r="C13" s="210">
        <f>+'[7]ADMON CAMPO - OF PROV'!$P$7/1000000</f>
        <v>2647.3914589999999</v>
      </c>
      <c r="D13" s="210"/>
      <c r="E13" s="210"/>
      <c r="F13" s="210"/>
      <c r="G13" s="210"/>
      <c r="H13" s="210">
        <f>+'[8]X Concepto'!$W$22/1000000</f>
        <v>27.082584819778493</v>
      </c>
      <c r="I13" s="211">
        <f>+'[8]X Concepto'!$W$20/1000000</f>
        <v>1181.727515</v>
      </c>
      <c r="J13" s="210">
        <f>+'[8]X Concepto'!$W$9/1000000</f>
        <v>347.81165600000003</v>
      </c>
      <c r="K13" s="210">
        <f>+('[8]X Concepto'!$W$25+'[8]X Concepto'!$W$26+'[8]X Concepto'!$W$13-'[8]X Concepto'!$Z$13)/1000000-Q13</f>
        <v>460.46448400000003</v>
      </c>
      <c r="L13" s="210"/>
      <c r="M13" s="210"/>
      <c r="N13" s="210"/>
      <c r="O13" s="210">
        <f>+'[8]X Concepto'!$Z$13/1000000</f>
        <v>45.747028999999998</v>
      </c>
      <c r="P13" s="210">
        <f>+('[8]X Concepto'!$W$24+'[8]X Concepto'!$W$16)/1000000-7</f>
        <v>500.10652393834363</v>
      </c>
      <c r="Q13" s="211">
        <f>+'[7]ADMON CAMPO - OF PROV'!$L$69/1000000</f>
        <v>340.62690500000002</v>
      </c>
      <c r="R13" s="211"/>
      <c r="S13" s="211"/>
      <c r="T13" s="210"/>
      <c r="U13" s="210">
        <f>+'[8]X Concepto'!$W$28/1000000*0</f>
        <v>0</v>
      </c>
      <c r="V13" s="210">
        <f>SUM(C13:U13)</f>
        <v>5550.9581567581217</v>
      </c>
      <c r="X13" s="210">
        <f>+'[7]ADMON CAMPO - OF PROV'!$S$7/1000000</f>
        <v>137.86841699999999</v>
      </c>
      <c r="Y13" s="210">
        <f>+'[8]X Concepto'!$X$22/1000000</f>
        <v>36.798305180221504</v>
      </c>
      <c r="Z13" s="210"/>
      <c r="AA13" s="210"/>
      <c r="AB13" s="210"/>
      <c r="AC13" s="210"/>
      <c r="AD13" s="210">
        <f>+'[8]X Concepto'!$X$8/1000000</f>
        <v>26.071687000000001</v>
      </c>
      <c r="AE13" s="210"/>
      <c r="AF13" s="210"/>
      <c r="AG13" s="210"/>
      <c r="AH13" s="210">
        <f>+'[7]ADMON CAMPO - OF PROV'!$R$7/1000000</f>
        <v>86.980805000000004</v>
      </c>
      <c r="AI13" s="210"/>
      <c r="AJ13" s="210">
        <f>+'[7]ADMON CAMPO - OF PROV'!$J$7/1000000</f>
        <v>12.772114999999999</v>
      </c>
      <c r="AK13" s="210"/>
      <c r="AL13" s="210">
        <f>+'[8]X Concepto'!$X$24/1000000+7</f>
        <v>57.515057061656357</v>
      </c>
      <c r="AM13" s="210"/>
      <c r="AN13" s="210"/>
      <c r="AO13" s="210"/>
      <c r="AP13" s="210"/>
      <c r="AQ13" s="210"/>
      <c r="AR13" s="210"/>
      <c r="AS13" s="210"/>
      <c r="AT13" s="210"/>
      <c r="AU13" s="210"/>
      <c r="AV13" s="210">
        <v>1015.037809</v>
      </c>
      <c r="AW13" s="210">
        <f>+'[8]X Concepto'!$X$28/1000000*0</f>
        <v>0</v>
      </c>
      <c r="AX13" s="210">
        <f>SUM(X13:AW13)</f>
        <v>1373.0441952418778</v>
      </c>
      <c r="AZ13" s="214">
        <f>+AX13+V13</f>
        <v>6924.0023519999995</v>
      </c>
      <c r="BB13" s="215">
        <f>+V13/$AZ13</f>
        <v>0.80169790167022781</v>
      </c>
      <c r="BC13" s="215">
        <f>+AX13/$AZ13</f>
        <v>0.19830209832977219</v>
      </c>
      <c r="BE13" s="218">
        <f>+'[6]Resumen F- V'!C29-AZ13</f>
        <v>1095.6708959999996</v>
      </c>
      <c r="BF13" s="219" t="s">
        <v>496</v>
      </c>
    </row>
    <row r="14" spans="2:58" x14ac:dyDescent="0.3">
      <c r="B14" s="198" t="s">
        <v>497</v>
      </c>
      <c r="C14" s="210">
        <f>+'[8]Ofic Proveed'!$W$6/1000000-X14</f>
        <v>538.26357900000005</v>
      </c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>
        <f>+'[8]Ofic Proveed'!$W$12/1000000</f>
        <v>93.488332999999997</v>
      </c>
      <c r="Q14" s="210"/>
      <c r="R14" s="210"/>
      <c r="S14" s="210"/>
      <c r="T14" s="210"/>
      <c r="U14" s="210">
        <f>+'[8]Ofic Proveed'!$W$19/1000000*0</f>
        <v>0</v>
      </c>
      <c r="V14" s="210">
        <f>SUM(C14:U14)</f>
        <v>631.75191200000006</v>
      </c>
      <c r="X14" s="210">
        <f>+'[7]ADMON CAMPO - OF PROV'!$S$8/1000000</f>
        <v>20.313186000000002</v>
      </c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>
        <f>+'[8]Ofic Proveed'!$X$19/1000000*0</f>
        <v>0</v>
      </c>
      <c r="AX14" s="210">
        <f>SUM(X14:AW14)</f>
        <v>20.313186000000002</v>
      </c>
      <c r="AZ14" s="214">
        <f>+AX14+V14</f>
        <v>652.06509800000003</v>
      </c>
      <c r="BB14" s="215">
        <f>+V14/$AZ14</f>
        <v>0.96884791708327256</v>
      </c>
      <c r="BC14" s="215">
        <f>+AX14/$AZ14</f>
        <v>3.1152082916727435E-2</v>
      </c>
      <c r="BE14" s="218">
        <f>+'[6]Resumen F- V'!C34-AZ14</f>
        <v>441.86258799999996</v>
      </c>
      <c r="BF14" s="219" t="s">
        <v>496</v>
      </c>
    </row>
    <row r="15" spans="2:58" s="200" customFormat="1" x14ac:dyDescent="0.3">
      <c r="B15" s="200" t="s">
        <v>498</v>
      </c>
      <c r="C15" s="220">
        <f>SUM(C11:C14)</f>
        <v>3856.5565329999999</v>
      </c>
      <c r="D15" s="220"/>
      <c r="E15" s="220"/>
      <c r="F15" s="220"/>
      <c r="G15" s="220"/>
      <c r="H15" s="220"/>
      <c r="I15" s="220">
        <f t="shared" ref="I15:V15" si="0">SUM(I11:I14)</f>
        <v>1181.727515</v>
      </c>
      <c r="J15" s="220">
        <f t="shared" si="0"/>
        <v>347.81165600000003</v>
      </c>
      <c r="K15" s="220">
        <f t="shared" si="0"/>
        <v>6893.0784400000002</v>
      </c>
      <c r="L15" s="220"/>
      <c r="M15" s="220">
        <f t="shared" si="0"/>
        <v>390.77879899999999</v>
      </c>
      <c r="N15" s="220">
        <f t="shared" si="0"/>
        <v>0</v>
      </c>
      <c r="O15" s="220">
        <f t="shared" si="0"/>
        <v>45.747028999999998</v>
      </c>
      <c r="P15" s="220">
        <f t="shared" si="0"/>
        <v>593.59485693834358</v>
      </c>
      <c r="Q15" s="220"/>
      <c r="R15" s="220"/>
      <c r="S15" s="220"/>
      <c r="T15" s="220">
        <f t="shared" si="0"/>
        <v>0</v>
      </c>
      <c r="U15" s="220"/>
      <c r="V15" s="220">
        <f t="shared" si="0"/>
        <v>16114.522341195239</v>
      </c>
      <c r="W15" s="201"/>
      <c r="X15" s="220">
        <f>SUM(X11:X14)</f>
        <v>158.181603</v>
      </c>
      <c r="Y15" s="220"/>
      <c r="Z15" s="220"/>
      <c r="AA15" s="220">
        <f>SUM(AA11:AA14)</f>
        <v>0</v>
      </c>
      <c r="AB15" s="220"/>
      <c r="AC15" s="220"/>
      <c r="AD15" s="220">
        <f>SUM(AD11:AD14)</f>
        <v>26.071687000000001</v>
      </c>
      <c r="AE15" s="220"/>
      <c r="AF15" s="220">
        <f>SUM(AF11:AF14)</f>
        <v>0</v>
      </c>
      <c r="AG15" s="220"/>
      <c r="AH15" s="220">
        <f>SUM(AH11:AH14)</f>
        <v>5579.028961</v>
      </c>
      <c r="AI15" s="220"/>
      <c r="AJ15" s="220">
        <f>SUM(AJ11:AJ14)</f>
        <v>12.772114999999999</v>
      </c>
      <c r="AK15" s="220">
        <f>SUM(AK11:AK14)</f>
        <v>0</v>
      </c>
      <c r="AL15" s="220">
        <f>SUM(AL11:AL14)</f>
        <v>57.515057061656357</v>
      </c>
      <c r="AM15" s="220"/>
      <c r="AN15" s="220"/>
      <c r="AO15" s="220"/>
      <c r="AP15" s="220"/>
      <c r="AQ15" s="220"/>
      <c r="AR15" s="220"/>
      <c r="AS15" s="220"/>
      <c r="AT15" s="220"/>
      <c r="AU15" s="220"/>
      <c r="AV15" s="220">
        <v>1015.037809</v>
      </c>
      <c r="AW15" s="220"/>
      <c r="AX15" s="220">
        <f>SUM(AX11:AX14)</f>
        <v>98308.499438804734</v>
      </c>
      <c r="AZ15" s="221">
        <f>+AX15+V15</f>
        <v>114423.02177999998</v>
      </c>
      <c r="BB15" s="215">
        <f>+V15/$AZ15</f>
        <v>0.14083286816335328</v>
      </c>
      <c r="BC15" s="215">
        <f>+AX15/$AZ15</f>
        <v>0.85916713183664661</v>
      </c>
    </row>
    <row r="16" spans="2:58" customFormat="1" ht="15" x14ac:dyDescent="0.25"/>
    <row r="17" spans="2:55" ht="18" x14ac:dyDescent="0.35">
      <c r="B17" s="209" t="s">
        <v>499</v>
      </c>
    </row>
    <row r="19" spans="2:55" x14ac:dyDescent="0.3">
      <c r="B19" s="222" t="s">
        <v>149</v>
      </c>
    </row>
    <row r="20" spans="2:55" outlineLevel="1" x14ac:dyDescent="0.3">
      <c r="B20" s="200" t="s">
        <v>500</v>
      </c>
    </row>
    <row r="21" spans="2:55" outlineLevel="1" x14ac:dyDescent="0.3">
      <c r="B21" s="198" t="s">
        <v>501</v>
      </c>
      <c r="C21" s="210">
        <f>SUM([9]CORTE!$G$4:$G$16)/1000000</f>
        <v>20.031527000000001</v>
      </c>
      <c r="D21" s="210"/>
      <c r="E21" s="210"/>
      <c r="F21" s="210"/>
      <c r="G21" s="210"/>
      <c r="H21" s="210"/>
      <c r="I21" s="211"/>
      <c r="J21" s="210"/>
      <c r="K21" s="210">
        <f>SUM([9]CORTE!$G$23)/1000000</f>
        <v>7301.2998020000005</v>
      </c>
      <c r="L21" s="210"/>
      <c r="M21" s="210"/>
      <c r="N21" s="210"/>
      <c r="O21" s="210"/>
      <c r="P21" s="210">
        <f>+[9]CORTE!$G$18/1000000+([8]RENTING!$F$18*[9]CORTE!$G$20)/1000000</f>
        <v>35.064935221334764</v>
      </c>
      <c r="Q21" s="210"/>
      <c r="R21" s="210"/>
      <c r="S21" s="210"/>
      <c r="T21" s="210"/>
      <c r="U21" s="210"/>
      <c r="V21" s="210">
        <f>SUM(C21:U21)</f>
        <v>7356.3962642213355</v>
      </c>
      <c r="X21" s="210">
        <f>SUM([9]CORTE!$H$4:$H$17)/1000000</f>
        <v>9.4774019999999997</v>
      </c>
      <c r="Y21" s="210"/>
      <c r="Z21" s="210"/>
      <c r="AA21" s="210"/>
      <c r="AB21" s="210"/>
      <c r="AC21" s="210"/>
      <c r="AD21" s="210"/>
      <c r="AE21" s="210"/>
      <c r="AF21" s="210"/>
      <c r="AG21" s="210"/>
      <c r="AH21" s="210"/>
      <c r="AI21" s="210"/>
      <c r="AJ21" s="210">
        <f>+[9]CORTE!$G$17/1000000</f>
        <v>6.5192139999999998</v>
      </c>
      <c r="AK21" s="210"/>
      <c r="AL21" s="210">
        <f>+[9]CORTE!$G$20*[8]RENTING!$G$18/1000000</f>
        <v>5.3649872189170624</v>
      </c>
      <c r="AM21" s="210"/>
      <c r="AN21" s="210"/>
      <c r="AO21" s="210"/>
      <c r="AP21" s="210"/>
      <c r="AQ21" s="210"/>
      <c r="AR21" s="210"/>
      <c r="AS21" s="210"/>
      <c r="AT21" s="210"/>
      <c r="AU21" s="210"/>
      <c r="AV21" s="210">
        <v>4.3622920000000001</v>
      </c>
      <c r="AW21" s="210"/>
      <c r="AX21" s="210">
        <f>SUM(X21:AV21)</f>
        <v>25.723895218917061</v>
      </c>
      <c r="AZ21" s="214">
        <f>+AX21+V21</f>
        <v>7382.1201594402528</v>
      </c>
      <c r="BA21" s="223"/>
      <c r="BB21" s="215">
        <f t="shared" ref="BB21:BB26" si="1">+V21/$AZ21</f>
        <v>0.99651537841929849</v>
      </c>
      <c r="BC21" s="215">
        <f t="shared" ref="BC21:BC26" si="2">+AX21/$AZ21</f>
        <v>3.4846215807014945E-3</v>
      </c>
    </row>
    <row r="22" spans="2:55" outlineLevel="1" x14ac:dyDescent="0.3">
      <c r="B22" s="198" t="s">
        <v>502</v>
      </c>
      <c r="C22" s="210"/>
      <c r="D22" s="210"/>
      <c r="E22" s="210"/>
      <c r="F22" s="210"/>
      <c r="G22" s="210"/>
      <c r="H22" s="210"/>
      <c r="I22" s="211"/>
      <c r="J22" s="210"/>
      <c r="K22" s="210">
        <f>SUM([9]CORTE!$G$110:$G$113)/1000000</f>
        <v>9068.7216630000003</v>
      </c>
      <c r="L22" s="210"/>
      <c r="M22" s="210"/>
      <c r="N22" s="210"/>
      <c r="O22" s="210"/>
      <c r="P22" s="210"/>
      <c r="Q22" s="210"/>
      <c r="R22" s="210"/>
      <c r="S22" s="210"/>
      <c r="T22" s="210"/>
      <c r="U22" s="210"/>
      <c r="V22" s="210">
        <f>SUM(C22:U22)</f>
        <v>9068.7216630000003</v>
      </c>
      <c r="X22" s="210"/>
      <c r="Y22" s="210"/>
      <c r="Z22" s="210"/>
      <c r="AA22" s="210"/>
      <c r="AB22" s="210"/>
      <c r="AC22" s="210"/>
      <c r="AD22" s="210"/>
      <c r="AE22" s="210"/>
      <c r="AF22" s="210"/>
      <c r="AG22" s="210"/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>
        <f>SUM(X22:AV22)</f>
        <v>0</v>
      </c>
      <c r="AZ22" s="214">
        <f>+AX22+V22</f>
        <v>9068.7216630000003</v>
      </c>
      <c r="BA22" s="223"/>
      <c r="BB22" s="215">
        <f t="shared" si="1"/>
        <v>1</v>
      </c>
      <c r="BC22" s="215">
        <f t="shared" si="2"/>
        <v>0</v>
      </c>
    </row>
    <row r="23" spans="2:55" outlineLevel="1" x14ac:dyDescent="0.3">
      <c r="B23" s="198" t="s">
        <v>503</v>
      </c>
      <c r="C23" s="210">
        <f>SUM([9]CORTE!$G$26:$G$45)/1000000</f>
        <v>91.205988000000005</v>
      </c>
      <c r="D23" s="210"/>
      <c r="E23" s="210"/>
      <c r="F23" s="210"/>
      <c r="G23" s="210"/>
      <c r="H23" s="210"/>
      <c r="I23" s="211"/>
      <c r="J23" s="210"/>
      <c r="K23" s="210"/>
      <c r="L23" s="210"/>
      <c r="M23" s="210"/>
      <c r="N23" s="210"/>
      <c r="O23" s="210"/>
      <c r="P23" s="210">
        <f>+[9]CORTE!$G$52/1000000</f>
        <v>35.851331579752731</v>
      </c>
      <c r="Q23" s="210"/>
      <c r="R23" s="210"/>
      <c r="S23" s="210"/>
      <c r="T23" s="210"/>
      <c r="U23" s="210"/>
      <c r="V23" s="210">
        <f>SUM(C23:U23)</f>
        <v>127.05731957975274</v>
      </c>
      <c r="X23" s="210">
        <f>SUM([9]CORTE!$H$26:$H$45)/1000000</f>
        <v>18.169053000000002</v>
      </c>
      <c r="Y23" s="210"/>
      <c r="Z23" s="210"/>
      <c r="AA23" s="210">
        <f>+[9]CORTE!$H$49/1000000</f>
        <v>3.712459</v>
      </c>
      <c r="AB23" s="210"/>
      <c r="AC23" s="210"/>
      <c r="AD23" s="210"/>
      <c r="AE23" s="210"/>
      <c r="AF23" s="210"/>
      <c r="AG23" s="210"/>
      <c r="AH23" s="210"/>
      <c r="AI23" s="210"/>
      <c r="AJ23" s="210"/>
      <c r="AK23" s="210"/>
      <c r="AL23" s="210">
        <f>+[9]CORTE!$H$52/1000000</f>
        <v>11.370862420247272</v>
      </c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>
        <f>SUM(X23:AV23)</f>
        <v>33.252374420247271</v>
      </c>
      <c r="AZ23" s="214">
        <f>+AX23+V23</f>
        <v>160.30969400000001</v>
      </c>
      <c r="BA23" s="223"/>
      <c r="BB23" s="215">
        <f t="shared" si="1"/>
        <v>0.79257415075443116</v>
      </c>
      <c r="BC23" s="215">
        <f t="shared" si="2"/>
        <v>0.20742584924556884</v>
      </c>
    </row>
    <row r="24" spans="2:55" outlineLevel="1" x14ac:dyDescent="0.3">
      <c r="B24" s="198" t="s">
        <v>504</v>
      </c>
      <c r="C24" s="210"/>
      <c r="D24" s="210"/>
      <c r="E24" s="210"/>
      <c r="F24" s="210"/>
      <c r="G24" s="210"/>
      <c r="H24" s="210"/>
      <c r="I24" s="211"/>
      <c r="J24" s="210"/>
      <c r="K24" s="210"/>
      <c r="L24" s="210"/>
      <c r="M24" s="210"/>
      <c r="N24" s="210"/>
      <c r="O24" s="210"/>
      <c r="P24" s="210"/>
      <c r="Q24" s="210"/>
      <c r="R24" s="210"/>
      <c r="S24" s="210"/>
      <c r="T24" s="210"/>
      <c r="U24" s="210"/>
      <c r="V24" s="210"/>
      <c r="X24" s="210"/>
      <c r="Y24" s="210"/>
      <c r="Z24" s="210"/>
      <c r="AA24" s="210"/>
      <c r="AB24" s="210">
        <f>+[9]CORTE!$H$119/1000000</f>
        <v>167.110837</v>
      </c>
      <c r="AC24" s="210"/>
      <c r="AD24" s="210"/>
      <c r="AE24" s="210"/>
      <c r="AF24" s="210"/>
      <c r="AG24" s="210"/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>
        <f>SUM(X24:AV24)</f>
        <v>167.110837</v>
      </c>
      <c r="AZ24" s="214">
        <f>+AX24+V24</f>
        <v>167.110837</v>
      </c>
      <c r="BA24" s="223"/>
      <c r="BB24" s="215">
        <f t="shared" si="1"/>
        <v>0</v>
      </c>
      <c r="BC24" s="215">
        <f t="shared" si="2"/>
        <v>1</v>
      </c>
    </row>
    <row r="25" spans="2:55" outlineLevel="1" x14ac:dyDescent="0.3">
      <c r="B25" s="198" t="s">
        <v>505</v>
      </c>
      <c r="C25" s="210"/>
      <c r="D25" s="210"/>
      <c r="E25" s="210"/>
      <c r="F25" s="210"/>
      <c r="G25" s="210"/>
      <c r="H25" s="210"/>
      <c r="I25" s="211"/>
      <c r="J25" s="210"/>
      <c r="K25" s="210"/>
      <c r="L25" s="210"/>
      <c r="M25" s="210"/>
      <c r="N25" s="210"/>
      <c r="O25" s="210"/>
      <c r="P25" s="210"/>
      <c r="Q25" s="210"/>
      <c r="R25" s="210"/>
      <c r="S25" s="210"/>
      <c r="T25" s="210"/>
      <c r="U25" s="210"/>
      <c r="V25" s="210"/>
      <c r="X25" s="210"/>
      <c r="Y25" s="210"/>
      <c r="Z25" s="210"/>
      <c r="AA25" s="210"/>
      <c r="AB25" s="210">
        <f>+([9]CORTE!$H$109+[9]CORTE!$H$117)/1000000</f>
        <v>165.15620999999999</v>
      </c>
      <c r="AC25" s="210"/>
      <c r="AD25" s="210"/>
      <c r="AE25" s="210"/>
      <c r="AF25" s="210"/>
      <c r="AG25" s="210"/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>
        <f>SUM(X25:AV25)</f>
        <v>165.15620999999999</v>
      </c>
      <c r="AZ25" s="214">
        <f>+AX25+V25</f>
        <v>165.15620999999999</v>
      </c>
      <c r="BA25" s="223"/>
      <c r="BB25" s="215">
        <f t="shared" si="1"/>
        <v>0</v>
      </c>
      <c r="BC25" s="215">
        <f t="shared" si="2"/>
        <v>1</v>
      </c>
    </row>
    <row r="26" spans="2:55" s="200" customFormat="1" outlineLevel="1" x14ac:dyDescent="0.3">
      <c r="B26" s="200" t="s">
        <v>506</v>
      </c>
      <c r="C26" s="220">
        <f>SUM(C21:C25)</f>
        <v>111.237515</v>
      </c>
      <c r="D26" s="220"/>
      <c r="E26" s="220"/>
      <c r="F26" s="220"/>
      <c r="G26" s="220"/>
      <c r="H26" s="220">
        <f t="shared" ref="H26:V26" si="3">SUM(H21:H25)</f>
        <v>0</v>
      </c>
      <c r="I26" s="220">
        <f t="shared" si="3"/>
        <v>0</v>
      </c>
      <c r="J26" s="220">
        <f t="shared" si="3"/>
        <v>0</v>
      </c>
      <c r="K26" s="220">
        <f t="shared" si="3"/>
        <v>16370.021465000002</v>
      </c>
      <c r="L26" s="220"/>
      <c r="M26" s="220">
        <f t="shared" si="3"/>
        <v>0</v>
      </c>
      <c r="N26" s="220">
        <f t="shared" si="3"/>
        <v>0</v>
      </c>
      <c r="O26" s="220">
        <f t="shared" si="3"/>
        <v>0</v>
      </c>
      <c r="P26" s="220">
        <f t="shared" si="3"/>
        <v>70.916266801087488</v>
      </c>
      <c r="Q26" s="220">
        <f t="shared" si="3"/>
        <v>0</v>
      </c>
      <c r="R26" s="220"/>
      <c r="S26" s="220"/>
      <c r="T26" s="220">
        <f t="shared" si="3"/>
        <v>0</v>
      </c>
      <c r="U26" s="220">
        <f t="shared" si="3"/>
        <v>0</v>
      </c>
      <c r="V26" s="220">
        <f t="shared" si="3"/>
        <v>16552.175246801085</v>
      </c>
      <c r="W26" s="201"/>
      <c r="X26" s="220">
        <f>SUM(X21:X25)</f>
        <v>27.646455000000003</v>
      </c>
      <c r="Y26" s="220">
        <f>SUM(Y21:Y25)</f>
        <v>0</v>
      </c>
      <c r="Z26" s="220"/>
      <c r="AA26" s="220">
        <f>SUM(AA21:AA25)</f>
        <v>3.712459</v>
      </c>
      <c r="AB26" s="220"/>
      <c r="AC26" s="220"/>
      <c r="AD26" s="220">
        <f>SUM(AD21:AD25)</f>
        <v>0</v>
      </c>
      <c r="AE26" s="220"/>
      <c r="AF26" s="220">
        <f>SUM(AF21:AF25)</f>
        <v>0</v>
      </c>
      <c r="AG26" s="220"/>
      <c r="AH26" s="220">
        <f>SUM(AH21:AH25)</f>
        <v>0</v>
      </c>
      <c r="AI26" s="220"/>
      <c r="AJ26" s="220">
        <f>SUM(AJ21:AJ25)</f>
        <v>6.5192139999999998</v>
      </c>
      <c r="AK26" s="220">
        <f>SUM(AK21:AK25)</f>
        <v>0</v>
      </c>
      <c r="AL26" s="220">
        <f>SUM(AL21:AL25)</f>
        <v>16.735849639164336</v>
      </c>
      <c r="AM26" s="220">
        <f>SUM(AM21:AM25)</f>
        <v>0</v>
      </c>
      <c r="AN26" s="220"/>
      <c r="AO26" s="220"/>
      <c r="AP26" s="220"/>
      <c r="AQ26" s="220"/>
      <c r="AR26" s="220"/>
      <c r="AS26" s="220"/>
      <c r="AT26" s="220"/>
      <c r="AU26" s="220"/>
      <c r="AV26" s="220">
        <v>4.3622920000000001</v>
      </c>
      <c r="AW26" s="220">
        <f>SUM(AW21:AW25)</f>
        <v>0</v>
      </c>
      <c r="AX26" s="220">
        <f>SUM(AX21:AX25)</f>
        <v>391.24331663916433</v>
      </c>
      <c r="AZ26" s="220">
        <f>SUM(AZ21:AZ25)</f>
        <v>16943.418563440253</v>
      </c>
      <c r="BA26" s="224">
        <f>+AZ26-[10]Resumen!$L$9</f>
        <v>-80.837166259745572</v>
      </c>
      <c r="BB26" s="215">
        <f t="shared" si="1"/>
        <v>0.97690883246646731</v>
      </c>
      <c r="BC26" s="215">
        <f t="shared" si="2"/>
        <v>2.3091167533532554E-2</v>
      </c>
    </row>
    <row r="27" spans="2:55" s="200" customFormat="1" outlineLevel="1" x14ac:dyDescent="0.3"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5"/>
      <c r="O27" s="225"/>
      <c r="P27" s="225"/>
      <c r="Q27" s="225"/>
      <c r="R27" s="225"/>
      <c r="S27" s="225"/>
      <c r="T27" s="225"/>
      <c r="U27" s="225"/>
      <c r="V27" s="225"/>
      <c r="W27" s="201"/>
      <c r="X27" s="225"/>
      <c r="Y27" s="225"/>
      <c r="Z27" s="225"/>
      <c r="AA27" s="225"/>
      <c r="AB27" s="225"/>
      <c r="AC27" s="225"/>
      <c r="AD27" s="225"/>
      <c r="AE27" s="225"/>
      <c r="AF27" s="225"/>
      <c r="AG27" s="225"/>
      <c r="AH27" s="225"/>
      <c r="AI27" s="225"/>
      <c r="AJ27" s="225"/>
      <c r="AK27" s="225"/>
      <c r="AL27" s="225"/>
      <c r="AM27" s="225"/>
      <c r="AN27" s="225"/>
      <c r="AO27" s="225"/>
      <c r="AP27" s="225"/>
      <c r="AQ27" s="225"/>
      <c r="AR27" s="225"/>
      <c r="AS27" s="225"/>
      <c r="AT27" s="225"/>
      <c r="AU27" s="225"/>
      <c r="AV27" s="225"/>
      <c r="AW27" s="225"/>
      <c r="AX27" s="225"/>
      <c r="AZ27" s="225"/>
      <c r="BB27" s="215"/>
      <c r="BC27" s="215"/>
    </row>
    <row r="28" spans="2:55" outlineLevel="1" x14ac:dyDescent="0.3">
      <c r="B28" s="200" t="s">
        <v>507</v>
      </c>
    </row>
    <row r="29" spans="2:55" outlineLevel="1" x14ac:dyDescent="0.3">
      <c r="B29" s="198" t="s">
        <v>501</v>
      </c>
      <c r="C29" s="210">
        <f>SUM([9]CORTE!$G$54:$G$67,[9]CORTE!$G$68:$G$72)/1000000</f>
        <v>164.646085</v>
      </c>
      <c r="D29" s="210"/>
      <c r="E29" s="210"/>
      <c r="F29" s="210"/>
      <c r="G29" s="210"/>
      <c r="H29" s="210"/>
      <c r="I29" s="211"/>
      <c r="J29" s="210"/>
      <c r="K29" s="210"/>
      <c r="L29" s="210"/>
      <c r="M29" s="210"/>
      <c r="N29" s="210"/>
      <c r="O29" s="210"/>
      <c r="P29" s="210"/>
      <c r="Q29" s="211">
        <f>+[9]CORTE!$G$53/1000000</f>
        <v>69.532597999999993</v>
      </c>
      <c r="R29" s="211"/>
      <c r="S29" s="211"/>
      <c r="T29" s="210"/>
      <c r="U29" s="210"/>
      <c r="V29" s="210">
        <f>SUM(C29:U29)</f>
        <v>234.17868299999998</v>
      </c>
      <c r="X29" s="210">
        <f>SUM([9]CORTE!$H$54:$H$67,[9]CORTE!$H$68:$H$72)/1000000</f>
        <v>50.000768000000001</v>
      </c>
      <c r="Y29" s="210"/>
      <c r="Z29" s="210"/>
      <c r="AA29" s="210"/>
      <c r="AB29" s="210"/>
      <c r="AC29" s="210"/>
      <c r="AD29" s="210"/>
      <c r="AE29" s="210"/>
      <c r="AF29" s="210"/>
      <c r="AG29" s="210"/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>
        <f>SUM(X29:AW29)</f>
        <v>50.000768000000001</v>
      </c>
      <c r="AZ29" s="214">
        <f>+AX29+V29</f>
        <v>284.17945099999997</v>
      </c>
      <c r="BA29" s="223"/>
      <c r="BB29" s="215">
        <f t="shared" ref="BB29:BB34" si="4">+V29/$AZ29</f>
        <v>0.82405213387508447</v>
      </c>
      <c r="BC29" s="215">
        <f t="shared" ref="BC29:BC34" si="5">+AX29/$AZ29</f>
        <v>0.17594786612491559</v>
      </c>
    </row>
    <row r="30" spans="2:55" outlineLevel="1" x14ac:dyDescent="0.3">
      <c r="B30" s="198" t="s">
        <v>508</v>
      </c>
      <c r="C30" s="210"/>
      <c r="D30" s="210"/>
      <c r="E30" s="210"/>
      <c r="F30" s="210"/>
      <c r="G30" s="210"/>
      <c r="H30" s="210">
        <f>SUM([9]CORTE!$G$181:$G$189)/1000000</f>
        <v>1161.1681519770991</v>
      </c>
      <c r="I30" s="211"/>
      <c r="J30" s="210"/>
      <c r="K30" s="210"/>
      <c r="L30" s="210"/>
      <c r="M30" s="210"/>
      <c r="N30" s="210"/>
      <c r="O30" s="210"/>
      <c r="P30" s="210"/>
      <c r="Q30" s="210"/>
      <c r="R30" s="210"/>
      <c r="S30" s="210"/>
      <c r="T30" s="210"/>
      <c r="U30" s="210"/>
      <c r="V30" s="210">
        <f>SUM(C30:U30)</f>
        <v>1161.1681519770991</v>
      </c>
      <c r="X30" s="210"/>
      <c r="Y30" s="210">
        <f>SUM([9]CORTE!$H$181:$H$189)/1000000</f>
        <v>2858.1436130228999</v>
      </c>
      <c r="Z30" s="210"/>
      <c r="AA30" s="210"/>
      <c r="AB30" s="210"/>
      <c r="AC30" s="210"/>
      <c r="AD30" s="210"/>
      <c r="AE30" s="210"/>
      <c r="AF30" s="210"/>
      <c r="AG30" s="210"/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>
        <f>SUM(X30:AW30)</f>
        <v>2858.1436130228999</v>
      </c>
      <c r="AZ30" s="214">
        <f>+AX30+V30</f>
        <v>4019.311764999999</v>
      </c>
      <c r="BA30" s="223"/>
      <c r="BB30" s="215">
        <f t="shared" si="4"/>
        <v>0.28889725900053426</v>
      </c>
      <c r="BC30" s="215">
        <f t="shared" si="5"/>
        <v>0.7111027409994658</v>
      </c>
    </row>
    <row r="31" spans="2:55" outlineLevel="1" x14ac:dyDescent="0.3">
      <c r="B31" s="198" t="s">
        <v>509</v>
      </c>
      <c r="C31" s="210"/>
      <c r="D31" s="210"/>
      <c r="E31" s="210"/>
      <c r="F31" s="210"/>
      <c r="G31" s="210"/>
      <c r="H31" s="210"/>
      <c r="I31" s="211"/>
      <c r="J31" s="210"/>
      <c r="K31" s="210"/>
      <c r="L31" s="210"/>
      <c r="M31" s="210"/>
      <c r="N31" s="210"/>
      <c r="O31" s="210"/>
      <c r="P31" s="210"/>
      <c r="Q31" s="210"/>
      <c r="R31" s="210"/>
      <c r="S31" s="210"/>
      <c r="T31" s="210"/>
      <c r="U31" s="210"/>
      <c r="V31" s="210">
        <f>SUM(C31:U31)</f>
        <v>0</v>
      </c>
      <c r="X31" s="210"/>
      <c r="Y31" s="210"/>
      <c r="Z31" s="210"/>
      <c r="AA31" s="210"/>
      <c r="AB31" s="211">
        <f>SUM([9]CORTE!$H$114:$H$116,[9]CORTE!$H$120:$H$122)/1000000</f>
        <v>6668.1615970000003</v>
      </c>
      <c r="AC31" s="211"/>
      <c r="AD31" s="210"/>
      <c r="AE31" s="210"/>
      <c r="AF31" s="210"/>
      <c r="AG31" s="210"/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>
        <f>SUM(X31:AW31)</f>
        <v>6668.1615970000003</v>
      </c>
      <c r="AZ31" s="214">
        <f>+AX31+V31</f>
        <v>6668.1615970000003</v>
      </c>
      <c r="BA31" s="223"/>
      <c r="BB31" s="215">
        <f t="shared" si="4"/>
        <v>0</v>
      </c>
      <c r="BC31" s="215">
        <f t="shared" si="5"/>
        <v>1</v>
      </c>
    </row>
    <row r="32" spans="2:55" outlineLevel="1" x14ac:dyDescent="0.3">
      <c r="B32" s="198" t="s">
        <v>510</v>
      </c>
      <c r="C32" s="210">
        <f>SUM([9]CORTE!$G$77:$G$90)/1000000</f>
        <v>105.919972</v>
      </c>
      <c r="D32" s="210"/>
      <c r="E32" s="210"/>
      <c r="F32" s="210"/>
      <c r="G32" s="210"/>
      <c r="H32" s="210"/>
      <c r="I32" s="211"/>
      <c r="J32" s="210"/>
      <c r="K32" s="210">
        <f>+[9]CORTE!$G$95/1000000</f>
        <v>161.532421</v>
      </c>
      <c r="L32" s="210"/>
      <c r="M32" s="210"/>
      <c r="N32" s="210"/>
      <c r="O32" s="210"/>
      <c r="P32" s="210"/>
      <c r="Q32" s="210">
        <f>+[9]CORTE!$H$96/1000000</f>
        <v>1.868252</v>
      </c>
      <c r="R32" s="210"/>
      <c r="S32" s="210"/>
      <c r="T32" s="210"/>
      <c r="U32" s="210"/>
      <c r="V32" s="210">
        <f>SUM(C32:U32)</f>
        <v>269.32064500000001</v>
      </c>
      <c r="X32" s="210">
        <f>SUM([9]CORTE!$H$77:$H$90)/1000000</f>
        <v>20.079967</v>
      </c>
      <c r="Y32" s="210"/>
      <c r="Z32" s="210"/>
      <c r="AA32" s="210"/>
      <c r="AB32" s="210"/>
      <c r="AC32" s="210"/>
      <c r="AD32" s="210"/>
      <c r="AE32" s="210"/>
      <c r="AF32" s="210"/>
      <c r="AG32" s="210"/>
      <c r="AH32" s="210"/>
      <c r="AI32" s="210"/>
      <c r="AJ32" s="210">
        <f>+[9]CORTE!$H$91/1000000</f>
        <v>2.7524380000000002</v>
      </c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>
        <f>SUM(X32:AW32)</f>
        <v>22.832405000000001</v>
      </c>
      <c r="AZ32" s="214">
        <f>+AX32+V32</f>
        <v>292.15305000000001</v>
      </c>
      <c r="BA32" s="223"/>
      <c r="BB32" s="215">
        <f t="shared" si="4"/>
        <v>0.92184779518817284</v>
      </c>
      <c r="BC32" s="215">
        <f t="shared" si="5"/>
        <v>7.8152204811827233E-2</v>
      </c>
    </row>
    <row r="33" spans="2:55" outlineLevel="1" x14ac:dyDescent="0.3">
      <c r="B33" s="198" t="s">
        <v>511</v>
      </c>
      <c r="C33" s="210"/>
      <c r="D33" s="210"/>
      <c r="E33" s="210"/>
      <c r="F33" s="210"/>
      <c r="G33" s="210"/>
      <c r="H33" s="210"/>
      <c r="I33" s="211"/>
      <c r="J33" s="210"/>
      <c r="K33" s="210"/>
      <c r="L33" s="210"/>
      <c r="M33" s="210"/>
      <c r="N33" s="210"/>
      <c r="O33" s="210"/>
      <c r="P33" s="210"/>
      <c r="Q33" s="210"/>
      <c r="R33" s="210"/>
      <c r="S33" s="210"/>
      <c r="T33" s="210"/>
      <c r="U33" s="210"/>
      <c r="V33" s="210">
        <f>SUM(C33:U33)</f>
        <v>0</v>
      </c>
      <c r="X33" s="210"/>
      <c r="Y33" s="210"/>
      <c r="Z33" s="210"/>
      <c r="AA33" s="210"/>
      <c r="AB33" s="210">
        <f>+[9]CORTE!$H$118/1000000</f>
        <v>389.02742999999998</v>
      </c>
      <c r="AC33" s="210"/>
      <c r="AD33" s="210"/>
      <c r="AE33" s="210"/>
      <c r="AF33" s="210"/>
      <c r="AG33" s="210"/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>
        <f>SUM(X33:AW33)</f>
        <v>389.02742999999998</v>
      </c>
      <c r="AZ33" s="214">
        <f>+AX33+V33</f>
        <v>389.02742999999998</v>
      </c>
      <c r="BA33" s="223"/>
      <c r="BB33" s="215">
        <f t="shared" si="4"/>
        <v>0</v>
      </c>
      <c r="BC33" s="215">
        <f t="shared" si="5"/>
        <v>1</v>
      </c>
    </row>
    <row r="34" spans="2:55" s="200" customFormat="1" outlineLevel="1" x14ac:dyDescent="0.3">
      <c r="B34" s="200" t="s">
        <v>512</v>
      </c>
      <c r="C34" s="220">
        <f t="shared" ref="C34:U34" si="6">SUM(C29:C32)</f>
        <v>270.566057</v>
      </c>
      <c r="D34" s="220"/>
      <c r="E34" s="220"/>
      <c r="F34" s="220"/>
      <c r="G34" s="220"/>
      <c r="H34" s="220">
        <f t="shared" si="6"/>
        <v>1161.1681519770991</v>
      </c>
      <c r="I34" s="220">
        <f t="shared" si="6"/>
        <v>0</v>
      </c>
      <c r="J34" s="220">
        <f t="shared" si="6"/>
        <v>0</v>
      </c>
      <c r="K34" s="220">
        <f t="shared" si="6"/>
        <v>161.532421</v>
      </c>
      <c r="L34" s="220"/>
      <c r="M34" s="220">
        <f t="shared" si="6"/>
        <v>0</v>
      </c>
      <c r="N34" s="220">
        <f t="shared" si="6"/>
        <v>0</v>
      </c>
      <c r="O34" s="220">
        <f t="shared" si="6"/>
        <v>0</v>
      </c>
      <c r="P34" s="220">
        <f t="shared" si="6"/>
        <v>0</v>
      </c>
      <c r="Q34" s="220">
        <f t="shared" si="6"/>
        <v>71.400849999999991</v>
      </c>
      <c r="R34" s="220"/>
      <c r="S34" s="220"/>
      <c r="T34" s="220">
        <f t="shared" si="6"/>
        <v>0</v>
      </c>
      <c r="U34" s="220">
        <f t="shared" si="6"/>
        <v>0</v>
      </c>
      <c r="V34" s="220">
        <f>SUM(V29:V33)</f>
        <v>1664.6674799770992</v>
      </c>
      <c r="W34" s="201"/>
      <c r="X34" s="220">
        <f>SUM(X29:X33)</f>
        <v>70.080735000000004</v>
      </c>
      <c r="Y34" s="220">
        <f>SUM(Y29:Y33)</f>
        <v>2858.1436130228999</v>
      </c>
      <c r="Z34" s="220"/>
      <c r="AA34" s="220">
        <f>SUM(AA29:AA33)</f>
        <v>0</v>
      </c>
      <c r="AB34" s="220">
        <f>SUM(AB29:AB33)</f>
        <v>7057.1890270000004</v>
      </c>
      <c r="AC34" s="220"/>
      <c r="AD34" s="220">
        <f>SUM(AD29:AD33)</f>
        <v>0</v>
      </c>
      <c r="AE34" s="220"/>
      <c r="AF34" s="220">
        <f>SUM(AF29:AF33)</f>
        <v>0</v>
      </c>
      <c r="AG34" s="220"/>
      <c r="AH34" s="220">
        <f>SUM(AH29:AH33)</f>
        <v>0</v>
      </c>
      <c r="AI34" s="220"/>
      <c r="AJ34" s="220">
        <f>SUM(AJ29:AJ33)</f>
        <v>2.7524380000000002</v>
      </c>
      <c r="AK34" s="220">
        <f>SUM(AK29:AK33)</f>
        <v>0</v>
      </c>
      <c r="AL34" s="220">
        <f>SUM(AL29:AL33)</f>
        <v>0</v>
      </c>
      <c r="AM34" s="220">
        <f>SUM(AM29:AM33)</f>
        <v>0</v>
      </c>
      <c r="AN34" s="220"/>
      <c r="AO34" s="220"/>
      <c r="AP34" s="220"/>
      <c r="AQ34" s="220"/>
      <c r="AR34" s="220"/>
      <c r="AS34" s="220"/>
      <c r="AT34" s="220"/>
      <c r="AU34" s="220"/>
      <c r="AV34" s="220">
        <v>0</v>
      </c>
      <c r="AW34" s="220">
        <f>SUM(AW29:AW33)</f>
        <v>0</v>
      </c>
      <c r="AX34" s="220">
        <f>SUM(AX29:AX33)</f>
        <v>9988.1658130228989</v>
      </c>
      <c r="AZ34" s="220">
        <f>SUM(AZ29:AZ33)</f>
        <v>11652.833293</v>
      </c>
      <c r="BA34" s="224">
        <f>+AZ34-[10]Resumen!$M$9</f>
        <v>44.209482000000207</v>
      </c>
      <c r="BB34" s="215">
        <f t="shared" si="4"/>
        <v>0.14285516990765545</v>
      </c>
      <c r="BC34" s="215">
        <f t="shared" si="5"/>
        <v>0.85714483009234443</v>
      </c>
    </row>
    <row r="35" spans="2:55" ht="6.75" customHeight="1" outlineLevel="1" x14ac:dyDescent="0.3"/>
    <row r="36" spans="2:55" s="200" customFormat="1" x14ac:dyDescent="0.3">
      <c r="B36" s="200" t="s">
        <v>513</v>
      </c>
      <c r="C36" s="221">
        <f t="shared" ref="C36:V36" si="7">+C26+C34</f>
        <v>381.80357200000003</v>
      </c>
      <c r="D36" s="221"/>
      <c r="E36" s="221"/>
      <c r="F36" s="221"/>
      <c r="G36" s="221"/>
      <c r="H36" s="221">
        <f t="shared" si="7"/>
        <v>1161.1681519770991</v>
      </c>
      <c r="I36" s="221">
        <f t="shared" si="7"/>
        <v>0</v>
      </c>
      <c r="J36" s="221">
        <f t="shared" si="7"/>
        <v>0</v>
      </c>
      <c r="K36" s="221">
        <f t="shared" si="7"/>
        <v>16531.553886000002</v>
      </c>
      <c r="L36" s="221"/>
      <c r="M36" s="221">
        <f t="shared" si="7"/>
        <v>0</v>
      </c>
      <c r="N36" s="221">
        <f t="shared" si="7"/>
        <v>0</v>
      </c>
      <c r="O36" s="221">
        <f t="shared" si="7"/>
        <v>0</v>
      </c>
      <c r="P36" s="221">
        <f t="shared" si="7"/>
        <v>70.916266801087488</v>
      </c>
      <c r="Q36" s="221">
        <f t="shared" si="7"/>
        <v>71.400849999999991</v>
      </c>
      <c r="R36" s="221"/>
      <c r="S36" s="221"/>
      <c r="T36" s="221">
        <f t="shared" si="7"/>
        <v>0</v>
      </c>
      <c r="U36" s="221">
        <f t="shared" si="7"/>
        <v>0</v>
      </c>
      <c r="V36" s="221">
        <f t="shared" si="7"/>
        <v>18216.842726778184</v>
      </c>
      <c r="W36" s="201"/>
      <c r="X36" s="221">
        <f t="shared" ref="X36:AX36" si="8">+X26+X34</f>
        <v>97.727190000000007</v>
      </c>
      <c r="Y36" s="221">
        <f t="shared" si="8"/>
        <v>2858.1436130228999</v>
      </c>
      <c r="Z36" s="221"/>
      <c r="AA36" s="221">
        <f t="shared" si="8"/>
        <v>3.712459</v>
      </c>
      <c r="AB36" s="221">
        <f t="shared" si="8"/>
        <v>7057.1890270000004</v>
      </c>
      <c r="AC36" s="221"/>
      <c r="AD36" s="221">
        <f t="shared" si="8"/>
        <v>0</v>
      </c>
      <c r="AE36" s="221"/>
      <c r="AF36" s="221">
        <f t="shared" si="8"/>
        <v>0</v>
      </c>
      <c r="AG36" s="221"/>
      <c r="AH36" s="221">
        <f t="shared" si="8"/>
        <v>0</v>
      </c>
      <c r="AI36" s="221"/>
      <c r="AJ36" s="221">
        <f t="shared" si="8"/>
        <v>9.2716519999999996</v>
      </c>
      <c r="AK36" s="221">
        <f t="shared" si="8"/>
        <v>0</v>
      </c>
      <c r="AL36" s="221">
        <f t="shared" si="8"/>
        <v>16.735849639164336</v>
      </c>
      <c r="AM36" s="221">
        <f t="shared" si="8"/>
        <v>0</v>
      </c>
      <c r="AN36" s="221"/>
      <c r="AO36" s="221"/>
      <c r="AP36" s="221"/>
      <c r="AQ36" s="221"/>
      <c r="AR36" s="221"/>
      <c r="AS36" s="221"/>
      <c r="AT36" s="221"/>
      <c r="AU36" s="221"/>
      <c r="AV36" s="221">
        <v>4.3622920000000001</v>
      </c>
      <c r="AW36" s="221">
        <f t="shared" si="8"/>
        <v>0</v>
      </c>
      <c r="AX36" s="221">
        <f t="shared" si="8"/>
        <v>10379.409129662063</v>
      </c>
      <c r="AZ36" s="221">
        <f>+AZ26+AZ34</f>
        <v>28596.251856440253</v>
      </c>
      <c r="BA36" s="226"/>
      <c r="BB36" s="215">
        <f>+V36/$AZ36</f>
        <v>0.63703602899537026</v>
      </c>
      <c r="BC36" s="215">
        <f>+AX36/$AZ36</f>
        <v>0.36296397100462952</v>
      </c>
    </row>
    <row r="38" spans="2:55" x14ac:dyDescent="0.3">
      <c r="B38" s="222" t="s">
        <v>514</v>
      </c>
    </row>
    <row r="39" spans="2:55" hidden="1" outlineLevel="1" x14ac:dyDescent="0.3">
      <c r="B39" s="198" t="s">
        <v>515</v>
      </c>
      <c r="C39" s="210">
        <f>SUM([9]ALCE!$G$5:$G$23)/1000000</f>
        <v>390.42177900000002</v>
      </c>
      <c r="D39" s="210"/>
      <c r="E39" s="210"/>
      <c r="F39" s="210"/>
      <c r="G39" s="210"/>
      <c r="H39" s="210"/>
      <c r="I39" s="211"/>
      <c r="J39" s="210"/>
      <c r="K39" s="210"/>
      <c r="L39" s="210"/>
      <c r="M39" s="210"/>
      <c r="N39" s="210"/>
      <c r="O39" s="210"/>
      <c r="P39" s="210"/>
      <c r="Q39" s="211">
        <f>+[9]ALCE!$G$4/1000000</f>
        <v>130.80173400000001</v>
      </c>
      <c r="R39" s="211"/>
      <c r="S39" s="211"/>
      <c r="T39" s="210"/>
      <c r="U39" s="210"/>
      <c r="V39" s="210">
        <f t="shared" ref="V39:V44" si="9">SUM(C39:U39)</f>
        <v>521.22351300000003</v>
      </c>
      <c r="X39" s="210">
        <f>SUM([9]ALCE!$H$5:$H$23)/1000000</f>
        <v>96.525955999999994</v>
      </c>
      <c r="Y39" s="210"/>
      <c r="Z39" s="210"/>
      <c r="AA39" s="210"/>
      <c r="AB39" s="210"/>
      <c r="AC39" s="210"/>
      <c r="AD39" s="210"/>
      <c r="AE39" s="210"/>
      <c r="AF39" s="210"/>
      <c r="AG39" s="210"/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>
        <f t="shared" ref="AX39:AX44" si="10">SUM(X39:AV39)</f>
        <v>96.525955999999994</v>
      </c>
      <c r="AZ39" s="214">
        <f t="shared" ref="AZ39:AZ44" si="11">+AX39+V39</f>
        <v>617.74946899999998</v>
      </c>
      <c r="BA39" s="223"/>
      <c r="BB39" s="215"/>
      <c r="BC39" s="215"/>
    </row>
    <row r="40" spans="2:55" hidden="1" outlineLevel="1" x14ac:dyDescent="0.3">
      <c r="B40" s="198" t="s">
        <v>289</v>
      </c>
      <c r="C40" s="210">
        <f>SUM([9]ALCE!$G$28:$G$41)/1000000</f>
        <v>82.391178999999994</v>
      </c>
      <c r="D40" s="210"/>
      <c r="E40" s="210"/>
      <c r="F40" s="210"/>
      <c r="G40" s="210"/>
      <c r="H40" s="210"/>
      <c r="I40" s="211"/>
      <c r="J40" s="210"/>
      <c r="K40" s="211">
        <f>+[9]ALCE!$G$46/1000000</f>
        <v>326.274024</v>
      </c>
      <c r="L40" s="211"/>
      <c r="M40" s="210"/>
      <c r="N40" s="210"/>
      <c r="O40" s="210"/>
      <c r="P40" s="210"/>
      <c r="Q40" s="210"/>
      <c r="R40" s="210"/>
      <c r="S40" s="210"/>
      <c r="T40" s="210"/>
      <c r="U40" s="210"/>
      <c r="V40" s="210">
        <f t="shared" si="9"/>
        <v>408.66520300000002</v>
      </c>
      <c r="X40" s="210">
        <f>SUM([9]ALCE!$H$29:$H$41)/1000000-AJ40</f>
        <v>22.585411000000001</v>
      </c>
      <c r="Y40" s="210"/>
      <c r="Z40" s="210"/>
      <c r="AA40" s="210"/>
      <c r="AB40" s="210"/>
      <c r="AC40" s="210"/>
      <c r="AD40" s="210"/>
      <c r="AE40" s="210"/>
      <c r="AF40" s="210"/>
      <c r="AG40" s="210"/>
      <c r="AH40" s="210"/>
      <c r="AI40" s="210"/>
      <c r="AJ40" s="210">
        <f>+([9]ALCE!$H$36+[9]ALCE!$H$41)/1000000</f>
        <v>4.3596259999999996</v>
      </c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>
        <f t="shared" si="10"/>
        <v>26.945036999999999</v>
      </c>
      <c r="AZ40" s="214">
        <f t="shared" si="11"/>
        <v>435.61024000000003</v>
      </c>
      <c r="BA40" s="223"/>
      <c r="BB40" s="215"/>
      <c r="BC40" s="215"/>
    </row>
    <row r="41" spans="2:55" hidden="1" outlineLevel="1" x14ac:dyDescent="0.3">
      <c r="B41" s="198" t="s">
        <v>516</v>
      </c>
      <c r="C41" s="210">
        <f>SUM([9]ALCE!$G$47:$G$61)/1000000</f>
        <v>73.508324999999999</v>
      </c>
      <c r="D41" s="210"/>
      <c r="E41" s="210"/>
      <c r="F41" s="210"/>
      <c r="G41" s="210"/>
      <c r="H41" s="210"/>
      <c r="I41" s="211"/>
      <c r="J41" s="210"/>
      <c r="K41" s="211">
        <f>+[9]ALCE!$G$65/1000000</f>
        <v>216.77847700000001</v>
      </c>
      <c r="L41" s="211"/>
      <c r="M41" s="210"/>
      <c r="N41" s="210"/>
      <c r="O41" s="210"/>
      <c r="P41" s="210"/>
      <c r="Q41" s="210"/>
      <c r="R41" s="210"/>
      <c r="S41" s="210"/>
      <c r="T41" s="210"/>
      <c r="U41" s="210"/>
      <c r="V41" s="210">
        <f t="shared" si="9"/>
        <v>290.28680200000002</v>
      </c>
      <c r="X41" s="210">
        <f>SUM([9]ALCE!$H$47:$H$61)/1000000</f>
        <v>24.110870999999999</v>
      </c>
      <c r="Y41" s="210"/>
      <c r="Z41" s="210"/>
      <c r="AA41" s="210"/>
      <c r="AB41" s="210"/>
      <c r="AC41" s="210"/>
      <c r="AD41" s="210"/>
      <c r="AE41" s="210"/>
      <c r="AF41" s="210"/>
      <c r="AG41" s="210"/>
      <c r="AH41" s="210"/>
      <c r="AI41" s="210"/>
      <c r="AJ41" s="210">
        <f>+([9]ALCE!$H$56+[9]ALCE!$I$62)/1000000</f>
        <v>1.7723880000000001</v>
      </c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>
        <f t="shared" si="10"/>
        <v>25.883258999999999</v>
      </c>
      <c r="AZ41" s="214">
        <f t="shared" si="11"/>
        <v>316.17006100000003</v>
      </c>
      <c r="BA41" s="223"/>
      <c r="BB41" s="215"/>
      <c r="BC41" s="215"/>
    </row>
    <row r="42" spans="2:55" hidden="1" outlineLevel="1" x14ac:dyDescent="0.3">
      <c r="B42" s="198" t="s">
        <v>517</v>
      </c>
      <c r="C42" s="210">
        <f>SUM([9]ALCE!$G$67:$G$78)/1000000</f>
        <v>1.7081202854390229</v>
      </c>
      <c r="D42" s="210"/>
      <c r="E42" s="210"/>
      <c r="F42" s="210"/>
      <c r="G42" s="210"/>
      <c r="H42" s="210"/>
      <c r="I42" s="211"/>
      <c r="J42" s="210"/>
      <c r="K42" s="210"/>
      <c r="L42" s="210"/>
      <c r="M42" s="210"/>
      <c r="N42" s="210"/>
      <c r="O42" s="210"/>
      <c r="P42" s="210"/>
      <c r="Q42" s="210"/>
      <c r="R42" s="210"/>
      <c r="S42" s="210"/>
      <c r="T42" s="210"/>
      <c r="U42" s="210"/>
      <c r="V42" s="210">
        <f t="shared" si="9"/>
        <v>1.7081202854390229</v>
      </c>
      <c r="X42" s="210"/>
      <c r="Y42" s="210"/>
      <c r="Z42" s="210"/>
      <c r="AA42" s="210"/>
      <c r="AB42" s="210"/>
      <c r="AC42" s="210"/>
      <c r="AD42" s="210"/>
      <c r="AE42" s="210"/>
      <c r="AF42" s="210"/>
      <c r="AG42" s="210"/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>
        <f t="shared" si="10"/>
        <v>0</v>
      </c>
      <c r="AZ42" s="214">
        <f t="shared" si="11"/>
        <v>1.7081202854390229</v>
      </c>
      <c r="BA42" s="223"/>
      <c r="BB42" s="215"/>
      <c r="BC42" s="215"/>
    </row>
    <row r="43" spans="2:55" hidden="1" outlineLevel="1" x14ac:dyDescent="0.3">
      <c r="B43" s="198" t="s">
        <v>518</v>
      </c>
      <c r="C43" s="210"/>
      <c r="D43" s="210"/>
      <c r="E43" s="210"/>
      <c r="F43" s="210"/>
      <c r="G43" s="210"/>
      <c r="H43" s="210">
        <f>SUM([9]ALCE!$G$80:$G$90)/1000000</f>
        <v>632.79289138159152</v>
      </c>
      <c r="I43" s="211"/>
      <c r="J43" s="210"/>
      <c r="K43" s="210"/>
      <c r="L43" s="210"/>
      <c r="M43" s="210"/>
      <c r="N43" s="210"/>
      <c r="O43" s="210"/>
      <c r="P43" s="210"/>
      <c r="Q43" s="210"/>
      <c r="R43" s="210"/>
      <c r="S43" s="210"/>
      <c r="T43" s="210"/>
      <c r="U43" s="210"/>
      <c r="V43" s="210">
        <f t="shared" si="9"/>
        <v>632.79289138159152</v>
      </c>
      <c r="X43" s="210"/>
      <c r="Y43" s="210">
        <f>SUM([9]ALCE!$H$80:$H$90)/1000000</f>
        <v>1557.5805776184081</v>
      </c>
      <c r="Z43" s="210"/>
      <c r="AA43" s="210"/>
      <c r="AB43" s="210"/>
      <c r="AC43" s="210"/>
      <c r="AD43" s="210"/>
      <c r="AE43" s="210"/>
      <c r="AF43" s="210"/>
      <c r="AG43" s="210"/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>
        <f t="shared" si="10"/>
        <v>1557.5805776184081</v>
      </c>
      <c r="AZ43" s="214">
        <f t="shared" si="11"/>
        <v>2190.3734689999997</v>
      </c>
      <c r="BA43" s="223"/>
      <c r="BB43" s="215"/>
      <c r="BC43" s="215"/>
    </row>
    <row r="44" spans="2:55" hidden="1" outlineLevel="1" x14ac:dyDescent="0.3">
      <c r="B44" s="198" t="s">
        <v>519</v>
      </c>
      <c r="C44" s="210"/>
      <c r="D44" s="210"/>
      <c r="E44" s="210"/>
      <c r="F44" s="210"/>
      <c r="G44" s="210"/>
      <c r="H44" s="210"/>
      <c r="I44" s="211"/>
      <c r="J44" s="210"/>
      <c r="K44" s="211">
        <f>+[9]ALCE!$F$79/1000000</f>
        <v>52.951051999999997</v>
      </c>
      <c r="L44" s="211"/>
      <c r="M44" s="210"/>
      <c r="N44" s="210"/>
      <c r="O44" s="210"/>
      <c r="P44" s="210"/>
      <c r="Q44" s="210"/>
      <c r="R44" s="210"/>
      <c r="S44" s="210"/>
      <c r="T44" s="210"/>
      <c r="U44" s="210"/>
      <c r="V44" s="210">
        <f t="shared" si="9"/>
        <v>52.951051999999997</v>
      </c>
      <c r="X44" s="210"/>
      <c r="Y44" s="210"/>
      <c r="Z44" s="210"/>
      <c r="AA44" s="210"/>
      <c r="AB44" s="210"/>
      <c r="AC44" s="210"/>
      <c r="AD44" s="210"/>
      <c r="AE44" s="210"/>
      <c r="AF44" s="210"/>
      <c r="AG44" s="210"/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>
        <f t="shared" si="10"/>
        <v>0</v>
      </c>
      <c r="AZ44" s="214">
        <f t="shared" si="11"/>
        <v>52.951051999999997</v>
      </c>
      <c r="BA44" s="223"/>
      <c r="BB44" s="215"/>
      <c r="BC44" s="215"/>
    </row>
    <row r="45" spans="2:55" s="200" customFormat="1" collapsed="1" x14ac:dyDescent="0.3">
      <c r="B45" s="200" t="s">
        <v>520</v>
      </c>
      <c r="C45" s="220">
        <f t="shared" ref="C45:V45" si="12">SUM(C39:C44)</f>
        <v>548.029403285439</v>
      </c>
      <c r="D45" s="220"/>
      <c r="E45" s="220"/>
      <c r="F45" s="220"/>
      <c r="G45" s="220"/>
      <c r="H45" s="220">
        <f t="shared" si="12"/>
        <v>632.79289138159152</v>
      </c>
      <c r="I45" s="220">
        <f t="shared" si="12"/>
        <v>0</v>
      </c>
      <c r="J45" s="220">
        <f t="shared" si="12"/>
        <v>0</v>
      </c>
      <c r="K45" s="220">
        <f t="shared" si="12"/>
        <v>596.00355300000001</v>
      </c>
      <c r="L45" s="220"/>
      <c r="M45" s="220">
        <f t="shared" si="12"/>
        <v>0</v>
      </c>
      <c r="N45" s="220">
        <f t="shared" si="12"/>
        <v>0</v>
      </c>
      <c r="O45" s="220">
        <f t="shared" si="12"/>
        <v>0</v>
      </c>
      <c r="P45" s="220">
        <f t="shared" si="12"/>
        <v>0</v>
      </c>
      <c r="Q45" s="220">
        <f t="shared" si="12"/>
        <v>130.80173400000001</v>
      </c>
      <c r="R45" s="220"/>
      <c r="S45" s="220"/>
      <c r="T45" s="220">
        <f t="shared" si="12"/>
        <v>0</v>
      </c>
      <c r="U45" s="220">
        <f t="shared" si="12"/>
        <v>0</v>
      </c>
      <c r="V45" s="220">
        <f t="shared" si="12"/>
        <v>1907.6275816670304</v>
      </c>
      <c r="W45" s="201"/>
      <c r="X45" s="220">
        <f t="shared" ref="X45:AH45" si="13">SUM(X39:X44)</f>
        <v>143.222238</v>
      </c>
      <c r="Y45" s="220">
        <f t="shared" si="13"/>
        <v>1557.5805776184081</v>
      </c>
      <c r="Z45" s="220"/>
      <c r="AA45" s="220">
        <f t="shared" si="13"/>
        <v>0</v>
      </c>
      <c r="AB45" s="220">
        <f t="shared" si="13"/>
        <v>0</v>
      </c>
      <c r="AC45" s="220"/>
      <c r="AD45" s="220">
        <f t="shared" si="13"/>
        <v>0</v>
      </c>
      <c r="AE45" s="220"/>
      <c r="AF45" s="220">
        <f t="shared" si="13"/>
        <v>0</v>
      </c>
      <c r="AG45" s="220"/>
      <c r="AH45" s="220">
        <f t="shared" si="13"/>
        <v>0</v>
      </c>
      <c r="AI45" s="220"/>
      <c r="AJ45" s="220">
        <f>SUM(AJ39:AJ44)</f>
        <v>6.1320139999999999</v>
      </c>
      <c r="AK45" s="220">
        <f>SUM(AK39:AK44)</f>
        <v>0</v>
      </c>
      <c r="AL45" s="220">
        <f>SUM(AL39:AL44)</f>
        <v>0</v>
      </c>
      <c r="AM45" s="220">
        <f>SUM(AM39:AM44)</f>
        <v>0</v>
      </c>
      <c r="AN45" s="220"/>
      <c r="AO45" s="220"/>
      <c r="AP45" s="220"/>
      <c r="AQ45" s="220"/>
      <c r="AR45" s="220"/>
      <c r="AS45" s="220"/>
      <c r="AT45" s="220"/>
      <c r="AU45" s="220"/>
      <c r="AV45" s="220">
        <v>0</v>
      </c>
      <c r="AW45" s="220">
        <f>SUM(AW39:AW44)</f>
        <v>0</v>
      </c>
      <c r="AX45" s="220">
        <f>SUM(AX39:AX44)</f>
        <v>1706.9348296184082</v>
      </c>
      <c r="AZ45" s="220">
        <f>SUM(AZ39:AZ44)</f>
        <v>3614.5624112854389</v>
      </c>
      <c r="BB45" s="215">
        <f>+V45/$AZ45</f>
        <v>0.52776169411572704</v>
      </c>
      <c r="BC45" s="215">
        <f>+AX45/$AZ45</f>
        <v>0.47223830588427296</v>
      </c>
    </row>
    <row r="47" spans="2:55" x14ac:dyDescent="0.3">
      <c r="B47" s="222" t="s">
        <v>152</v>
      </c>
    </row>
    <row r="48" spans="2:55" hidden="1" outlineLevel="1" x14ac:dyDescent="0.3">
      <c r="B48" s="198" t="s">
        <v>521</v>
      </c>
      <c r="C48" s="210">
        <f>SUM([9]Cadeneo!$G$6:$G$26)/1000000</f>
        <v>94.7744</v>
      </c>
      <c r="D48" s="210"/>
      <c r="E48" s="210"/>
      <c r="F48" s="210"/>
      <c r="G48" s="210"/>
      <c r="H48" s="210"/>
      <c r="I48" s="211"/>
      <c r="J48" s="210"/>
      <c r="K48" s="210"/>
      <c r="L48" s="210"/>
      <c r="M48" s="210"/>
      <c r="N48" s="210"/>
      <c r="O48" s="210"/>
      <c r="P48" s="210">
        <f>+[9]Cadeneo!$G$30/1000000</f>
        <v>28.375128982958735</v>
      </c>
      <c r="Q48" s="211">
        <f>+([9]Cadeneo!$F$4+[9]Cadeneo!$F$5)/1000000</f>
        <v>86.396413999999993</v>
      </c>
      <c r="R48" s="211"/>
      <c r="S48" s="211"/>
      <c r="T48" s="210"/>
      <c r="U48" s="210"/>
      <c r="V48" s="210">
        <f>SUM(C48:U48)</f>
        <v>209.54594298295874</v>
      </c>
      <c r="X48" s="210">
        <f>SUM([9]Cadeneo!$H$6:$H$26)/1000000</f>
        <v>20.267050999999999</v>
      </c>
      <c r="Y48" s="210"/>
      <c r="Z48" s="210"/>
      <c r="AA48" s="210"/>
      <c r="AB48" s="210"/>
      <c r="AC48" s="210"/>
      <c r="AD48" s="210"/>
      <c r="AE48" s="210"/>
      <c r="AF48" s="210"/>
      <c r="AG48" s="210"/>
      <c r="AH48" s="210"/>
      <c r="AI48" s="210"/>
      <c r="AJ48" s="210"/>
      <c r="AK48" s="210"/>
      <c r="AL48" s="210">
        <f>+[9]Cadeneo!$H$30/1000000</f>
        <v>8.9996570170412653</v>
      </c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>
        <f>SUM(X48:AV48)</f>
        <v>29.266708017041264</v>
      </c>
      <c r="AZ48" s="214">
        <f>+AX48+V48</f>
        <v>238.81265099999999</v>
      </c>
      <c r="BA48" s="223"/>
      <c r="BB48" s="215"/>
      <c r="BC48" s="215"/>
    </row>
    <row r="49" spans="2:55" hidden="1" outlineLevel="1" x14ac:dyDescent="0.3">
      <c r="B49" s="198" t="s">
        <v>508</v>
      </c>
      <c r="C49" s="210"/>
      <c r="D49" s="210"/>
      <c r="E49" s="210"/>
      <c r="F49" s="210"/>
      <c r="G49" s="210"/>
      <c r="H49" s="210">
        <f>SUM([9]Cadeneo!$G$46:$G$50)/1000000</f>
        <v>1078.3032684306565</v>
      </c>
      <c r="I49" s="211"/>
      <c r="J49" s="210"/>
      <c r="K49" s="210"/>
      <c r="L49" s="210"/>
      <c r="M49" s="210"/>
      <c r="N49" s="210"/>
      <c r="O49" s="210"/>
      <c r="P49" s="210"/>
      <c r="Q49" s="210"/>
      <c r="R49" s="210"/>
      <c r="S49" s="210"/>
      <c r="T49" s="210"/>
      <c r="U49" s="210"/>
      <c r="V49" s="210">
        <f>SUM(C49:U49)</f>
        <v>1078.3032684306565</v>
      </c>
      <c r="X49" s="210"/>
      <c r="Y49" s="210">
        <f>SUM([9]Cadeneo!$H$46:$H$50)/1000000</f>
        <v>2654.1768255693441</v>
      </c>
      <c r="Z49" s="210"/>
      <c r="AA49" s="210"/>
      <c r="AB49" s="210"/>
      <c r="AC49" s="210"/>
      <c r="AD49" s="210"/>
      <c r="AE49" s="210"/>
      <c r="AF49" s="210"/>
      <c r="AG49" s="210"/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>
        <f>SUM(X49:AV49)</f>
        <v>2654.1768255693441</v>
      </c>
      <c r="AZ49" s="214">
        <f>+AX49+V49</f>
        <v>3732.4800940000005</v>
      </c>
      <c r="BA49" s="223"/>
      <c r="BB49" s="215"/>
      <c r="BC49" s="215"/>
    </row>
    <row r="50" spans="2:55" hidden="1" outlineLevel="1" x14ac:dyDescent="0.3">
      <c r="B50" s="198" t="s">
        <v>509</v>
      </c>
      <c r="C50" s="210"/>
      <c r="D50" s="210"/>
      <c r="E50" s="210"/>
      <c r="F50" s="210"/>
      <c r="G50" s="210"/>
      <c r="H50" s="210"/>
      <c r="I50" s="211"/>
      <c r="J50" s="210"/>
      <c r="K50" s="210"/>
      <c r="L50" s="210"/>
      <c r="M50" s="210"/>
      <c r="N50" s="210"/>
      <c r="O50" s="210"/>
      <c r="P50" s="210"/>
      <c r="Q50" s="210"/>
      <c r="R50" s="210"/>
      <c r="S50" s="210"/>
      <c r="T50" s="210"/>
      <c r="U50" s="210"/>
      <c r="V50" s="210">
        <f>SUM(C50:U50)</f>
        <v>0</v>
      </c>
      <c r="X50" s="210"/>
      <c r="Y50" s="210"/>
      <c r="Z50" s="210"/>
      <c r="AA50" s="210"/>
      <c r="AB50" s="211">
        <f>SUM([9]Cadeneo!$H$43:$H$45)/1000000</f>
        <v>2390.1880150000002</v>
      </c>
      <c r="AC50" s="211"/>
      <c r="AD50" s="210"/>
      <c r="AE50" s="210"/>
      <c r="AF50" s="210"/>
      <c r="AG50" s="210"/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>
        <f>SUM(X50:AV50)</f>
        <v>2390.1880150000002</v>
      </c>
      <c r="AZ50" s="214">
        <f>+AX50+V50</f>
        <v>2390.1880150000002</v>
      </c>
      <c r="BA50" s="223"/>
      <c r="BB50" s="215"/>
      <c r="BC50" s="215"/>
    </row>
    <row r="51" spans="2:55" hidden="1" outlineLevel="1" x14ac:dyDescent="0.3">
      <c r="B51" s="198" t="s">
        <v>517</v>
      </c>
      <c r="C51" s="210">
        <f>SUM([9]Cadeneo!$G$31:$G$42)/1000000</f>
        <v>2.9292059273883475</v>
      </c>
      <c r="D51" s="210"/>
      <c r="E51" s="210"/>
      <c r="F51" s="210"/>
      <c r="G51" s="210"/>
      <c r="H51" s="210"/>
      <c r="I51" s="211"/>
      <c r="J51" s="210"/>
      <c r="K51" s="210"/>
      <c r="L51" s="210"/>
      <c r="M51" s="210"/>
      <c r="N51" s="210"/>
      <c r="O51" s="210"/>
      <c r="P51" s="210"/>
      <c r="Q51" s="210"/>
      <c r="R51" s="210"/>
      <c r="S51" s="210"/>
      <c r="T51" s="210"/>
      <c r="U51" s="210"/>
      <c r="V51" s="210">
        <f>SUM(C51:U51)</f>
        <v>2.9292059273883475</v>
      </c>
      <c r="X51" s="210">
        <f>SUM([9]Cadeneo!$H$31:$H$42)/1000000</f>
        <v>0.80112207261165258</v>
      </c>
      <c r="Y51" s="210"/>
      <c r="Z51" s="210"/>
      <c r="AA51" s="210"/>
      <c r="AB51" s="210"/>
      <c r="AC51" s="210"/>
      <c r="AD51" s="210"/>
      <c r="AE51" s="210"/>
      <c r="AF51" s="210"/>
      <c r="AG51" s="210"/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>
        <f>SUM(X51:AV51)</f>
        <v>0.80112207261165258</v>
      </c>
      <c r="AZ51" s="214">
        <f>+AX51+V51</f>
        <v>3.7303280000000001</v>
      </c>
      <c r="BA51" s="223"/>
      <c r="BB51" s="215"/>
      <c r="BC51" s="215"/>
    </row>
    <row r="52" spans="2:55" s="200" customFormat="1" collapsed="1" x14ac:dyDescent="0.3">
      <c r="B52" s="200" t="s">
        <v>522</v>
      </c>
      <c r="C52" s="220">
        <f t="shared" ref="C52:V52" si="14">SUM(C48:C51)</f>
        <v>97.703605927388352</v>
      </c>
      <c r="D52" s="220"/>
      <c r="E52" s="220"/>
      <c r="F52" s="220"/>
      <c r="G52" s="220"/>
      <c r="H52" s="220">
        <f t="shared" si="14"/>
        <v>1078.3032684306565</v>
      </c>
      <c r="I52" s="220">
        <f t="shared" si="14"/>
        <v>0</v>
      </c>
      <c r="J52" s="220">
        <f t="shared" si="14"/>
        <v>0</v>
      </c>
      <c r="K52" s="220">
        <f t="shared" si="14"/>
        <v>0</v>
      </c>
      <c r="L52" s="220"/>
      <c r="M52" s="220">
        <f t="shared" si="14"/>
        <v>0</v>
      </c>
      <c r="N52" s="220">
        <f t="shared" si="14"/>
        <v>0</v>
      </c>
      <c r="O52" s="220">
        <f t="shared" si="14"/>
        <v>0</v>
      </c>
      <c r="P52" s="220">
        <f t="shared" si="14"/>
        <v>28.375128982958735</v>
      </c>
      <c r="Q52" s="220">
        <f t="shared" si="14"/>
        <v>86.396413999999993</v>
      </c>
      <c r="R52" s="220"/>
      <c r="S52" s="220"/>
      <c r="T52" s="220">
        <f t="shared" si="14"/>
        <v>0</v>
      </c>
      <c r="U52" s="220">
        <f t="shared" si="14"/>
        <v>0</v>
      </c>
      <c r="V52" s="220">
        <f t="shared" si="14"/>
        <v>1290.7784173410034</v>
      </c>
      <c r="W52" s="201"/>
      <c r="X52" s="220">
        <f t="shared" ref="X52:AW52" si="15">SUM(X48:X51)</f>
        <v>21.06817307261165</v>
      </c>
      <c r="Y52" s="220">
        <f t="shared" si="15"/>
        <v>2654.1768255693441</v>
      </c>
      <c r="Z52" s="220"/>
      <c r="AA52" s="220">
        <f t="shared" si="15"/>
        <v>0</v>
      </c>
      <c r="AB52" s="220">
        <f t="shared" si="15"/>
        <v>2390.1880150000002</v>
      </c>
      <c r="AC52" s="220"/>
      <c r="AD52" s="220">
        <f t="shared" si="15"/>
        <v>0</v>
      </c>
      <c r="AE52" s="220"/>
      <c r="AF52" s="220">
        <f t="shared" si="15"/>
        <v>0</v>
      </c>
      <c r="AG52" s="220">
        <f t="shared" si="15"/>
        <v>0</v>
      </c>
      <c r="AH52" s="220">
        <f t="shared" si="15"/>
        <v>0</v>
      </c>
      <c r="AI52" s="220"/>
      <c r="AJ52" s="220">
        <f t="shared" si="15"/>
        <v>0</v>
      </c>
      <c r="AK52" s="220">
        <f t="shared" si="15"/>
        <v>0</v>
      </c>
      <c r="AL52" s="220">
        <f t="shared" si="15"/>
        <v>8.9996570170412653</v>
      </c>
      <c r="AM52" s="220">
        <f t="shared" si="15"/>
        <v>0</v>
      </c>
      <c r="AN52" s="220"/>
      <c r="AO52" s="220"/>
      <c r="AP52" s="220"/>
      <c r="AQ52" s="220"/>
      <c r="AR52" s="220"/>
      <c r="AS52" s="220"/>
      <c r="AT52" s="220"/>
      <c r="AU52" s="220"/>
      <c r="AV52" s="220">
        <v>0</v>
      </c>
      <c r="AW52" s="220">
        <f t="shared" si="15"/>
        <v>0</v>
      </c>
      <c r="AX52" s="220">
        <f>SUM(AX48:AX51)</f>
        <v>5074.4326706589973</v>
      </c>
      <c r="AZ52" s="220">
        <f>SUM(AZ48:AZ51)</f>
        <v>6365.211088</v>
      </c>
      <c r="BB52" s="215">
        <f>+V52/$AZ52</f>
        <v>0.20278642758202325</v>
      </c>
      <c r="BC52" s="215">
        <f>+AX52/$AZ52</f>
        <v>0.79721357241797686</v>
      </c>
    </row>
    <row r="54" spans="2:55" x14ac:dyDescent="0.3">
      <c r="B54" s="222" t="s">
        <v>153</v>
      </c>
    </row>
    <row r="55" spans="2:55" hidden="1" outlineLevel="1" x14ac:dyDescent="0.3">
      <c r="B55" s="198" t="s">
        <v>523</v>
      </c>
      <c r="C55" s="210">
        <f>SUM([9]Transporte!$G$41:$G$61)/1000000</f>
        <v>70.308059999999998</v>
      </c>
      <c r="D55" s="210"/>
      <c r="E55" s="210"/>
      <c r="F55" s="210"/>
      <c r="G55" s="210"/>
      <c r="H55" s="210"/>
      <c r="I55" s="211"/>
      <c r="J55" s="210"/>
      <c r="K55" s="210"/>
      <c r="L55" s="210"/>
      <c r="M55" s="210"/>
      <c r="N55" s="210">
        <f>+([9]Transporte!$G$62+[9]Transporte!$F$65)/1000000</f>
        <v>72.311014999999998</v>
      </c>
      <c r="O55" s="210"/>
      <c r="P55" s="210">
        <f>+[9]Transporte!$G$71/1000000</f>
        <v>28.309075859687223</v>
      </c>
      <c r="Q55" s="211">
        <f>+([9]Transporte!$G$38+[9]Transporte!$G$39)/1000000</f>
        <v>237.739712</v>
      </c>
      <c r="R55" s="211"/>
      <c r="S55" s="211"/>
      <c r="T55" s="210"/>
      <c r="U55" s="210"/>
      <c r="V55" s="210">
        <f>SUM(C55:U55)</f>
        <v>408.66786285968726</v>
      </c>
      <c r="X55" s="210">
        <f>SUM([9]Transporte!$H$42:$H$61)/1000000</f>
        <v>17.358111999999998</v>
      </c>
      <c r="Y55" s="210">
        <f>+[9]Transporte!$F$40/1000000</f>
        <v>4.9163209999999999</v>
      </c>
      <c r="Z55" s="210"/>
      <c r="AA55" s="210"/>
      <c r="AB55" s="210">
        <f>+[9]Transporte!$H$63/1000000+[9]Transporte!$H$70/1000000</f>
        <v>59.255718999999999</v>
      </c>
      <c r="AC55" s="210"/>
      <c r="AD55" s="210"/>
      <c r="AE55" s="210"/>
      <c r="AF55" s="210"/>
      <c r="AG55" s="210"/>
      <c r="AH55" s="210">
        <f>+[9]Transporte!$H$68/1000000</f>
        <v>6.9820000000000002</v>
      </c>
      <c r="AI55" s="210"/>
      <c r="AJ55" s="210"/>
      <c r="AK55" s="210"/>
      <c r="AL55" s="210">
        <f>+[9]Transporte!$H$71/1000000</f>
        <v>8.9787071403127765</v>
      </c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>
        <f>SUM(X55:AV55)</f>
        <v>97.490859140312779</v>
      </c>
      <c r="AZ55" s="214">
        <f>+AX55+V55</f>
        <v>506.15872200000001</v>
      </c>
      <c r="BA55" s="223"/>
      <c r="BB55" s="215"/>
      <c r="BC55" s="215"/>
    </row>
    <row r="56" spans="2:55" hidden="1" outlineLevel="1" x14ac:dyDescent="0.3">
      <c r="B56" s="198" t="s">
        <v>508</v>
      </c>
      <c r="C56" s="210"/>
      <c r="D56" s="210"/>
      <c r="E56" s="210"/>
      <c r="F56" s="210"/>
      <c r="G56" s="210"/>
      <c r="H56" s="210">
        <f>SUM([9]Transporte!$G$125,[9]Transporte!$G$127:$G$128,[9]Transporte!$G$130:$G$134,[9]Transporte!$G$137)/1000000</f>
        <v>1660.3750646223639</v>
      </c>
      <c r="I56" s="211"/>
      <c r="J56" s="210"/>
      <c r="K56" s="210"/>
      <c r="L56" s="210"/>
      <c r="M56" s="210"/>
      <c r="N56" s="210"/>
      <c r="O56" s="210"/>
      <c r="P56" s="210"/>
      <c r="Q56" s="210"/>
      <c r="R56" s="210"/>
      <c r="S56" s="210"/>
      <c r="T56" s="210"/>
      <c r="U56" s="210"/>
      <c r="V56" s="210">
        <f>SUM(C56:U56)</f>
        <v>1660.3750646223639</v>
      </c>
      <c r="X56" s="210"/>
      <c r="Y56" s="210">
        <f>SUM([9]Transporte!$H$125,[9]Transporte!$H$127:$H$128,[9]Transporte!$H$130:$H$134,[9]Transporte!$H$137)/1000000</f>
        <v>4086.9105633776371</v>
      </c>
      <c r="Z56" s="210"/>
      <c r="AA56" s="210"/>
      <c r="AB56" s="210"/>
      <c r="AC56" s="210"/>
      <c r="AD56" s="210"/>
      <c r="AE56" s="210"/>
      <c r="AF56" s="210"/>
      <c r="AG56" s="210"/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>
        <f>SUM(X56:AV56)</f>
        <v>4086.9105633776371</v>
      </c>
      <c r="AZ56" s="214">
        <f>+AX56+V56</f>
        <v>5747.2856280000015</v>
      </c>
      <c r="BA56" s="223"/>
      <c r="BB56" s="215"/>
      <c r="BC56" s="215"/>
    </row>
    <row r="57" spans="2:55" hidden="1" outlineLevel="1" x14ac:dyDescent="0.3">
      <c r="B57" s="198" t="s">
        <v>509</v>
      </c>
      <c r="C57" s="210"/>
      <c r="D57" s="210"/>
      <c r="E57" s="210"/>
      <c r="F57" s="210"/>
      <c r="G57" s="210"/>
      <c r="H57" s="210"/>
      <c r="I57" s="211"/>
      <c r="J57" s="210"/>
      <c r="K57" s="210"/>
      <c r="L57" s="210"/>
      <c r="M57" s="210"/>
      <c r="N57" s="210"/>
      <c r="O57" s="210"/>
      <c r="P57" s="210"/>
      <c r="Q57" s="210"/>
      <c r="R57" s="210"/>
      <c r="S57" s="210"/>
      <c r="T57" s="210"/>
      <c r="U57" s="210"/>
      <c r="V57" s="210">
        <f>SUM(C57:U57)</f>
        <v>0</v>
      </c>
      <c r="X57" s="210"/>
      <c r="Y57" s="210"/>
      <c r="Z57" s="210"/>
      <c r="AA57" s="210"/>
      <c r="AB57" s="210">
        <f>+([9]Transporte!$F$112+[9]Transporte!$F$109)/1000000</f>
        <v>7933.777403</v>
      </c>
      <c r="AC57" s="210"/>
      <c r="AD57" s="210"/>
      <c r="AE57" s="210"/>
      <c r="AF57" s="210"/>
      <c r="AG57" s="210">
        <f>+([9]Transporte!$F$106+[9]Transporte!$F$107)/1000000</f>
        <v>542.81229199999996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>
        <f>SUM(X57:AV57)</f>
        <v>8476.5896950000006</v>
      </c>
      <c r="AZ57" s="214">
        <f>+AX57+V57</f>
        <v>8476.5896950000006</v>
      </c>
      <c r="BA57" s="223"/>
      <c r="BB57" s="215"/>
      <c r="BC57" s="215"/>
    </row>
    <row r="58" spans="2:55" hidden="1" outlineLevel="1" x14ac:dyDescent="0.3">
      <c r="B58" s="198" t="s">
        <v>524</v>
      </c>
      <c r="C58" s="210">
        <f>SUM([9]Transporte!$G$72:$G$92)/1000000</f>
        <v>1074.5733629228152</v>
      </c>
      <c r="D58" s="210"/>
      <c r="E58" s="210"/>
      <c r="F58" s="210"/>
      <c r="G58" s="210"/>
      <c r="H58" s="210"/>
      <c r="I58" s="211"/>
      <c r="J58" s="210"/>
      <c r="K58" s="210">
        <f>+([9]Transporte!$G$99+[9]Transporte!$F$100+[9]Transporte!$F$103+[9]Transporte!$F$102+[9]Transporte!$G$98)/1000000</f>
        <v>387.067294</v>
      </c>
      <c r="L58" s="210"/>
      <c r="M58" s="210"/>
      <c r="N58" s="210"/>
      <c r="O58" s="210"/>
      <c r="P58" s="210"/>
      <c r="Q58" s="210"/>
      <c r="R58" s="210"/>
      <c r="S58" s="210"/>
      <c r="T58" s="210"/>
      <c r="U58" s="210"/>
      <c r="V58" s="210">
        <f>SUM(C58:U58)</f>
        <v>1461.6406569228152</v>
      </c>
      <c r="X58" s="210">
        <f>SUM([9]Transporte!$H$72:$H$86)/1000000</f>
        <v>296.13525349617652</v>
      </c>
      <c r="Y58" s="210"/>
      <c r="Z58" s="210"/>
      <c r="AA58" s="210"/>
      <c r="AB58" s="210"/>
      <c r="AC58" s="210"/>
      <c r="AD58" s="210"/>
      <c r="AE58" s="210"/>
      <c r="AF58" s="210"/>
      <c r="AG58" s="210"/>
      <c r="AH58" s="210"/>
      <c r="AI58" s="210"/>
      <c r="AJ58" s="210">
        <f>+([9]Transporte!$H$87+[9]Transporte!$H$92)/1000000</f>
        <v>24.837981917976297</v>
      </c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>
        <f>SUM(X58:AV58)</f>
        <v>320.97323541415284</v>
      </c>
      <c r="AZ58" s="214">
        <f>+AX58+V58</f>
        <v>1782.6138923369681</v>
      </c>
      <c r="BA58" s="223"/>
      <c r="BB58" s="215"/>
      <c r="BC58" s="215"/>
    </row>
    <row r="59" spans="2:55" s="200" customFormat="1" collapsed="1" x14ac:dyDescent="0.3">
      <c r="B59" s="200" t="s">
        <v>525</v>
      </c>
      <c r="C59" s="220">
        <f>SUM(C54:C57)</f>
        <v>70.308059999999998</v>
      </c>
      <c r="D59" s="220"/>
      <c r="E59" s="220"/>
      <c r="F59" s="220"/>
      <c r="G59" s="220"/>
      <c r="H59" s="220">
        <f>SUM(H54:H57)</f>
        <v>1660.3750646223639</v>
      </c>
      <c r="I59" s="220">
        <f>SUM(I54:I57)</f>
        <v>0</v>
      </c>
      <c r="J59" s="220">
        <f>SUM(J54:J57)</f>
        <v>0</v>
      </c>
      <c r="K59" s="220">
        <f>SUM(K54:K57)</f>
        <v>0</v>
      </c>
      <c r="L59" s="220"/>
      <c r="M59" s="220">
        <f>SUM(M54:M57)</f>
        <v>0</v>
      </c>
      <c r="N59" s="220">
        <f>SUM(N54:N57)</f>
        <v>72.311014999999998</v>
      </c>
      <c r="O59" s="220">
        <f>SUM(O54:O57)</f>
        <v>0</v>
      </c>
      <c r="P59" s="220">
        <f>SUM(P54:P57)</f>
        <v>28.309075859687223</v>
      </c>
      <c r="Q59" s="220">
        <f>SUM(Q54:Q57)</f>
        <v>237.739712</v>
      </c>
      <c r="R59" s="220"/>
      <c r="S59" s="220"/>
      <c r="T59" s="220">
        <f>SUM(T54:T57)</f>
        <v>0</v>
      </c>
      <c r="U59" s="220">
        <f>SUM(U54:U57)</f>
        <v>0</v>
      </c>
      <c r="V59" s="220">
        <f>SUM(V54:V58)</f>
        <v>3530.6835844048665</v>
      </c>
      <c r="W59" s="201"/>
      <c r="X59" s="220">
        <f>SUM(X54:X58)</f>
        <v>313.49336549617652</v>
      </c>
      <c r="Y59" s="220">
        <f>SUM(Y54:Y58)</f>
        <v>4091.8268843776373</v>
      </c>
      <c r="Z59" s="220"/>
      <c r="AA59" s="220">
        <f>SUM(AA54:AA58)</f>
        <v>0</v>
      </c>
      <c r="AB59" s="220">
        <f>SUM(AB54:AB58)</f>
        <v>7993.0331219999998</v>
      </c>
      <c r="AC59" s="220"/>
      <c r="AD59" s="220">
        <f>SUM(AD54:AD58)</f>
        <v>0</v>
      </c>
      <c r="AE59" s="220"/>
      <c r="AF59" s="220">
        <f>SUM(AF54:AF58)</f>
        <v>0</v>
      </c>
      <c r="AG59" s="220">
        <f>SUM(AG54:AG58)</f>
        <v>542.81229199999996</v>
      </c>
      <c r="AH59" s="220">
        <f>SUM(AH54:AH58)</f>
        <v>6.9820000000000002</v>
      </c>
      <c r="AI59" s="220"/>
      <c r="AJ59" s="220">
        <f>SUM(AJ54:AJ58)</f>
        <v>24.837981917976297</v>
      </c>
      <c r="AK59" s="220">
        <f>SUM(AK54:AK58)</f>
        <v>0</v>
      </c>
      <c r="AL59" s="220">
        <f>SUM(AL54:AL58)</f>
        <v>8.9787071403127765</v>
      </c>
      <c r="AM59" s="220">
        <f>SUM(AM54:AM58)</f>
        <v>0</v>
      </c>
      <c r="AN59" s="220"/>
      <c r="AO59" s="220"/>
      <c r="AP59" s="220"/>
      <c r="AQ59" s="220"/>
      <c r="AR59" s="220"/>
      <c r="AS59" s="220"/>
      <c r="AT59" s="220"/>
      <c r="AU59" s="220"/>
      <c r="AV59" s="220">
        <v>0</v>
      </c>
      <c r="AW59" s="220">
        <f>SUM(AW54:AW58)</f>
        <v>0</v>
      </c>
      <c r="AX59" s="220">
        <f>SUM(AX54:AX58)</f>
        <v>12981.964352932104</v>
      </c>
      <c r="AZ59" s="220">
        <f>SUM(AZ54:AZ58)</f>
        <v>16512.647937336969</v>
      </c>
      <c r="BB59" s="215">
        <f>+V59/$AZ59</f>
        <v>0.21381692371830871</v>
      </c>
      <c r="BC59" s="215">
        <f>+AX59/$AZ59</f>
        <v>0.78618307628169137</v>
      </c>
    </row>
    <row r="61" spans="2:55" x14ac:dyDescent="0.3">
      <c r="B61" s="198" t="s">
        <v>526</v>
      </c>
      <c r="C61" s="210"/>
      <c r="D61" s="210"/>
      <c r="E61" s="210"/>
      <c r="F61" s="210"/>
      <c r="G61" s="210"/>
      <c r="H61" s="210">
        <f>SUM([9]Transporte!$G$113:$G$114,[9]Transporte!$G$116:$G$116)/1000000</f>
        <v>76.139837167373614</v>
      </c>
      <c r="I61" s="211"/>
      <c r="J61" s="210"/>
      <c r="K61" s="210">
        <f>+[9]Transporte!$G$124/1000000</f>
        <v>174.44261800000001</v>
      </c>
      <c r="L61" s="210"/>
      <c r="M61" s="210"/>
      <c r="N61" s="210"/>
      <c r="O61" s="210"/>
      <c r="P61" s="210"/>
      <c r="Q61" s="210"/>
      <c r="R61" s="210"/>
      <c r="S61" s="210"/>
      <c r="T61" s="210"/>
      <c r="U61" s="210"/>
      <c r="V61" s="210">
        <f>SUM(C61:U61)</f>
        <v>250.58245516737361</v>
      </c>
      <c r="X61" s="210"/>
      <c r="Y61" s="210">
        <f>SUM([9]Transporte!$H$113:$H$114,[9]Transporte!$H$116:$H$116)/1000000</f>
        <v>182.8656788326264</v>
      </c>
      <c r="Z61" s="210"/>
      <c r="AA61" s="210"/>
      <c r="AB61" s="210">
        <f>+[9]Transporte!$H$119/1000000</f>
        <v>58.85</v>
      </c>
      <c r="AC61" s="210"/>
      <c r="AD61" s="210"/>
      <c r="AE61" s="210"/>
      <c r="AF61" s="210"/>
      <c r="AG61" s="210"/>
      <c r="AH61" s="210">
        <f>+[9]Transporte!$F$123/1000000</f>
        <v>17.797499999999999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>
        <v>23.227886000000002</v>
      </c>
      <c r="AW61" s="210"/>
      <c r="AX61" s="210">
        <f>SUM(X61:AV61)</f>
        <v>282.74106483262642</v>
      </c>
      <c r="AZ61" s="214">
        <f>+AX61+V61</f>
        <v>533.32352000000003</v>
      </c>
      <c r="BA61" s="223"/>
      <c r="BB61" s="215">
        <f>+V61/$AZ61</f>
        <v>0.46985074869260146</v>
      </c>
      <c r="BC61" s="215">
        <f>+AX61/$AZ61</f>
        <v>0.53014925130739854</v>
      </c>
    </row>
    <row r="62" spans="2:55" ht="9" customHeight="1" x14ac:dyDescent="0.3"/>
    <row r="63" spans="2:55" x14ac:dyDescent="0.3">
      <c r="B63" s="198" t="s">
        <v>527</v>
      </c>
      <c r="C63" s="210">
        <f>SUM([9]Transporte!$G$6:$G$24)/1000000</f>
        <v>210.19849099999999</v>
      </c>
      <c r="D63" s="210"/>
      <c r="E63" s="210"/>
      <c r="F63" s="210"/>
      <c r="G63" s="210"/>
      <c r="H63" s="210"/>
      <c r="I63" s="211"/>
      <c r="J63" s="210"/>
      <c r="K63" s="210">
        <f>+([9]Transporte!$G$27+[9]Transporte!$G$34+[9]Transporte!$F$29)/1000000</f>
        <v>344.00582600000001</v>
      </c>
      <c r="L63" s="210"/>
      <c r="M63" s="210"/>
      <c r="N63" s="210"/>
      <c r="O63" s="210"/>
      <c r="P63" s="210">
        <f>+[9]Transporte!$G$35/1000000</f>
        <v>24.098066449699807</v>
      </c>
      <c r="Q63" s="210"/>
      <c r="R63" s="210"/>
      <c r="S63" s="210"/>
      <c r="T63" s="210"/>
      <c r="U63" s="210"/>
      <c r="V63" s="210">
        <f>SUM(C63:U63)</f>
        <v>578.30238344969973</v>
      </c>
      <c r="X63" s="210">
        <f>SUM([9]Transporte!$H$6:$H$24)/1000000</f>
        <v>54.596952999999999</v>
      </c>
      <c r="Y63" s="210"/>
      <c r="Z63" s="210"/>
      <c r="AA63" s="210"/>
      <c r="AB63" s="210"/>
      <c r="AC63" s="210"/>
      <c r="AD63" s="210"/>
      <c r="AE63" s="210"/>
      <c r="AF63" s="210"/>
      <c r="AG63" s="210"/>
      <c r="AH63" s="210"/>
      <c r="AI63" s="210"/>
      <c r="AJ63" s="210"/>
      <c r="AK63" s="210"/>
      <c r="AL63" s="210">
        <f>+[9]Transporte!$H$35/1000000</f>
        <v>7.6431135503001917</v>
      </c>
      <c r="AM63" s="210"/>
      <c r="AN63" s="210"/>
      <c r="AO63" s="210"/>
      <c r="AP63" s="210"/>
      <c r="AQ63" s="210"/>
      <c r="AR63" s="210"/>
      <c r="AS63" s="210"/>
      <c r="AT63" s="210"/>
      <c r="AU63" s="210"/>
      <c r="AV63" s="210">
        <v>60.310217999999999</v>
      </c>
      <c r="AW63" s="210"/>
      <c r="AX63" s="210">
        <f>SUM(X63:AV63)</f>
        <v>122.55028455030019</v>
      </c>
      <c r="AZ63" s="214">
        <f>+AX63+V63</f>
        <v>700.85266799999988</v>
      </c>
      <c r="BA63" s="223"/>
      <c r="BB63" s="215">
        <f>+V63/$AZ63</f>
        <v>0.82514115998157234</v>
      </c>
      <c r="BC63" s="215">
        <f>+AX63/$AZ63</f>
        <v>0.17485884001842769</v>
      </c>
    </row>
    <row r="64" spans="2:55" ht="7.5" customHeight="1" x14ac:dyDescent="0.3"/>
    <row r="65" spans="2:58" x14ac:dyDescent="0.3">
      <c r="B65" s="198" t="s">
        <v>528</v>
      </c>
      <c r="C65" s="210">
        <f>SUM('[9]JEF COSECHA'!$G$12:$G$30)/1000000</f>
        <v>252.539963</v>
      </c>
      <c r="D65" s="210"/>
      <c r="E65" s="210"/>
      <c r="F65" s="210"/>
      <c r="G65" s="210"/>
      <c r="H65" s="210"/>
      <c r="I65" s="211"/>
      <c r="J65" s="210"/>
      <c r="K65" s="210"/>
      <c r="L65" s="210"/>
      <c r="M65" s="210"/>
      <c r="N65" s="210"/>
      <c r="O65" s="210"/>
      <c r="P65" s="210">
        <f>+('[9]JEF COSECHA'!$G$44+'[9]JEF COSECHA'!$G$62)/1000000</f>
        <v>21.850962860639882</v>
      </c>
      <c r="Q65" s="210"/>
      <c r="R65" s="210"/>
      <c r="S65" s="210"/>
      <c r="T65" s="211">
        <f>SUM('[9]JEF COSECHA'!$H$37:$H$38,'[9]JEF COSECHA'!$H$40:$H$41)/1000000</f>
        <v>9.7354420000000008</v>
      </c>
      <c r="U65" s="210"/>
      <c r="V65" s="210">
        <f>SUM(C65:U65)</f>
        <v>284.12636786063985</v>
      </c>
      <c r="X65" s="210">
        <f>SUM('[9]JEF COSECHA'!$H$12:$H$30)/1000000</f>
        <v>8.2459240000000005</v>
      </c>
      <c r="Y65" s="210"/>
      <c r="Z65" s="210"/>
      <c r="AA65" s="210"/>
      <c r="AB65" s="210"/>
      <c r="AC65" s="210"/>
      <c r="AD65" s="210"/>
      <c r="AE65" s="210"/>
      <c r="AF65" s="210"/>
      <c r="AG65" s="210"/>
      <c r="AH65" s="210"/>
      <c r="AI65" s="210"/>
      <c r="AJ65" s="210">
        <f>SUM('[9]JEF COSECHA'!$H$51,'[9]JEF COSECHA'!$H$53:$H$54)/1000000</f>
        <v>10.212137</v>
      </c>
      <c r="AK65" s="210"/>
      <c r="AL65" s="210">
        <f>+('[9]JEF COSECHA'!$H$55+'[9]JEF COSECHA'!$H$62+'[9]JEF COSECHA'!$H$43)/1000000</f>
        <v>7.7481561393601188</v>
      </c>
      <c r="AM65" s="210"/>
      <c r="AN65" s="210"/>
      <c r="AO65" s="210"/>
      <c r="AP65" s="210"/>
      <c r="AQ65" s="210"/>
      <c r="AR65" s="210"/>
      <c r="AS65" s="210"/>
      <c r="AT65" s="210"/>
      <c r="AU65" s="210"/>
      <c r="AV65" s="210">
        <v>57.481901999999998</v>
      </c>
      <c r="AW65" s="210"/>
      <c r="AX65" s="210">
        <f>SUM(X65:AW65)</f>
        <v>83.688119139360111</v>
      </c>
      <c r="AZ65" s="214">
        <f>+AX65+V65</f>
        <v>367.81448699999999</v>
      </c>
      <c r="BA65" s="223"/>
      <c r="BB65" s="215">
        <f>+V65/$AZ65</f>
        <v>0.7724719332782557</v>
      </c>
      <c r="BC65" s="215">
        <f>+AX65/$AZ65</f>
        <v>0.22752806672174419</v>
      </c>
    </row>
    <row r="66" spans="2:58" ht="6" customHeight="1" x14ac:dyDescent="0.3">
      <c r="C66" s="227"/>
      <c r="D66" s="227"/>
      <c r="E66" s="227"/>
      <c r="F66" s="227"/>
      <c r="G66" s="227"/>
      <c r="H66" s="227"/>
      <c r="I66" s="228"/>
      <c r="J66" s="227"/>
      <c r="K66" s="227"/>
      <c r="L66" s="227"/>
      <c r="M66" s="227"/>
      <c r="N66" s="227"/>
      <c r="O66" s="227"/>
      <c r="P66" s="227"/>
      <c r="Q66" s="227"/>
      <c r="R66" s="227"/>
      <c r="S66" s="227"/>
      <c r="T66" s="228"/>
      <c r="U66" s="227"/>
      <c r="V66" s="227"/>
      <c r="X66" s="227"/>
      <c r="Y66" s="227"/>
      <c r="Z66" s="227"/>
      <c r="AA66" s="227"/>
      <c r="AB66" s="227"/>
      <c r="AC66" s="227"/>
      <c r="AD66" s="227"/>
      <c r="AE66" s="227"/>
      <c r="AF66" s="227"/>
      <c r="AG66" s="227"/>
      <c r="AH66" s="227"/>
      <c r="AI66" s="227"/>
      <c r="AJ66" s="227"/>
      <c r="AK66" s="227"/>
      <c r="AL66" s="227"/>
      <c r="AM66" s="227"/>
      <c r="AN66" s="227"/>
      <c r="AO66" s="227"/>
      <c r="AP66" s="227"/>
      <c r="AQ66" s="227"/>
      <c r="AR66" s="227"/>
      <c r="AS66" s="227"/>
      <c r="AT66" s="227"/>
      <c r="AU66" s="227"/>
      <c r="AV66" s="227"/>
      <c r="AW66" s="227"/>
      <c r="AX66" s="227"/>
      <c r="AZ66" s="229"/>
      <c r="BA66" s="223"/>
      <c r="BB66" s="215"/>
      <c r="BC66" s="215"/>
    </row>
    <row r="67" spans="2:58" x14ac:dyDescent="0.3">
      <c r="B67" s="198" t="s">
        <v>529</v>
      </c>
      <c r="C67" s="210"/>
      <c r="D67" s="210"/>
      <c r="E67" s="210"/>
      <c r="F67" s="210"/>
      <c r="G67" s="210"/>
      <c r="H67" s="210"/>
      <c r="I67" s="211"/>
      <c r="J67" s="210"/>
      <c r="K67" s="210"/>
      <c r="L67" s="210"/>
      <c r="M67" s="210"/>
      <c r="N67" s="210"/>
      <c r="O67" s="210"/>
      <c r="P67" s="210"/>
      <c r="Q67" s="210"/>
      <c r="R67" s="210"/>
      <c r="S67" s="210"/>
      <c r="T67" s="210"/>
      <c r="U67" s="210">
        <f>SUM('[9]JEF COSECHA'!$G$6:$G$11,'[9]JEF COSECHA'!$G$39)/1000000*0</f>
        <v>0</v>
      </c>
      <c r="V67" s="210">
        <f>SUM(C67:U67)</f>
        <v>0</v>
      </c>
      <c r="X67" s="210"/>
      <c r="Y67" s="210"/>
      <c r="Z67" s="210"/>
      <c r="AA67" s="210"/>
      <c r="AB67" s="210"/>
      <c r="AC67" s="210"/>
      <c r="AD67" s="210"/>
      <c r="AE67" s="210"/>
      <c r="AF67" s="210"/>
      <c r="AG67" s="210"/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>
        <f>SUM('[9]JEF COSECHA'!$H$39,'[9]JEF COSECHA'!$H$6:$H$11)/1000000*0</f>
        <v>0</v>
      </c>
      <c r="AX67" s="210">
        <f>SUM(X67:AW67)</f>
        <v>0</v>
      </c>
      <c r="AZ67" s="214">
        <f>+AX67+V67</f>
        <v>0</v>
      </c>
      <c r="BA67" s="223"/>
      <c r="BB67" s="215"/>
      <c r="BC67" s="215"/>
    </row>
    <row r="68" spans="2:58" ht="3" customHeight="1" x14ac:dyDescent="0.3">
      <c r="C68" s="227"/>
      <c r="D68" s="227"/>
      <c r="E68" s="227"/>
      <c r="F68" s="227"/>
      <c r="G68" s="227"/>
      <c r="H68" s="227"/>
      <c r="I68" s="228"/>
      <c r="J68" s="227"/>
      <c r="K68" s="227"/>
      <c r="L68" s="227"/>
      <c r="M68" s="227"/>
      <c r="N68" s="227"/>
      <c r="O68" s="227"/>
      <c r="P68" s="227"/>
      <c r="Q68" s="227"/>
      <c r="R68" s="227"/>
      <c r="S68" s="227"/>
      <c r="T68" s="227"/>
      <c r="U68" s="227"/>
      <c r="V68" s="227"/>
      <c r="X68" s="227"/>
      <c r="Y68" s="227"/>
      <c r="Z68" s="227"/>
      <c r="AA68" s="227"/>
      <c r="AB68" s="227"/>
      <c r="AC68" s="227"/>
      <c r="AD68" s="227"/>
      <c r="AE68" s="227"/>
      <c r="AF68" s="227"/>
      <c r="AG68" s="227"/>
      <c r="AH68" s="227"/>
      <c r="AI68" s="227"/>
      <c r="AJ68" s="227"/>
      <c r="AK68" s="227"/>
      <c r="AL68" s="227"/>
      <c r="AM68" s="227"/>
      <c r="AN68" s="227"/>
      <c r="AO68" s="227"/>
      <c r="AP68" s="227"/>
      <c r="AQ68" s="227"/>
      <c r="AR68" s="227"/>
      <c r="AS68" s="227"/>
      <c r="AT68" s="227"/>
      <c r="AU68" s="227"/>
      <c r="AV68" s="227"/>
      <c r="AW68" s="227"/>
      <c r="AX68" s="227"/>
      <c r="AZ68" s="229"/>
      <c r="BA68" s="223"/>
      <c r="BB68" s="215"/>
      <c r="BC68" s="215"/>
    </row>
    <row r="69" spans="2:58" s="200" customFormat="1" x14ac:dyDescent="0.3">
      <c r="B69" s="200" t="s">
        <v>530</v>
      </c>
      <c r="C69" s="230">
        <f t="shared" ref="C69:V69" si="16">+C36+C45+C52+C59+C61+C63+C65+C67</f>
        <v>1560.5830952128274</v>
      </c>
      <c r="D69" s="230"/>
      <c r="E69" s="230"/>
      <c r="F69" s="230"/>
      <c r="G69" s="230"/>
      <c r="H69" s="230">
        <f t="shared" si="16"/>
        <v>4608.7792135790851</v>
      </c>
      <c r="I69" s="230">
        <f t="shared" si="16"/>
        <v>0</v>
      </c>
      <c r="J69" s="230">
        <f t="shared" si="16"/>
        <v>0</v>
      </c>
      <c r="K69" s="230">
        <f t="shared" si="16"/>
        <v>17646.005883000002</v>
      </c>
      <c r="L69" s="230"/>
      <c r="M69" s="230">
        <f t="shared" si="16"/>
        <v>0</v>
      </c>
      <c r="N69" s="230">
        <f t="shared" si="16"/>
        <v>72.311014999999998</v>
      </c>
      <c r="O69" s="230">
        <f t="shared" si="16"/>
        <v>0</v>
      </c>
      <c r="P69" s="230">
        <f t="shared" si="16"/>
        <v>173.54950095407315</v>
      </c>
      <c r="Q69" s="230">
        <f t="shared" si="16"/>
        <v>526.33870999999999</v>
      </c>
      <c r="R69" s="230"/>
      <c r="S69" s="230"/>
      <c r="T69" s="230">
        <f t="shared" si="16"/>
        <v>9.7354420000000008</v>
      </c>
      <c r="U69" s="230">
        <f t="shared" si="16"/>
        <v>0</v>
      </c>
      <c r="V69" s="230">
        <f t="shared" si="16"/>
        <v>26058.943516668798</v>
      </c>
      <c r="W69" s="201"/>
      <c r="X69" s="230">
        <f t="shared" ref="X69:AM69" si="17">+X36+X45+X52+X59+X61+X63+X65+X67</f>
        <v>638.35384356878819</v>
      </c>
      <c r="Y69" s="230">
        <f t="shared" si="17"/>
        <v>11344.593579420916</v>
      </c>
      <c r="Z69" s="230"/>
      <c r="AA69" s="230">
        <f t="shared" si="17"/>
        <v>3.712459</v>
      </c>
      <c r="AB69" s="230">
        <f t="shared" si="17"/>
        <v>17499.260163999999</v>
      </c>
      <c r="AC69" s="230"/>
      <c r="AD69" s="230">
        <f t="shared" si="17"/>
        <v>0</v>
      </c>
      <c r="AE69" s="230"/>
      <c r="AF69" s="230">
        <f t="shared" si="17"/>
        <v>0</v>
      </c>
      <c r="AG69" s="230">
        <f t="shared" si="17"/>
        <v>542.81229199999996</v>
      </c>
      <c r="AH69" s="230">
        <f t="shared" si="17"/>
        <v>24.779499999999999</v>
      </c>
      <c r="AI69" s="230"/>
      <c r="AJ69" s="230">
        <f t="shared" si="17"/>
        <v>50.453784917976293</v>
      </c>
      <c r="AK69" s="230">
        <f t="shared" si="17"/>
        <v>0</v>
      </c>
      <c r="AL69" s="230">
        <f t="shared" si="17"/>
        <v>50.105483486178692</v>
      </c>
      <c r="AM69" s="230">
        <f t="shared" si="17"/>
        <v>0</v>
      </c>
      <c r="AN69" s="230"/>
      <c r="AO69" s="230"/>
      <c r="AP69" s="230"/>
      <c r="AQ69" s="230"/>
      <c r="AR69" s="230"/>
      <c r="AS69" s="230"/>
      <c r="AT69" s="230"/>
      <c r="AU69" s="230"/>
      <c r="AV69" s="230">
        <v>145.38229799999999</v>
      </c>
      <c r="AW69" s="230">
        <f>+AW36+AW45+AW52+AW59+AW61+AW63+AW65+AW67</f>
        <v>0</v>
      </c>
      <c r="AX69" s="230">
        <f>+AX36+AX45+AX52+AX59+AX61+AX63+AX65+AX67</f>
        <v>30631.720451393856</v>
      </c>
      <c r="AZ69" s="230">
        <f>+AZ36+AZ45+AZ52+AZ59+AZ61+AZ63+AZ65+AZ67</f>
        <v>56690.663968062661</v>
      </c>
      <c r="BA69" s="226"/>
      <c r="BB69" s="215">
        <f>+V69/$AZ69</f>
        <v>0.45966904764688243</v>
      </c>
      <c r="BC69" s="215">
        <f>+AX69/$AZ69</f>
        <v>0.54033095235311746</v>
      </c>
      <c r="BE69" s="201">
        <f>+'[6]Resumen F- V'!C44-AZ69</f>
        <v>1364.6982171635682</v>
      </c>
      <c r="BF69" s="231" t="s">
        <v>496</v>
      </c>
    </row>
    <row r="70" spans="2:58" x14ac:dyDescent="0.3">
      <c r="C70" s="227"/>
      <c r="D70" s="227"/>
      <c r="E70" s="227"/>
      <c r="F70" s="227"/>
      <c r="G70" s="227"/>
      <c r="H70" s="227"/>
      <c r="I70" s="228"/>
      <c r="J70" s="227"/>
      <c r="K70" s="227"/>
      <c r="L70" s="227"/>
      <c r="M70" s="227"/>
      <c r="N70" s="227"/>
      <c r="O70" s="227"/>
      <c r="P70" s="227"/>
      <c r="Q70" s="227"/>
      <c r="R70" s="227"/>
      <c r="S70" s="227"/>
      <c r="T70" s="227"/>
      <c r="U70" s="227"/>
      <c r="V70" s="227"/>
      <c r="X70" s="227"/>
      <c r="Y70" s="227"/>
      <c r="Z70" s="227"/>
      <c r="AA70" s="227"/>
      <c r="AB70" s="227"/>
      <c r="AC70" s="227"/>
      <c r="AD70" s="227"/>
      <c r="AE70" s="227"/>
      <c r="AF70" s="227"/>
      <c r="AG70" s="227"/>
      <c r="AH70" s="227"/>
      <c r="AI70" s="227"/>
      <c r="AJ70" s="227"/>
      <c r="AK70" s="227"/>
      <c r="AL70" s="227"/>
      <c r="AM70" s="227"/>
      <c r="AN70" s="227"/>
      <c r="AO70" s="227"/>
      <c r="AP70" s="227"/>
      <c r="AQ70" s="227"/>
      <c r="AR70" s="227"/>
      <c r="AS70" s="227"/>
      <c r="AT70" s="227"/>
      <c r="AU70" s="227"/>
      <c r="AV70" s="227"/>
      <c r="AW70" s="227"/>
      <c r="AX70" s="227"/>
      <c r="AZ70" s="229"/>
      <c r="BA70" s="223"/>
      <c r="BB70" s="215"/>
      <c r="BC70" s="215"/>
    </row>
    <row r="72" spans="2:58" ht="18" x14ac:dyDescent="0.35">
      <c r="B72" s="209" t="s">
        <v>531</v>
      </c>
    </row>
    <row r="74" spans="2:58" x14ac:dyDescent="0.3">
      <c r="B74" s="198" t="s">
        <v>532</v>
      </c>
      <c r="C74" s="210">
        <f>+'[11]132 Procesos de Producc'!$AC$362</f>
        <v>3547.482227</v>
      </c>
      <c r="D74" s="210"/>
      <c r="E74" s="210"/>
      <c r="F74" s="210"/>
      <c r="G74" s="210"/>
      <c r="H74" s="210"/>
      <c r="I74" s="211"/>
      <c r="J74" s="210"/>
      <c r="K74" s="210"/>
      <c r="L74" s="210"/>
      <c r="M74" s="210"/>
      <c r="N74" s="210">
        <f>+'[11]132 Procesos de Producc'!$AC$363</f>
        <v>8.9738140000000008</v>
      </c>
      <c r="O74" s="210"/>
      <c r="P74" s="210"/>
      <c r="Q74" s="210"/>
      <c r="R74" s="210"/>
      <c r="S74" s="210"/>
      <c r="T74" s="210">
        <f>+'[11]132 Procesos de Producc'!$AC$350</f>
        <v>31.45673</v>
      </c>
      <c r="U74" s="210"/>
      <c r="V74" s="210">
        <f>SUM(C74:U74)</f>
        <v>3587.9127709999998</v>
      </c>
      <c r="X74" s="210">
        <f>+'[11]132 Procesos de Producc'!$AD$362</f>
        <v>760.326324</v>
      </c>
      <c r="Y74" s="210">
        <f>+'[11]132 Procesos de Producc'!$AD$360</f>
        <v>69.686145999999994</v>
      </c>
      <c r="Z74" s="210"/>
      <c r="AA74" s="210"/>
      <c r="AB74" s="210">
        <f>+'[11]132 Procesos de Producc'!$AD$364</f>
        <v>48.980555000000003</v>
      </c>
      <c r="AC74" s="210"/>
      <c r="AD74" s="210"/>
      <c r="AE74" s="210"/>
      <c r="AF74" s="210"/>
      <c r="AG74" s="210"/>
      <c r="AH74" s="210">
        <f>+'[11]132 Procesos de Producc'!$AD$353+'[11]132 Procesos de Producc'!$AD$356+'[11]132 Procesos de Producc'!$AD$361</f>
        <v>5851.7466559999993</v>
      </c>
      <c r="AI74" s="210"/>
      <c r="AJ74" s="210">
        <f>+('[12]132'!$E$57+'[12]132'!$E$59)/1000000</f>
        <v>148.939911</v>
      </c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>
        <v>5502.7546840000014</v>
      </c>
      <c r="AW74" s="210"/>
      <c r="AX74" s="210">
        <f>SUM(X74:AW74)</f>
        <v>12382.434276</v>
      </c>
      <c r="AZ74" s="214">
        <f>+AX74+V74</f>
        <v>15970.347046999999</v>
      </c>
      <c r="BA74" s="223"/>
      <c r="BB74" s="215">
        <f>+V74/$AZ74</f>
        <v>0.22466091440849326</v>
      </c>
      <c r="BC74" s="215">
        <f>+AX74/$AZ74</f>
        <v>0.77533908559150677</v>
      </c>
    </row>
    <row r="75" spans="2:58" ht="8.25" customHeight="1" x14ac:dyDescent="0.3"/>
    <row r="76" spans="2:58" x14ac:dyDescent="0.3">
      <c r="B76" s="198" t="s">
        <v>533</v>
      </c>
      <c r="C76" s="210">
        <f>+'[11]133 Areas de apoyo'!$T$246</f>
        <v>1510.151437</v>
      </c>
      <c r="D76" s="210"/>
      <c r="E76" s="210"/>
      <c r="F76" s="210"/>
      <c r="G76" s="210"/>
      <c r="H76" s="210">
        <f>+'[11]133 Areas de apoyo'!$T$244</f>
        <v>88.598027888118153</v>
      </c>
      <c r="I76" s="211"/>
      <c r="J76" s="210"/>
      <c r="K76" s="210"/>
      <c r="L76" s="210"/>
      <c r="M76" s="210"/>
      <c r="N76" s="210">
        <f>+'[11]133 Areas de apoyo'!$T$247</f>
        <v>2.3716759999999999</v>
      </c>
      <c r="O76" s="210"/>
      <c r="P76" s="210"/>
      <c r="Q76" s="210"/>
      <c r="R76" s="210"/>
      <c r="S76" s="210"/>
      <c r="T76" s="210"/>
      <c r="U76" s="210"/>
      <c r="V76" s="210">
        <f>SUM(C76:U76)</f>
        <v>1601.1211408881181</v>
      </c>
      <c r="X76" s="210">
        <f>+'[11]133 Areas de apoyo'!$U$246-'[12]133'!$E$54/1000000</f>
        <v>52.258621999999995</v>
      </c>
      <c r="Y76" s="210">
        <f>+'[11]133 Areas de apoyo'!$U$244</f>
        <v>142.33458911188188</v>
      </c>
      <c r="Z76" s="210"/>
      <c r="AA76" s="210"/>
      <c r="AB76" s="210"/>
      <c r="AC76" s="210"/>
      <c r="AD76" s="210"/>
      <c r="AE76" s="210">
        <f>+'[11]133 Areas de apoyo'!$U$241</f>
        <v>98.70984</v>
      </c>
      <c r="AF76" s="210">
        <f>+'[11]133 Areas de apoyo'!$U$238</f>
        <v>672.547729</v>
      </c>
      <c r="AG76" s="210"/>
      <c r="AH76" s="210">
        <f>+'[11]133 Areas de apoyo'!$U$245</f>
        <v>237.07120700000004</v>
      </c>
      <c r="AI76" s="210"/>
      <c r="AJ76" s="210">
        <f>+'[11]133 Areas de apoyo'!$U$236+'[12]133'!$E$54/1000000</f>
        <v>20.805859999999999</v>
      </c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>
        <v>3247.2354770000002</v>
      </c>
      <c r="AW76" s="210"/>
      <c r="AX76" s="210">
        <f>SUM(X76:AW76)</f>
        <v>4470.9633241118818</v>
      </c>
      <c r="AZ76" s="214">
        <f>+AX76+V76</f>
        <v>6072.0844649999999</v>
      </c>
      <c r="BA76" s="223"/>
      <c r="BB76" s="215">
        <f>+V76/$AZ76</f>
        <v>0.26368558443432621</v>
      </c>
      <c r="BC76" s="215">
        <f>+AX76/$AZ76</f>
        <v>0.73631441556567379</v>
      </c>
    </row>
    <row r="77" spans="2:58" ht="9" customHeight="1" x14ac:dyDescent="0.3"/>
    <row r="78" spans="2:58" x14ac:dyDescent="0.3">
      <c r="B78" s="198" t="s">
        <v>534</v>
      </c>
      <c r="C78" s="210">
        <f>+'[11]134 Metodos y mantto'!$S$574</f>
        <v>4133.9331670000001</v>
      </c>
      <c r="D78" s="210"/>
      <c r="E78" s="210"/>
      <c r="F78" s="210"/>
      <c r="G78" s="210"/>
      <c r="H78" s="210"/>
      <c r="I78" s="211"/>
      <c r="J78" s="210"/>
      <c r="K78" s="210"/>
      <c r="L78" s="210"/>
      <c r="M78" s="210"/>
      <c r="N78" s="210"/>
      <c r="O78" s="210"/>
      <c r="P78" s="210"/>
      <c r="Q78" s="210"/>
      <c r="R78" s="210"/>
      <c r="S78" s="210"/>
      <c r="T78" s="210">
        <f>+'[11]134 Metodos y mantto'!$S$562</f>
        <v>67.368104000000002</v>
      </c>
      <c r="U78" s="210"/>
      <c r="V78" s="210">
        <f>SUM(C78:U78)</f>
        <v>4201.3012710000003</v>
      </c>
      <c r="X78" s="210">
        <f>+'[11]134 Metodos y mantto'!$T$574-'[12]134'!$E$25/1000000</f>
        <v>386.48794099999998</v>
      </c>
      <c r="Y78" s="210"/>
      <c r="Z78" s="210">
        <f>+'[11]134 Metodos y mantto'!$T$571</f>
        <v>1258.0972920000002</v>
      </c>
      <c r="AA78" s="210"/>
      <c r="AB78" s="211">
        <f>+'[11]134 Metodos y mantto'!$T$576</f>
        <v>2210.89867</v>
      </c>
      <c r="AC78" s="210"/>
      <c r="AD78" s="210"/>
      <c r="AE78" s="210"/>
      <c r="AF78" s="210"/>
      <c r="AG78" s="210"/>
      <c r="AH78" s="210">
        <f>+'[11]134 Metodos y mantto'!$T$573</f>
        <v>5738.565861000001</v>
      </c>
      <c r="AI78" s="210"/>
      <c r="AJ78" s="210">
        <f>+'[11]134 Metodos y mantto'!$T$564+'[12]134'!$E$25/1000000</f>
        <v>81.818514999999991</v>
      </c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>
        <v>88.602394000000004</v>
      </c>
      <c r="AW78" s="210"/>
      <c r="AX78" s="210">
        <f>SUM(X78:AW78)</f>
        <v>9764.4706730000016</v>
      </c>
      <c r="AZ78" s="214">
        <f>+AX78+V78</f>
        <v>13965.771944000002</v>
      </c>
      <c r="BA78" s="223"/>
      <c r="BB78" s="215">
        <f>+V78/$AZ78</f>
        <v>0.30082843167183254</v>
      </c>
      <c r="BC78" s="215">
        <f>+AX78/$AZ78</f>
        <v>0.69917156832816751</v>
      </c>
    </row>
    <row r="79" spans="2:58" ht="6.75" customHeight="1" x14ac:dyDescent="0.3">
      <c r="C79" s="210"/>
      <c r="D79" s="210"/>
      <c r="E79" s="210"/>
      <c r="F79" s="210"/>
      <c r="G79" s="210"/>
      <c r="H79" s="210"/>
      <c r="I79" s="211"/>
      <c r="J79" s="210"/>
      <c r="K79" s="210"/>
      <c r="L79" s="210"/>
      <c r="M79" s="210"/>
      <c r="N79" s="210"/>
      <c r="O79" s="210"/>
      <c r="P79" s="210"/>
      <c r="Q79" s="210"/>
      <c r="R79" s="210"/>
      <c r="S79" s="210"/>
      <c r="T79" s="210"/>
      <c r="U79" s="210"/>
      <c r="V79" s="210"/>
      <c r="X79" s="210"/>
      <c r="Y79" s="210"/>
      <c r="Z79" s="210"/>
      <c r="AA79" s="210"/>
      <c r="AB79" s="210"/>
      <c r="AC79" s="210"/>
      <c r="AD79" s="210"/>
      <c r="AE79" s="210"/>
      <c r="AF79" s="210"/>
      <c r="AG79" s="210"/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Z79" s="214"/>
      <c r="BA79" s="223"/>
      <c r="BB79" s="215"/>
      <c r="BC79" s="215"/>
    </row>
    <row r="80" spans="2:58" x14ac:dyDescent="0.3">
      <c r="B80" s="198" t="s">
        <v>535</v>
      </c>
      <c r="C80" s="210">
        <f>+'[11]131 INDIRECTOS FBCA'!$T$213</f>
        <v>2165.2079530000001</v>
      </c>
      <c r="D80" s="210"/>
      <c r="E80" s="210"/>
      <c r="F80" s="210"/>
      <c r="G80" s="210"/>
      <c r="H80" s="210"/>
      <c r="I80" s="211">
        <f>+'[11]131 INDIRECTOS FBCA'!$T$199</f>
        <v>209.06114100000002</v>
      </c>
      <c r="J80" s="210"/>
      <c r="K80" s="210"/>
      <c r="L80" s="210"/>
      <c r="M80" s="210"/>
      <c r="N80" s="210">
        <f>+'[11]131 INDIRECTOS FBCA'!$T$214</f>
        <v>1160.0800059999999</v>
      </c>
      <c r="O80" s="210"/>
      <c r="P80" s="210"/>
      <c r="Q80" s="210">
        <f>+'[11]131 INDIRECTOS FBCA'!$T$216</f>
        <v>1082.1775280000002</v>
      </c>
      <c r="R80" s="210"/>
      <c r="S80" s="210"/>
      <c r="T80" s="210"/>
      <c r="U80" s="210"/>
      <c r="V80" s="210">
        <f>SUM(C80:U80)</f>
        <v>4616.5266280000005</v>
      </c>
      <c r="X80" s="210">
        <f>+'[11]131 INDIRECTOS FBCA'!$U$213-'[12]131'!$E$40/1000000</f>
        <v>382.18703199999999</v>
      </c>
      <c r="Y80" s="210"/>
      <c r="Z80" s="210"/>
      <c r="AA80" s="210"/>
      <c r="AB80" s="210">
        <f>+'[11]131 INDIRECTOS FBCA'!$U$215</f>
        <v>4.5</v>
      </c>
      <c r="AC80" s="210"/>
      <c r="AD80" s="210"/>
      <c r="AE80" s="210">
        <f>+'[11]131 INDIRECTOS FBCA'!$U$209</f>
        <v>116.24722700000001</v>
      </c>
      <c r="AF80" s="210"/>
      <c r="AG80" s="210"/>
      <c r="AH80" s="210">
        <f>+'[11]131 INDIRECTOS FBCA'!$U$202+'[11]131 INDIRECTOS FBCA'!$U$212+'[11]131 INDIRECTOS FBCA'!$U$217</f>
        <v>46.263794000000004</v>
      </c>
      <c r="AI80" s="210"/>
      <c r="AJ80" s="210">
        <f>+'[11]131 INDIRECTOS FBCA'!$U$203+'[12]131'!$E$40/1000000</f>
        <v>11.019677000000001</v>
      </c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>
        <v>244.74351800000005</v>
      </c>
      <c r="AW80" s="210"/>
      <c r="AX80" s="210">
        <f>SUM(X80:AW80)</f>
        <v>804.96124800000007</v>
      </c>
      <c r="AZ80" s="214">
        <f>+AX80+V80</f>
        <v>5421.4878760000011</v>
      </c>
      <c r="BA80" s="223"/>
      <c r="BB80" s="215">
        <f>+V80/$AZ80</f>
        <v>0.85152392361450702</v>
      </c>
      <c r="BC80" s="215">
        <f>+AX80/$AZ80</f>
        <v>0.14847607638549296</v>
      </c>
    </row>
    <row r="81" spans="2:58" ht="5.25" customHeight="1" x14ac:dyDescent="0.3">
      <c r="C81" s="227"/>
      <c r="D81" s="227"/>
      <c r="E81" s="227"/>
      <c r="F81" s="227"/>
      <c r="G81" s="227"/>
      <c r="H81" s="227"/>
      <c r="I81" s="228"/>
      <c r="J81" s="227"/>
      <c r="K81" s="227"/>
      <c r="L81" s="227"/>
      <c r="M81" s="227"/>
      <c r="N81" s="227"/>
      <c r="O81" s="227"/>
      <c r="P81" s="227"/>
      <c r="Q81" s="227"/>
      <c r="R81" s="227"/>
      <c r="S81" s="227"/>
      <c r="T81" s="227"/>
      <c r="U81" s="227"/>
      <c r="V81" s="227"/>
      <c r="X81" s="227"/>
      <c r="Y81" s="227"/>
      <c r="Z81" s="227"/>
      <c r="AA81" s="227"/>
      <c r="AB81" s="227"/>
      <c r="AC81" s="227"/>
      <c r="AD81" s="227"/>
      <c r="AE81" s="227"/>
      <c r="AF81" s="227"/>
      <c r="AG81" s="227"/>
      <c r="AH81" s="227"/>
      <c r="AI81" s="227"/>
      <c r="AJ81" s="227"/>
      <c r="AK81" s="227"/>
      <c r="AL81" s="227"/>
      <c r="AM81" s="227"/>
      <c r="AN81" s="227"/>
      <c r="AO81" s="227"/>
      <c r="AP81" s="227"/>
      <c r="AQ81" s="227"/>
      <c r="AR81" s="227"/>
      <c r="AS81" s="227"/>
      <c r="AT81" s="227"/>
      <c r="AU81" s="227"/>
      <c r="AV81" s="227"/>
      <c r="AW81" s="227"/>
      <c r="AX81" s="227"/>
      <c r="AZ81" s="229"/>
      <c r="BA81" s="223"/>
      <c r="BB81" s="215"/>
      <c r="BC81" s="215"/>
    </row>
    <row r="82" spans="2:58" x14ac:dyDescent="0.3">
      <c r="B82" s="198" t="s">
        <v>536</v>
      </c>
      <c r="C82" s="210"/>
      <c r="D82" s="210"/>
      <c r="E82" s="210"/>
      <c r="F82" s="210"/>
      <c r="G82" s="210"/>
      <c r="H82" s="210"/>
      <c r="I82" s="211"/>
      <c r="J82" s="210"/>
      <c r="K82" s="210"/>
      <c r="L82" s="210"/>
      <c r="M82" s="210"/>
      <c r="N82" s="210"/>
      <c r="O82" s="210"/>
      <c r="P82" s="210"/>
      <c r="Q82" s="210"/>
      <c r="R82" s="210"/>
      <c r="S82" s="210"/>
      <c r="T82" s="210"/>
      <c r="U82" s="210"/>
      <c r="V82" s="210">
        <f>SUM(C82:U82)</f>
        <v>0</v>
      </c>
      <c r="X82" s="210"/>
      <c r="Y82" s="210"/>
      <c r="Z82" s="210"/>
      <c r="AA82" s="210"/>
      <c r="AB82" s="210"/>
      <c r="AC82" s="210"/>
      <c r="AD82" s="210"/>
      <c r="AE82" s="210"/>
      <c r="AF82" s="210"/>
      <c r="AG82" s="210"/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>
        <f>SUM(X82:AW82)</f>
        <v>0</v>
      </c>
      <c r="AZ82" s="214">
        <f>+AX82+V82</f>
        <v>0</v>
      </c>
      <c r="BA82" s="223"/>
      <c r="BB82" s="215"/>
      <c r="BC82" s="215"/>
    </row>
    <row r="83" spans="2:58" ht="5.25" customHeight="1" x14ac:dyDescent="0.3">
      <c r="C83" s="227"/>
      <c r="D83" s="227"/>
      <c r="E83" s="227"/>
      <c r="F83" s="227"/>
      <c r="G83" s="227"/>
      <c r="H83" s="227"/>
      <c r="I83" s="228"/>
      <c r="J83" s="227"/>
      <c r="K83" s="227"/>
      <c r="L83" s="227"/>
      <c r="M83" s="227"/>
      <c r="N83" s="227"/>
      <c r="O83" s="227"/>
      <c r="P83" s="227"/>
      <c r="Q83" s="227"/>
      <c r="R83" s="227"/>
      <c r="S83" s="227"/>
      <c r="T83" s="227"/>
      <c r="U83" s="227"/>
      <c r="V83" s="227"/>
      <c r="X83" s="227"/>
      <c r="Y83" s="227"/>
      <c r="Z83" s="227"/>
      <c r="AA83" s="227"/>
      <c r="AB83" s="227"/>
      <c r="AC83" s="227"/>
      <c r="AD83" s="227"/>
      <c r="AE83" s="227"/>
      <c r="AF83" s="227"/>
      <c r="AG83" s="227"/>
      <c r="AH83" s="227"/>
      <c r="AI83" s="227"/>
      <c r="AJ83" s="227"/>
      <c r="AK83" s="227"/>
      <c r="AL83" s="227"/>
      <c r="AM83" s="227"/>
      <c r="AN83" s="227"/>
      <c r="AO83" s="227"/>
      <c r="AP83" s="227"/>
      <c r="AQ83" s="227"/>
      <c r="AR83" s="227"/>
      <c r="AS83" s="227"/>
      <c r="AT83" s="227"/>
      <c r="AU83" s="227"/>
      <c r="AV83" s="227"/>
      <c r="AW83" s="227"/>
      <c r="AX83" s="227"/>
      <c r="AZ83" s="229"/>
      <c r="BA83" s="223"/>
      <c r="BB83" s="215"/>
      <c r="BC83" s="215"/>
    </row>
    <row r="84" spans="2:58" s="200" customFormat="1" x14ac:dyDescent="0.3">
      <c r="B84" s="200" t="s">
        <v>537</v>
      </c>
      <c r="C84" s="230">
        <f>+C74+C76+C78+C80+C82</f>
        <v>11356.774784000001</v>
      </c>
      <c r="D84" s="230">
        <f t="shared" ref="D84:V84" si="18">+D74+D76+D78+D80+D82</f>
        <v>0</v>
      </c>
      <c r="E84" s="230">
        <f t="shared" si="18"/>
        <v>0</v>
      </c>
      <c r="F84" s="230"/>
      <c r="G84" s="230">
        <f t="shared" si="18"/>
        <v>0</v>
      </c>
      <c r="H84" s="230">
        <f t="shared" si="18"/>
        <v>88.598027888118153</v>
      </c>
      <c r="I84" s="230">
        <f t="shared" si="18"/>
        <v>209.06114100000002</v>
      </c>
      <c r="J84" s="230">
        <f t="shared" si="18"/>
        <v>0</v>
      </c>
      <c r="K84" s="230">
        <f t="shared" si="18"/>
        <v>0</v>
      </c>
      <c r="L84" s="230">
        <f t="shared" si="18"/>
        <v>0</v>
      </c>
      <c r="M84" s="230">
        <f t="shared" si="18"/>
        <v>0</v>
      </c>
      <c r="N84" s="230">
        <f t="shared" si="18"/>
        <v>1171.4254959999998</v>
      </c>
      <c r="O84" s="230">
        <f t="shared" si="18"/>
        <v>0</v>
      </c>
      <c r="P84" s="230">
        <f t="shared" si="18"/>
        <v>0</v>
      </c>
      <c r="Q84" s="230">
        <f t="shared" si="18"/>
        <v>1082.1775280000002</v>
      </c>
      <c r="R84" s="230">
        <f t="shared" si="18"/>
        <v>0</v>
      </c>
      <c r="S84" s="230">
        <f t="shared" si="18"/>
        <v>0</v>
      </c>
      <c r="T84" s="230">
        <f t="shared" si="18"/>
        <v>98.82483400000001</v>
      </c>
      <c r="U84" s="230">
        <f t="shared" si="18"/>
        <v>0</v>
      </c>
      <c r="V84" s="230">
        <f t="shared" si="18"/>
        <v>14006.86181088812</v>
      </c>
      <c r="W84" s="201"/>
      <c r="X84" s="230">
        <f t="shared" ref="X84:AW84" si="19">+X74+X76+X78+X80+X82</f>
        <v>1581.2599189999999</v>
      </c>
      <c r="Y84" s="230">
        <f t="shared" si="19"/>
        <v>212.02073511188189</v>
      </c>
      <c r="Z84" s="230">
        <f t="shared" si="19"/>
        <v>1258.0972920000002</v>
      </c>
      <c r="AA84" s="230">
        <f t="shared" si="19"/>
        <v>0</v>
      </c>
      <c r="AB84" s="230">
        <f t="shared" si="19"/>
        <v>2264.3792250000001</v>
      </c>
      <c r="AC84" s="230">
        <f t="shared" si="19"/>
        <v>0</v>
      </c>
      <c r="AD84" s="230">
        <f t="shared" si="19"/>
        <v>0</v>
      </c>
      <c r="AE84" s="230">
        <f t="shared" si="19"/>
        <v>214.957067</v>
      </c>
      <c r="AF84" s="230">
        <f t="shared" si="19"/>
        <v>672.547729</v>
      </c>
      <c r="AG84" s="230">
        <f t="shared" si="19"/>
        <v>0</v>
      </c>
      <c r="AH84" s="230">
        <f t="shared" si="19"/>
        <v>11873.647518</v>
      </c>
      <c r="AI84" s="230"/>
      <c r="AJ84" s="230">
        <f t="shared" si="19"/>
        <v>262.58396299999998</v>
      </c>
      <c r="AK84" s="230">
        <f t="shared" si="19"/>
        <v>0</v>
      </c>
      <c r="AL84" s="230">
        <f t="shared" si="19"/>
        <v>0</v>
      </c>
      <c r="AM84" s="230">
        <f t="shared" si="19"/>
        <v>0</v>
      </c>
      <c r="AN84" s="230">
        <f t="shared" si="19"/>
        <v>0</v>
      </c>
      <c r="AO84" s="230">
        <f t="shared" si="19"/>
        <v>0</v>
      </c>
      <c r="AP84" s="230">
        <f t="shared" si="19"/>
        <v>0</v>
      </c>
      <c r="AQ84" s="230">
        <f t="shared" si="19"/>
        <v>0</v>
      </c>
      <c r="AR84" s="230">
        <f t="shared" si="19"/>
        <v>0</v>
      </c>
      <c r="AS84" s="230">
        <f t="shared" si="19"/>
        <v>0</v>
      </c>
      <c r="AT84" s="230">
        <f t="shared" si="19"/>
        <v>0</v>
      </c>
      <c r="AU84" s="230"/>
      <c r="AV84" s="230">
        <v>9083.3360730000004</v>
      </c>
      <c r="AW84" s="230">
        <f t="shared" si="19"/>
        <v>0</v>
      </c>
      <c r="AX84" s="230">
        <f>+AX74+AX76+AX78+AX80</f>
        <v>27422.829521111882</v>
      </c>
      <c r="AZ84" s="230">
        <f>+AZ74+AZ76+AZ78+AZ80</f>
        <v>41429.691332000002</v>
      </c>
      <c r="BB84" s="215">
        <f>+V84/$AZ84</f>
        <v>0.33808752516747137</v>
      </c>
      <c r="BC84" s="215">
        <f>+AX84/$AZ84</f>
        <v>0.66191247483252869</v>
      </c>
      <c r="BE84" s="201">
        <f>+'[6]Resumen F- V'!C45-AZ84</f>
        <v>4072.593793</v>
      </c>
      <c r="BF84" s="231" t="s">
        <v>538</v>
      </c>
    </row>
    <row r="85" spans="2:58" ht="9" customHeight="1" x14ac:dyDescent="0.3"/>
    <row r="86" spans="2:58" ht="18" customHeight="1" x14ac:dyDescent="0.3"/>
    <row r="87" spans="2:58" ht="18" x14ac:dyDescent="0.35">
      <c r="B87" s="209" t="s">
        <v>99</v>
      </c>
    </row>
    <row r="89" spans="2:58" x14ac:dyDescent="0.3">
      <c r="B89" s="198" t="s">
        <v>539</v>
      </c>
      <c r="C89" s="210">
        <f>+'[4]Operacion Acum'!$D$98-AJ89</f>
        <v>3787.4587499999993</v>
      </c>
      <c r="D89" s="210"/>
      <c r="E89" s="210"/>
      <c r="F89" s="210"/>
      <c r="G89" s="210"/>
      <c r="H89" s="210"/>
      <c r="I89" s="211"/>
      <c r="J89" s="210"/>
      <c r="K89" s="211">
        <f>+'[4]Operacion Acum'!$D$89</f>
        <v>0</v>
      </c>
      <c r="L89" s="210"/>
      <c r="M89" s="210"/>
      <c r="N89" s="210">
        <f>+'[4]Operacion Acum'!$D$99</f>
        <v>434.27545099999998</v>
      </c>
      <c r="O89" s="210">
        <f>+'[4]Operacion Acum'!$D$92</f>
        <v>0</v>
      </c>
      <c r="P89" s="210"/>
      <c r="Q89" s="210"/>
      <c r="R89" s="210"/>
      <c r="S89" s="210">
        <f>+'[4]Operacion Acum'!$D$93</f>
        <v>60.949818</v>
      </c>
      <c r="T89" s="210"/>
      <c r="U89" s="210"/>
      <c r="V89" s="210">
        <f>SUM(C89:U89)</f>
        <v>4282.6840189999994</v>
      </c>
      <c r="X89" s="210">
        <f>+'[4]Operacion Acum'!$E$98</f>
        <v>664.63583500000004</v>
      </c>
      <c r="Y89" s="210"/>
      <c r="Z89" s="210"/>
      <c r="AA89" s="210">
        <f>+'[4]Operacion Acum'!$E$94</f>
        <v>5309.924653</v>
      </c>
      <c r="AB89" s="211">
        <f>+'[4]Operacion Acum'!$E$89</f>
        <v>286.53367800000007</v>
      </c>
      <c r="AC89" s="210"/>
      <c r="AD89" s="210"/>
      <c r="AE89" s="210"/>
      <c r="AF89" s="210">
        <f>+'[4]Operacion Acum'!$E$92</f>
        <v>1162.1904869999998</v>
      </c>
      <c r="AG89" s="210"/>
      <c r="AH89" s="210">
        <f>+'[4]Operacion Acum'!$E$96</f>
        <v>797.87921200000005</v>
      </c>
      <c r="AI89" s="210">
        <f>+'[4]Operacion Acum'!$E$95</f>
        <v>1270.7035519999999</v>
      </c>
      <c r="AJ89" s="210">
        <f>+('[7]1511'!$N$28+'[7]1511'!$N$38)/1000000</f>
        <v>38.523319999999998</v>
      </c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>
        <v>3117.7790029999996</v>
      </c>
      <c r="AW89" s="210"/>
      <c r="AX89" s="210">
        <f>SUM(X89:AW89)</f>
        <v>12648.169740000001</v>
      </c>
      <c r="AZ89" s="214">
        <f>+AX89+V89</f>
        <v>16930.853759000001</v>
      </c>
      <c r="BA89" s="223"/>
      <c r="BB89" s="215"/>
      <c r="BC89" s="215"/>
    </row>
    <row r="90" spans="2:58" ht="8.25" customHeight="1" x14ac:dyDescent="0.3"/>
    <row r="91" spans="2:58" x14ac:dyDescent="0.3">
      <c r="B91" s="198" t="s">
        <v>180</v>
      </c>
      <c r="C91" s="210">
        <f>+'[4]Operacion Acum'!$D$107</f>
        <v>2539.2792610000001</v>
      </c>
      <c r="D91" s="210"/>
      <c r="E91" s="210"/>
      <c r="F91" s="210"/>
      <c r="G91" s="210"/>
      <c r="H91" s="210"/>
      <c r="I91" s="211"/>
      <c r="J91" s="210"/>
      <c r="K91" s="210"/>
      <c r="L91" s="210"/>
      <c r="M91" s="210"/>
      <c r="N91" s="210"/>
      <c r="O91" s="210"/>
      <c r="P91" s="210"/>
      <c r="Q91" s="210"/>
      <c r="R91" s="210"/>
      <c r="S91" s="210"/>
      <c r="T91" s="210"/>
      <c r="U91" s="210"/>
      <c r="V91" s="210">
        <f>SUM(C91:U91)</f>
        <v>2539.2792610000001</v>
      </c>
      <c r="X91" s="210">
        <f>+'[4]Operacion Acum'!$E$107</f>
        <v>388.917306</v>
      </c>
      <c r="Y91" s="210"/>
      <c r="Z91" s="210">
        <f>+'[4]Operacion Acum'!$E$103</f>
        <v>990.58475599999986</v>
      </c>
      <c r="AA91" s="210"/>
      <c r="AB91" s="210"/>
      <c r="AC91" s="210"/>
      <c r="AD91" s="210"/>
      <c r="AE91" s="210"/>
      <c r="AF91" s="210"/>
      <c r="AG91" s="210"/>
      <c r="AH91" s="210">
        <f>+'[4]Operacion Acum'!$E$104</f>
        <v>2093.894937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>
        <f>SUM(X91:AW91)</f>
        <v>3473.3969989999996</v>
      </c>
      <c r="AZ91" s="214">
        <f>+AX91+V91</f>
        <v>6012.6762600000002</v>
      </c>
      <c r="BA91" s="223"/>
      <c r="BB91" s="215"/>
      <c r="BC91" s="215"/>
    </row>
    <row r="92" spans="2:58" ht="6.75" customHeight="1" x14ac:dyDescent="0.3"/>
    <row r="93" spans="2:58" x14ac:dyDescent="0.3">
      <c r="B93" s="198" t="s">
        <v>540</v>
      </c>
      <c r="C93" s="210">
        <f>+[4]INDIRECTOS!$I$7-X93</f>
        <v>227.385085</v>
      </c>
      <c r="D93" s="210"/>
      <c r="E93" s="210"/>
      <c r="F93" s="210"/>
      <c r="G93" s="210"/>
      <c r="H93" s="210"/>
      <c r="I93" s="211"/>
      <c r="J93" s="210"/>
      <c r="K93" s="210"/>
      <c r="L93" s="210"/>
      <c r="M93" s="210"/>
      <c r="N93" s="210"/>
      <c r="O93" s="210"/>
      <c r="P93" s="210">
        <f>+[4]INDIRECTOS!$I$10</f>
        <v>32.195158999999997</v>
      </c>
      <c r="Q93" s="210"/>
      <c r="R93" s="210"/>
      <c r="S93" s="210"/>
      <c r="T93" s="210"/>
      <c r="U93" s="210"/>
      <c r="V93" s="210">
        <f>SUM(C93:U93)</f>
        <v>259.58024399999999</v>
      </c>
      <c r="X93" s="210">
        <f>+('[7]1510'!$D$69+'[7]1510'!$D$71)/1000000</f>
        <v>7.2030139999999996</v>
      </c>
      <c r="Y93" s="210"/>
      <c r="Z93" s="210"/>
      <c r="AA93" s="210"/>
      <c r="AB93" s="210"/>
      <c r="AC93" s="210"/>
      <c r="AD93" s="210"/>
      <c r="AE93" s="210"/>
      <c r="AF93" s="210"/>
      <c r="AG93" s="210"/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>
        <v>12.115289000000001</v>
      </c>
      <c r="AW93" s="210"/>
      <c r="AX93" s="210">
        <f>SUM(X93:AW93)</f>
        <v>19.318303</v>
      </c>
      <c r="AZ93" s="214">
        <f>+AX93+V93</f>
        <v>278.89854700000001</v>
      </c>
      <c r="BA93" s="223"/>
      <c r="BB93" s="215"/>
      <c r="BC93" s="215"/>
    </row>
    <row r="94" spans="2:58" ht="5.25" customHeight="1" x14ac:dyDescent="0.3">
      <c r="C94" s="210"/>
      <c r="D94" s="210"/>
      <c r="E94" s="210"/>
      <c r="F94" s="210"/>
      <c r="G94" s="210"/>
      <c r="H94" s="210"/>
      <c r="I94" s="211"/>
      <c r="J94" s="210"/>
      <c r="K94" s="210"/>
      <c r="L94" s="210"/>
      <c r="M94" s="210"/>
      <c r="N94" s="210"/>
      <c r="O94" s="210"/>
      <c r="P94" s="210"/>
      <c r="Q94" s="210"/>
      <c r="R94" s="210"/>
      <c r="S94" s="210"/>
      <c r="T94" s="210"/>
      <c r="U94" s="210"/>
      <c r="V94" s="210"/>
      <c r="X94" s="210"/>
      <c r="Y94" s="210"/>
      <c r="Z94" s="210"/>
      <c r="AA94" s="210"/>
      <c r="AB94" s="210"/>
      <c r="AC94" s="210"/>
      <c r="AD94" s="210"/>
      <c r="AE94" s="210"/>
      <c r="AF94" s="210"/>
      <c r="AG94" s="210"/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Z94" s="214"/>
      <c r="BA94" s="223"/>
      <c r="BB94" s="215"/>
      <c r="BC94" s="215"/>
    </row>
    <row r="95" spans="2:58" s="200" customFormat="1" x14ac:dyDescent="0.3">
      <c r="B95" s="200" t="s">
        <v>541</v>
      </c>
      <c r="C95" s="230">
        <f>+C89+C91+C93</f>
        <v>6554.1230959999994</v>
      </c>
      <c r="D95" s="230">
        <f t="shared" ref="D95:AZ95" si="20">+D89+D91+D93</f>
        <v>0</v>
      </c>
      <c r="E95" s="230">
        <f t="shared" si="20"/>
        <v>0</v>
      </c>
      <c r="F95" s="230"/>
      <c r="G95" s="230">
        <f t="shared" si="20"/>
        <v>0</v>
      </c>
      <c r="H95" s="230">
        <f t="shared" si="20"/>
        <v>0</v>
      </c>
      <c r="I95" s="230">
        <f t="shared" si="20"/>
        <v>0</v>
      </c>
      <c r="J95" s="230">
        <f t="shared" si="20"/>
        <v>0</v>
      </c>
      <c r="K95" s="230">
        <f t="shared" si="20"/>
        <v>0</v>
      </c>
      <c r="L95" s="230">
        <f t="shared" si="20"/>
        <v>0</v>
      </c>
      <c r="M95" s="230">
        <f t="shared" si="20"/>
        <v>0</v>
      </c>
      <c r="N95" s="230">
        <f t="shared" si="20"/>
        <v>434.27545099999998</v>
      </c>
      <c r="O95" s="230">
        <f t="shared" si="20"/>
        <v>0</v>
      </c>
      <c r="P95" s="230">
        <f t="shared" si="20"/>
        <v>32.195158999999997</v>
      </c>
      <c r="Q95" s="230">
        <f t="shared" si="20"/>
        <v>0</v>
      </c>
      <c r="R95" s="230">
        <f t="shared" si="20"/>
        <v>0</v>
      </c>
      <c r="S95" s="230">
        <f t="shared" si="20"/>
        <v>60.949818</v>
      </c>
      <c r="T95" s="230">
        <f t="shared" si="20"/>
        <v>0</v>
      </c>
      <c r="U95" s="230">
        <f t="shared" si="20"/>
        <v>0</v>
      </c>
      <c r="V95" s="230">
        <f t="shared" si="20"/>
        <v>7081.5435239999997</v>
      </c>
      <c r="W95" s="201"/>
      <c r="X95" s="230">
        <f t="shared" si="20"/>
        <v>1060.756155</v>
      </c>
      <c r="Y95" s="230">
        <f t="shared" si="20"/>
        <v>0</v>
      </c>
      <c r="Z95" s="230">
        <f t="shared" si="20"/>
        <v>990.58475599999986</v>
      </c>
      <c r="AA95" s="230">
        <f t="shared" si="20"/>
        <v>5309.924653</v>
      </c>
      <c r="AB95" s="230">
        <f t="shared" si="20"/>
        <v>286.53367800000007</v>
      </c>
      <c r="AC95" s="230">
        <f t="shared" si="20"/>
        <v>0</v>
      </c>
      <c r="AD95" s="230">
        <f t="shared" si="20"/>
        <v>0</v>
      </c>
      <c r="AE95" s="230">
        <f t="shared" si="20"/>
        <v>0</v>
      </c>
      <c r="AF95" s="230">
        <f t="shared" si="20"/>
        <v>1162.1904869999998</v>
      </c>
      <c r="AG95" s="230">
        <f t="shared" si="20"/>
        <v>0</v>
      </c>
      <c r="AH95" s="230">
        <f t="shared" si="20"/>
        <v>2891.7741489999999</v>
      </c>
      <c r="AI95" s="230"/>
      <c r="AJ95" s="230">
        <f t="shared" si="20"/>
        <v>38.523319999999998</v>
      </c>
      <c r="AK95" s="230">
        <f t="shared" si="20"/>
        <v>0</v>
      </c>
      <c r="AL95" s="230">
        <f t="shared" si="20"/>
        <v>0</v>
      </c>
      <c r="AM95" s="230">
        <f t="shared" si="20"/>
        <v>0</v>
      </c>
      <c r="AN95" s="230">
        <f t="shared" si="20"/>
        <v>0</v>
      </c>
      <c r="AO95" s="230">
        <f t="shared" si="20"/>
        <v>0</v>
      </c>
      <c r="AP95" s="230">
        <f t="shared" si="20"/>
        <v>0</v>
      </c>
      <c r="AQ95" s="230">
        <f t="shared" si="20"/>
        <v>0</v>
      </c>
      <c r="AR95" s="230">
        <f t="shared" si="20"/>
        <v>0</v>
      </c>
      <c r="AS95" s="230">
        <f t="shared" si="20"/>
        <v>0</v>
      </c>
      <c r="AT95" s="230">
        <f t="shared" si="20"/>
        <v>0</v>
      </c>
      <c r="AU95" s="230"/>
      <c r="AV95" s="230">
        <v>3129.8942919999995</v>
      </c>
      <c r="AW95" s="230">
        <f t="shared" si="20"/>
        <v>0</v>
      </c>
      <c r="AX95" s="230">
        <f t="shared" si="20"/>
        <v>16140.885042000002</v>
      </c>
      <c r="AZ95" s="230">
        <f t="shared" si="20"/>
        <v>23222.428566000002</v>
      </c>
      <c r="BB95" s="215">
        <f>+V95/$AZ95</f>
        <v>0.30494414069888021</v>
      </c>
      <c r="BC95" s="215">
        <f>+AX95/$AZ95</f>
        <v>0.69505585930111979</v>
      </c>
      <c r="BE95" s="201">
        <f>+'[6]Resumen F- V'!C55-AZ95</f>
        <v>-23222.428566000002</v>
      </c>
      <c r="BF95" s="231" t="s">
        <v>538</v>
      </c>
    </row>
    <row r="97" spans="2:57" ht="18" x14ac:dyDescent="0.35">
      <c r="B97" s="209" t="s">
        <v>542</v>
      </c>
    </row>
    <row r="99" spans="2:57" s="190" customFormat="1" ht="22.5" customHeight="1" x14ac:dyDescent="0.25">
      <c r="B99" s="232" t="s">
        <v>543</v>
      </c>
      <c r="C99" s="233">
        <f>+('[6]Gestion Cambio'!G122-'[6]Gestion Cambio'!G121)/1000000</f>
        <v>435.73157300000003</v>
      </c>
      <c r="D99" s="233"/>
      <c r="E99" s="233"/>
      <c r="F99" s="234"/>
      <c r="G99" s="234"/>
      <c r="H99" s="234">
        <f>+'[6]Gestion Cambio'!G94+'[6]Gestion Cambio'!G130</f>
        <v>0</v>
      </c>
      <c r="I99" s="234"/>
      <c r="J99" s="234">
        <f>+'[6]Gestion Cambio'!G124/1000000</f>
        <v>2.4594000000000001E-2</v>
      </c>
      <c r="K99" s="234">
        <f>+'[6]Gestion Cambio'!G158</f>
        <v>0</v>
      </c>
      <c r="L99" s="234">
        <f>+'[6]Gestion Cambio'!G127/1000000</f>
        <v>4.5062369999999996</v>
      </c>
      <c r="M99" s="234"/>
      <c r="N99" s="234">
        <f>+'[6]Gestion Cambio'!G126</f>
        <v>0</v>
      </c>
      <c r="O99" s="234"/>
      <c r="P99" s="234"/>
      <c r="Q99" s="234"/>
      <c r="R99" s="234"/>
      <c r="S99" s="234"/>
      <c r="T99" s="234">
        <f>+('[6]Gestion Cambio'!G121+'[6]Gestion Cambio'!G131)/1000000</f>
        <v>132.98397700000001</v>
      </c>
      <c r="U99" s="234">
        <f>+'[6]Gestion Cambio'!G99/1000000</f>
        <v>64.088562999999994</v>
      </c>
      <c r="V99" s="234">
        <f>SUM(C99:U99)</f>
        <v>637.33494400000006</v>
      </c>
      <c r="W99" s="235"/>
      <c r="X99" s="234">
        <f>+'[6]Gestion Cambio'!H122/1000000</f>
        <v>7.7526900000000003</v>
      </c>
      <c r="Y99" s="234">
        <f>+('[6]Gestion Cambio'!H94+'[6]Gestion Cambio'!H130)/1000000</f>
        <v>3.9559980000000001</v>
      </c>
      <c r="Z99" s="234">
        <f>+'[6]Gestion Cambio'!H134/1000000</f>
        <v>1.01719</v>
      </c>
      <c r="AA99" s="234">
        <f>+'[6]Gestion Cambio'!H151/1000000</f>
        <v>2.1710000000000002E-3</v>
      </c>
      <c r="AB99" s="234">
        <f>+'[6]Gestion Cambio'!H158/1000000</f>
        <v>1066.119316</v>
      </c>
      <c r="AC99" s="234">
        <f>+'[6]Gestion Cambio'!H127</f>
        <v>0</v>
      </c>
      <c r="AD99" s="234"/>
      <c r="AE99" s="234">
        <f>+'[6]Gestion Cambio'!H124</f>
        <v>0</v>
      </c>
      <c r="AF99" s="234"/>
      <c r="AG99" s="234">
        <f>+'[6]Gestion Cambio'!H137/1000000</f>
        <v>0.16600000000000001</v>
      </c>
      <c r="AH99" s="234">
        <f>+('[6]Gestion Cambio'!H144+'[6]Gestion Cambio'!H145+'[6]Gestion Cambio'!H147)/1000000</f>
        <v>42.618357000000003</v>
      </c>
      <c r="AI99" s="234"/>
      <c r="AJ99" s="234">
        <f>+'[6]Gestion Cambio'!H121</f>
        <v>0</v>
      </c>
      <c r="AK99" s="234">
        <f>+'[6]Gestion Cambio'!H126</f>
        <v>0</v>
      </c>
      <c r="AL99" s="234"/>
      <c r="AM99" s="234"/>
      <c r="AN99" s="234"/>
      <c r="AO99" s="234"/>
      <c r="AP99" s="234"/>
      <c r="AQ99" s="234"/>
      <c r="AR99" s="234"/>
      <c r="AS99" s="234">
        <f>+('[6]Gestion Cambio'!H135+'[6]Gestion Cambio'!H136)/1000000</f>
        <v>1.2956430000000001</v>
      </c>
      <c r="AT99" s="234"/>
      <c r="AU99" s="234"/>
      <c r="AV99" s="234">
        <v>0</v>
      </c>
      <c r="AW99" s="234">
        <f>+'[6]Gestion Cambio'!H99/1000000</f>
        <v>16.136068999999999</v>
      </c>
      <c r="AX99" s="234">
        <f>SUM(X99:AW99)</f>
        <v>1139.0634339999999</v>
      </c>
      <c r="AY99" s="236"/>
      <c r="AZ99" s="234">
        <f>+AX99+V99</f>
        <v>1776.3983779999999</v>
      </c>
      <c r="BA99" s="237"/>
      <c r="BB99" s="238">
        <f>+V99/$AZ99</f>
        <v>0.35877928728890118</v>
      </c>
      <c r="BC99" s="238">
        <f>+AX99/$AZ99</f>
        <v>0.64122071271109882</v>
      </c>
      <c r="BE99" s="239">
        <f>+AZ99-('[6]Gestion Cambio'!I159/1000000)</f>
        <v>-13.878236000000243</v>
      </c>
    </row>
    <row r="100" spans="2:57" s="190" customFormat="1" ht="6" customHeight="1" x14ac:dyDescent="0.25">
      <c r="B100" s="232"/>
      <c r="BB100" s="240"/>
      <c r="BC100" s="240"/>
    </row>
    <row r="101" spans="2:57" s="190" customFormat="1" ht="30" x14ac:dyDescent="0.25">
      <c r="B101" s="232" t="s">
        <v>544</v>
      </c>
      <c r="C101" s="233">
        <f>+('[6]Gestion Cambio'!G13-'[6]Gestion Cambio'!G12+'[6]Gestion Cambio'!G47-'[6]Gestion Cambio'!G46)/1000000</f>
        <v>548.67201</v>
      </c>
      <c r="D101" s="233"/>
      <c r="E101" s="233"/>
      <c r="F101" s="234"/>
      <c r="G101" s="234"/>
      <c r="H101" s="234"/>
      <c r="I101" s="234">
        <f>+'[6]Gestion Cambio'!G52/1000000</f>
        <v>148.197113</v>
      </c>
      <c r="J101" s="234">
        <f>+'[6]Gestion Cambio'!G15+'[6]Gestion Cambio'!G55</f>
        <v>0</v>
      </c>
      <c r="K101" s="234"/>
      <c r="L101" s="234"/>
      <c r="M101" s="234">
        <f>+'[6]Gestion Cambio'!G57/1000000</f>
        <v>12.596641</v>
      </c>
      <c r="N101" s="234"/>
      <c r="O101" s="234"/>
      <c r="P101" s="234"/>
      <c r="Q101" s="234"/>
      <c r="R101" s="234"/>
      <c r="S101" s="234"/>
      <c r="T101" s="234">
        <f>+('[6]Gestion Cambio'!G12+'[6]Gestion Cambio'!G46)/1000000</f>
        <v>0.48820799999999998</v>
      </c>
      <c r="U101" s="234">
        <f>+'[6]Gestion Cambio'!G28/1000000</f>
        <v>64.088570000000004</v>
      </c>
      <c r="V101" s="234">
        <f>SUM(C101:U101)</f>
        <v>774.04254199999991</v>
      </c>
      <c r="W101" s="235"/>
      <c r="X101" s="234">
        <f>+('[6]Gestion Cambio'!H13+'[6]Gestion Cambio'!H47)/1000000</f>
        <v>2.3679480000000002</v>
      </c>
      <c r="Y101" s="234"/>
      <c r="Z101" s="234"/>
      <c r="AA101" s="234"/>
      <c r="AB101" s="234"/>
      <c r="AC101" s="234"/>
      <c r="AD101" s="234">
        <f>+'[6]Gestion Cambio'!H52/1000000</f>
        <v>0.37330000000000002</v>
      </c>
      <c r="AE101" s="234">
        <f>+('[6]Gestion Cambio'!H15+'[6]Gestion Cambio'!H55)/1000000</f>
        <v>1.3176999999999999E-2</v>
      </c>
      <c r="AF101" s="234"/>
      <c r="AG101" s="234">
        <f>+'[6]Gestion Cambio'!H66/1000000</f>
        <v>1.4841</v>
      </c>
      <c r="AH101" s="234">
        <f>+'[6]Gestion Cambio'!H72/1000000</f>
        <v>7.2119679999999997</v>
      </c>
      <c r="AI101" s="234"/>
      <c r="AJ101" s="234"/>
      <c r="AK101" s="234"/>
      <c r="AL101" s="234"/>
      <c r="AM101" s="234"/>
      <c r="AN101" s="234"/>
      <c r="AO101" s="234"/>
      <c r="AP101" s="234"/>
      <c r="AQ101" s="234"/>
      <c r="AR101" s="234">
        <f>+'[6]Gestion Cambio'!H64/1000000</f>
        <v>0.17449999999999999</v>
      </c>
      <c r="AS101" s="234">
        <f>+('[6]Gestion Cambio'!H16+'[6]Gestion Cambio'!H65)/1000000</f>
        <v>0.603379</v>
      </c>
      <c r="AT101" s="234"/>
      <c r="AU101" s="234"/>
      <c r="AV101" s="234">
        <v>0</v>
      </c>
      <c r="AW101" s="241">
        <f>+'[6]Gestion Cambio'!H28</f>
        <v>0</v>
      </c>
      <c r="AX101" s="234">
        <f>SUM(X101:AW101)</f>
        <v>12.228372</v>
      </c>
      <c r="AY101" s="236"/>
      <c r="AZ101" s="234">
        <f>+AX101+V101</f>
        <v>786.27091399999995</v>
      </c>
      <c r="BA101" s="237"/>
      <c r="BB101" s="238">
        <f>+V101/$AZ101</f>
        <v>0.98444763530957724</v>
      </c>
      <c r="BC101" s="238">
        <f>+AX101/$AZ101</f>
        <v>1.5552364690422723E-2</v>
      </c>
      <c r="BE101" s="239">
        <f>+AZ101-('[6]Gestion Cambio'!I91/1000000)</f>
        <v>-49.810423000000014</v>
      </c>
    </row>
    <row r="102" spans="2:57" s="190" customFormat="1" ht="6" customHeight="1" x14ac:dyDescent="0.25">
      <c r="B102" s="232"/>
      <c r="BB102" s="240"/>
      <c r="BC102" s="240"/>
    </row>
    <row r="103" spans="2:57" s="190" customFormat="1" x14ac:dyDescent="0.25">
      <c r="B103" s="232" t="s">
        <v>545</v>
      </c>
      <c r="C103" s="233">
        <f>SUM('[6]Gestion Cambio'!G166:G178)/1000000</f>
        <v>55.814151000000003</v>
      </c>
      <c r="D103" s="233"/>
      <c r="E103" s="233"/>
      <c r="F103" s="234"/>
      <c r="G103" s="234"/>
      <c r="H103" s="234"/>
      <c r="I103" s="234"/>
      <c r="J103" s="234"/>
      <c r="K103" s="234"/>
      <c r="L103" s="234"/>
      <c r="M103" s="234"/>
      <c r="N103" s="234"/>
      <c r="O103" s="234"/>
      <c r="P103" s="234"/>
      <c r="Q103" s="234"/>
      <c r="R103" s="234"/>
      <c r="S103" s="234"/>
      <c r="T103" s="234"/>
      <c r="U103" s="234"/>
      <c r="V103" s="234">
        <f>SUM(C103:U103)</f>
        <v>55.814151000000003</v>
      </c>
      <c r="W103" s="235"/>
      <c r="X103" s="234">
        <f>SUM('[6]Gestion Cambio'!H166:H172)/1000000</f>
        <v>1.102476</v>
      </c>
      <c r="Y103" s="234"/>
      <c r="Z103" s="234"/>
      <c r="AA103" s="234"/>
      <c r="AB103" s="234"/>
      <c r="AC103" s="234"/>
      <c r="AD103" s="234"/>
      <c r="AE103" s="234"/>
      <c r="AF103" s="234"/>
      <c r="AG103" s="234"/>
      <c r="AH103" s="234"/>
      <c r="AI103" s="234"/>
      <c r="AJ103" s="234">
        <f>+('[6]Gestion Cambio'!H173+'[6]Gestion Cambio'!H179)/1000000</f>
        <v>0.22029399999999999</v>
      </c>
      <c r="AK103" s="234"/>
      <c r="AL103" s="234"/>
      <c r="AM103" s="234"/>
      <c r="AN103" s="234"/>
      <c r="AO103" s="234"/>
      <c r="AP103" s="234"/>
      <c r="AQ103" s="234"/>
      <c r="AR103" s="234"/>
      <c r="AS103" s="234"/>
      <c r="AT103" s="234"/>
      <c r="AU103" s="234"/>
      <c r="AV103" s="234"/>
      <c r="AW103" s="241"/>
      <c r="AX103" s="234">
        <f>SUM(X103:AW103)</f>
        <v>1.32277</v>
      </c>
      <c r="AY103" s="236"/>
      <c r="AZ103" s="234">
        <f>+AX103+V103</f>
        <v>57.136921000000001</v>
      </c>
      <c r="BA103" s="237"/>
      <c r="BB103" s="238">
        <f>+V103/$AZ103</f>
        <v>0.97684912002871138</v>
      </c>
      <c r="BC103" s="238">
        <f>+AX103/$AZ103</f>
        <v>2.3150879971288618E-2</v>
      </c>
      <c r="BE103" s="242">
        <f>+AZ103-'[6]Gestion Cambio'!I182/1000000</f>
        <v>-0.20371600000000001</v>
      </c>
    </row>
    <row r="104" spans="2:57" s="190" customFormat="1" ht="6.75" customHeight="1" x14ac:dyDescent="0.25">
      <c r="B104" s="232"/>
      <c r="BB104" s="240"/>
      <c r="BC104" s="240"/>
      <c r="BE104" s="239"/>
    </row>
    <row r="105" spans="2:57" s="190" customFormat="1" hidden="1" outlineLevel="1" x14ac:dyDescent="0.25">
      <c r="B105" s="190" t="s">
        <v>546</v>
      </c>
      <c r="C105" s="233">
        <f>+([6]Calidad!G22-[6]Calidad!G19)/1000000</f>
        <v>192.96182099999999</v>
      </c>
      <c r="D105" s="233"/>
      <c r="E105" s="233"/>
      <c r="F105" s="234"/>
      <c r="G105" s="234"/>
      <c r="H105" s="234"/>
      <c r="I105" s="234"/>
      <c r="J105" s="234">
        <f>+[6]Calidad!G24</f>
        <v>0</v>
      </c>
      <c r="K105" s="234"/>
      <c r="L105" s="234"/>
      <c r="M105" s="234">
        <f>+[6]Calidad!G26/1000000</f>
        <v>7.7069999999999999</v>
      </c>
      <c r="N105" s="234"/>
      <c r="O105" s="234"/>
      <c r="P105" s="234"/>
      <c r="Q105" s="234">
        <f>+[6]Calidad!G28</f>
        <v>0</v>
      </c>
      <c r="R105" s="234"/>
      <c r="S105" s="234"/>
      <c r="T105" s="234">
        <f>+([6]Calidad!G20+[6]Calidad!G21+[6]Calidad!G19)/1000000</f>
        <v>0.22161700000000001</v>
      </c>
      <c r="U105" s="234"/>
      <c r="V105" s="234">
        <f>SUM(C105:U105)</f>
        <v>200.89043799999999</v>
      </c>
      <c r="W105" s="235"/>
      <c r="X105" s="234">
        <f>+[6]Calidad!H22-[6]Calidad!H20-[6]Calidad!H21</f>
        <v>0</v>
      </c>
      <c r="Y105" s="234"/>
      <c r="Z105" s="234"/>
      <c r="AA105" s="234"/>
      <c r="AB105" s="234"/>
      <c r="AC105" s="234"/>
      <c r="AD105" s="234"/>
      <c r="AE105" s="234">
        <f>+[6]Calidad!H24/1000000</f>
        <v>7.3870000000000003E-3</v>
      </c>
      <c r="AF105" s="234"/>
      <c r="AG105" s="234">
        <f>+[6]Calidad!H33/1000000</f>
        <v>0.1232</v>
      </c>
      <c r="AH105" s="234">
        <f>+[6]Calidad!H41/1000000</f>
        <v>0.37174200000000002</v>
      </c>
      <c r="AI105" s="234"/>
      <c r="AJ105" s="234">
        <f>+[6]Calidad!H19</f>
        <v>0</v>
      </c>
      <c r="AK105" s="234">
        <f>+[6]Calidad!H26</f>
        <v>0</v>
      </c>
      <c r="AL105" s="234"/>
      <c r="AM105" s="234"/>
      <c r="AN105" s="234">
        <f>+[6]Calidad!H28/1000000</f>
        <v>3.9E-2</v>
      </c>
      <c r="AO105" s="234"/>
      <c r="AP105" s="234"/>
      <c r="AQ105" s="234">
        <f>+[6]Calidad!H49/1000000</f>
        <v>9.6051999999999998E-2</v>
      </c>
      <c r="AR105" s="234"/>
      <c r="AS105" s="234">
        <f>+[6]Calidad!H32/1000000</f>
        <v>4.8883999999999997E-2</v>
      </c>
      <c r="AT105" s="234"/>
      <c r="AU105" s="234"/>
      <c r="AV105" s="234">
        <v>0</v>
      </c>
      <c r="AW105" s="234"/>
      <c r="AX105" s="234">
        <f>SUM(X105:AW105)</f>
        <v>0.68626500000000012</v>
      </c>
      <c r="AY105" s="236"/>
      <c r="AZ105" s="234">
        <f>+AX105+V105</f>
        <v>201.57670299999998</v>
      </c>
      <c r="BA105" s="237"/>
      <c r="BB105" s="238">
        <f>+V105/$AZ105</f>
        <v>0.99659551431397309</v>
      </c>
      <c r="BC105" s="238">
        <f>+AX105/$AZ105</f>
        <v>3.4044856860269224E-3</v>
      </c>
      <c r="BE105" s="239">
        <f>+AZ105-([6]Calidad!I51/1000000)</f>
        <v>-50.026437000000016</v>
      </c>
    </row>
    <row r="106" spans="2:57" s="190" customFormat="1" hidden="1" outlineLevel="1" x14ac:dyDescent="0.25">
      <c r="B106" s="190" t="s">
        <v>511</v>
      </c>
      <c r="C106" s="233">
        <f>+([6]Calidad!G77-[6]Calidad!G76)/1000000</f>
        <v>251.746005</v>
      </c>
      <c r="D106" s="233"/>
      <c r="E106" s="233"/>
      <c r="F106" s="234"/>
      <c r="G106" s="234"/>
      <c r="H106" s="234"/>
      <c r="I106" s="234"/>
      <c r="J106" s="234">
        <f>+[6]Calidad!G79</f>
        <v>0</v>
      </c>
      <c r="K106" s="234">
        <f>+[6]Calidad!G98/1000000</f>
        <v>116.630813</v>
      </c>
      <c r="L106" s="234"/>
      <c r="M106" s="234"/>
      <c r="N106" s="234"/>
      <c r="O106" s="234"/>
      <c r="P106" s="234"/>
      <c r="Q106" s="234"/>
      <c r="R106" s="234"/>
      <c r="S106" s="234"/>
      <c r="T106" s="234">
        <f>+[6]Calidad!G76/1000000</f>
        <v>1.4221079999999999</v>
      </c>
      <c r="U106" s="234">
        <f>+[6]Calidad!G59/1000000</f>
        <v>49.901507526192511</v>
      </c>
      <c r="V106" s="234">
        <f>SUM(C106:U106)</f>
        <v>419.70043352619251</v>
      </c>
      <c r="W106" s="235"/>
      <c r="X106" s="234">
        <f>+[6]Calidad!H77</f>
        <v>0</v>
      </c>
      <c r="Y106" s="234"/>
      <c r="Z106" s="234">
        <f>+[6]Calidad!H83/1000000</f>
        <v>0.55000000000000004</v>
      </c>
      <c r="AA106" s="234">
        <f>+[6]Calidad!H93/1000000</f>
        <v>0.11362800000000001</v>
      </c>
      <c r="AB106" s="234">
        <f>+[6]Calidad!H97</f>
        <v>0</v>
      </c>
      <c r="AC106" s="234"/>
      <c r="AD106" s="234"/>
      <c r="AE106" s="234">
        <f>+[6]Calidad!H79/1000000</f>
        <v>4.5440000000000003E-3</v>
      </c>
      <c r="AF106" s="234"/>
      <c r="AG106" s="234"/>
      <c r="AH106" s="234">
        <f>+([6]Calidad!H88+[6]Calidad!H89)/1000000</f>
        <v>4.2199E-2</v>
      </c>
      <c r="AI106" s="234"/>
      <c r="AJ106" s="234">
        <f>+[6]Calidad!H76</f>
        <v>0</v>
      </c>
      <c r="AK106" s="234"/>
      <c r="AL106" s="234"/>
      <c r="AM106" s="234"/>
      <c r="AN106" s="234"/>
      <c r="AO106" s="234"/>
      <c r="AP106" s="234"/>
      <c r="AQ106" s="234"/>
      <c r="AR106" s="234"/>
      <c r="AS106" s="234"/>
      <c r="AT106" s="234"/>
      <c r="AU106" s="234"/>
      <c r="AV106" s="234">
        <v>0</v>
      </c>
      <c r="AW106" s="234">
        <f>+[6]Calidad!H59/1000000</f>
        <v>3.8183004738074913</v>
      </c>
      <c r="AX106" s="234">
        <f>SUM(X106:AW106)</f>
        <v>4.5286714738074911</v>
      </c>
      <c r="AY106" s="236"/>
      <c r="AZ106" s="234">
        <f>+AX106+V106</f>
        <v>424.229105</v>
      </c>
      <c r="BA106" s="237"/>
      <c r="BB106" s="238">
        <f>+V106/$AZ106</f>
        <v>0.98932493923582288</v>
      </c>
      <c r="BC106" s="238">
        <f>+AX106/$AZ106</f>
        <v>1.0675060764177156E-2</v>
      </c>
      <c r="BE106" s="239">
        <f>+AZ106-([6]Calidad!I99/1000000)</f>
        <v>-3.5479090000000042</v>
      </c>
    </row>
    <row r="107" spans="2:57" s="190" customFormat="1" hidden="1" outlineLevel="1" x14ac:dyDescent="0.25">
      <c r="B107" s="190" t="s">
        <v>547</v>
      </c>
      <c r="C107" s="233">
        <f>+([6]Calidad!G128-[6]Calidad!G127)/1000000</f>
        <v>1140.629195</v>
      </c>
      <c r="D107" s="233"/>
      <c r="E107" s="233"/>
      <c r="F107" s="234"/>
      <c r="G107" s="234"/>
      <c r="H107" s="234"/>
      <c r="I107" s="234"/>
      <c r="J107" s="234">
        <f>+[6]Calidad!G130</f>
        <v>0</v>
      </c>
      <c r="K107" s="234"/>
      <c r="L107" s="234"/>
      <c r="M107" s="234"/>
      <c r="N107" s="234"/>
      <c r="O107" s="234"/>
      <c r="P107" s="234"/>
      <c r="Q107" s="234"/>
      <c r="R107" s="234"/>
      <c r="S107" s="234"/>
      <c r="T107" s="234">
        <f>+[6]Calidad!G127/1000000</f>
        <v>3.6645289999999999</v>
      </c>
      <c r="U107" s="234">
        <f>+[6]Calidad!G107/1000000</f>
        <v>174.93933546211198</v>
      </c>
      <c r="V107" s="234">
        <f>SUM(C107:U107)</f>
        <v>1319.2330594621119</v>
      </c>
      <c r="W107" s="235"/>
      <c r="X107" s="234">
        <f>+[6]Calidad!H128/1000000</f>
        <v>15.240308000000001</v>
      </c>
      <c r="Y107" s="234"/>
      <c r="Z107" s="234">
        <f>+[6]Calidad!H136/1000000</f>
        <v>5.5071729999999999</v>
      </c>
      <c r="AA107" s="234"/>
      <c r="AB107" s="234"/>
      <c r="AC107" s="234"/>
      <c r="AD107" s="234"/>
      <c r="AE107" s="234">
        <f>+[6]Calidad!H130/1000000</f>
        <v>6.2114000000000003E-2</v>
      </c>
      <c r="AF107" s="234"/>
      <c r="AG107" s="234"/>
      <c r="AH107" s="234">
        <f>+([6]Calidad!H142+[6]Calidad!H143)/1000000</f>
        <v>115.123075</v>
      </c>
      <c r="AI107" s="234"/>
      <c r="AJ107" s="234"/>
      <c r="AK107" s="234"/>
      <c r="AL107" s="234"/>
      <c r="AM107" s="234"/>
      <c r="AN107" s="234"/>
      <c r="AO107" s="234"/>
      <c r="AP107" s="234"/>
      <c r="AQ107" s="234"/>
      <c r="AR107" s="234"/>
      <c r="AS107" s="234">
        <f>+[6]Calidad!H137/1000000</f>
        <v>9.3241000000000004E-2</v>
      </c>
      <c r="AT107" s="234"/>
      <c r="AU107" s="234"/>
      <c r="AV107" s="234">
        <v>0</v>
      </c>
      <c r="AW107" s="234">
        <f>+[6]Calidad!H107/1000000</f>
        <v>46.124695537888023</v>
      </c>
      <c r="AX107" s="234">
        <f>SUM(X107:AW107)</f>
        <v>182.15060653788802</v>
      </c>
      <c r="AY107" s="236"/>
      <c r="AZ107" s="234">
        <f>+AX107+V107</f>
        <v>1501.3836659999999</v>
      </c>
      <c r="BA107" s="237"/>
      <c r="BB107" s="238">
        <f>+V107/$AZ107</f>
        <v>0.87867817489770927</v>
      </c>
      <c r="BC107" s="238">
        <f>+AX107/$AZ107</f>
        <v>0.1213218251022907</v>
      </c>
      <c r="BE107" s="239">
        <f>+AZ107-([6]Calidad!I151/1000000)</f>
        <v>-123.80496700000003</v>
      </c>
    </row>
    <row r="108" spans="2:57" s="190" customFormat="1" hidden="1" outlineLevel="1" x14ac:dyDescent="0.25">
      <c r="B108" s="190" t="s">
        <v>548</v>
      </c>
      <c r="C108" s="233">
        <f>+([6]Calidad!G173-[6]Calidad!G172)/1000000</f>
        <v>133.04361800000001</v>
      </c>
      <c r="D108" s="233"/>
      <c r="E108" s="233"/>
      <c r="F108" s="234"/>
      <c r="G108" s="234"/>
      <c r="H108" s="234"/>
      <c r="I108" s="234"/>
      <c r="J108" s="234"/>
      <c r="K108" s="234"/>
      <c r="L108" s="234"/>
      <c r="M108" s="234"/>
      <c r="N108" s="234"/>
      <c r="O108" s="234"/>
      <c r="P108" s="234"/>
      <c r="Q108" s="234"/>
      <c r="R108" s="234"/>
      <c r="S108" s="234"/>
      <c r="T108" s="234">
        <f>+[6]Calidad!G172/1000000</f>
        <v>0.42187000000000002</v>
      </c>
      <c r="U108" s="234">
        <f>+[6]Calidad!G156/1000000</f>
        <v>29.625697726146228</v>
      </c>
      <c r="V108" s="234">
        <f>SUM(C108:U108)</f>
        <v>163.09118572614625</v>
      </c>
      <c r="W108" s="235"/>
      <c r="X108" s="234">
        <f>+[6]Calidad!H173-[6]Calidad!H168-[6]Calidad!H172</f>
        <v>0</v>
      </c>
      <c r="Y108" s="234"/>
      <c r="Z108" s="234"/>
      <c r="AA108" s="234"/>
      <c r="AB108" s="234"/>
      <c r="AC108" s="234"/>
      <c r="AD108" s="234"/>
      <c r="AE108" s="234"/>
      <c r="AF108" s="234"/>
      <c r="AG108" s="234"/>
      <c r="AH108" s="234">
        <f>+([6]Calidad!H174+[6]Calidad!H175)/1000000</f>
        <v>0.86267199999999999</v>
      </c>
      <c r="AI108" s="234"/>
      <c r="AJ108" s="234"/>
      <c r="AK108" s="234"/>
      <c r="AL108" s="234"/>
      <c r="AM108" s="234"/>
      <c r="AN108" s="234"/>
      <c r="AO108" s="234"/>
      <c r="AP108" s="234"/>
      <c r="AQ108" s="234"/>
      <c r="AR108" s="234"/>
      <c r="AS108" s="234"/>
      <c r="AT108" s="234"/>
      <c r="AU108" s="234"/>
      <c r="AV108" s="234"/>
      <c r="AW108" s="234">
        <f>+[6]Calidad!H156/1000000</f>
        <v>0.50307927385377138</v>
      </c>
      <c r="AX108" s="234">
        <f>SUM(X108:AW108)</f>
        <v>1.3657512738537714</v>
      </c>
      <c r="AY108" s="236"/>
      <c r="AZ108" s="234">
        <f>+AX108+V108</f>
        <v>164.45693700000001</v>
      </c>
      <c r="BA108" s="237"/>
      <c r="BB108" s="238">
        <f>+V108/$AZ108</f>
        <v>0.99169538665399226</v>
      </c>
      <c r="BC108" s="238">
        <f>+AX108/$AZ108</f>
        <v>8.3046133460078445E-3</v>
      </c>
      <c r="BE108" s="239">
        <f>+AZ108-([6]Calidad!I184/1000000)</f>
        <v>-2.460095999999993</v>
      </c>
    </row>
    <row r="109" spans="2:57" s="190" customFormat="1" ht="28.5" customHeight="1" collapsed="1" x14ac:dyDescent="0.25">
      <c r="B109" s="190" t="s">
        <v>549</v>
      </c>
      <c r="C109" s="233">
        <f>SUM(C105:C108)</f>
        <v>1718.3806389999997</v>
      </c>
      <c r="D109" s="233">
        <f>SUM(D105:D108)</f>
        <v>0</v>
      </c>
      <c r="E109" s="233"/>
      <c r="F109" s="233"/>
      <c r="G109" s="233"/>
      <c r="H109" s="233">
        <f t="shared" ref="H109:Q109" si="21">SUM(H105:H108)</f>
        <v>0</v>
      </c>
      <c r="I109" s="233">
        <f t="shared" si="21"/>
        <v>0</v>
      </c>
      <c r="J109" s="233">
        <f t="shared" si="21"/>
        <v>0</v>
      </c>
      <c r="K109" s="233">
        <f t="shared" si="21"/>
        <v>116.630813</v>
      </c>
      <c r="L109" s="233">
        <f t="shared" si="21"/>
        <v>0</v>
      </c>
      <c r="M109" s="233">
        <f t="shared" si="21"/>
        <v>7.7069999999999999</v>
      </c>
      <c r="N109" s="233">
        <f t="shared" si="21"/>
        <v>0</v>
      </c>
      <c r="O109" s="233">
        <f t="shared" si="21"/>
        <v>0</v>
      </c>
      <c r="P109" s="233">
        <f t="shared" si="21"/>
        <v>0</v>
      </c>
      <c r="Q109" s="233">
        <f t="shared" si="21"/>
        <v>0</v>
      </c>
      <c r="R109" s="233"/>
      <c r="S109" s="233"/>
      <c r="T109" s="233">
        <f>SUM(T105:T108)</f>
        <v>5.730124</v>
      </c>
      <c r="U109" s="233">
        <f>SUM(U105:U108)</f>
        <v>254.46654071445073</v>
      </c>
      <c r="V109" s="234">
        <f>SUM(C109:U109)</f>
        <v>2102.9151167144505</v>
      </c>
      <c r="W109" s="235"/>
      <c r="X109" s="234">
        <f>SUM(X105:X108)</f>
        <v>15.240308000000001</v>
      </c>
      <c r="Y109" s="233">
        <f>SUM(Y105:Y108)</f>
        <v>0</v>
      </c>
      <c r="Z109" s="233"/>
      <c r="AA109" s="233">
        <f t="shared" ref="AA109:AN109" si="22">SUM(AA105:AA108)</f>
        <v>0.11362800000000001</v>
      </c>
      <c r="AB109" s="233">
        <f t="shared" si="22"/>
        <v>0</v>
      </c>
      <c r="AC109" s="233">
        <f t="shared" si="22"/>
        <v>0</v>
      </c>
      <c r="AD109" s="233">
        <f t="shared" si="22"/>
        <v>0</v>
      </c>
      <c r="AE109" s="233">
        <f t="shared" si="22"/>
        <v>7.4045E-2</v>
      </c>
      <c r="AF109" s="233">
        <f t="shared" si="22"/>
        <v>0</v>
      </c>
      <c r="AG109" s="233">
        <f t="shared" si="22"/>
        <v>0.1232</v>
      </c>
      <c r="AH109" s="233">
        <f t="shared" si="22"/>
        <v>116.399688</v>
      </c>
      <c r="AI109" s="233"/>
      <c r="AJ109" s="233">
        <f t="shared" si="22"/>
        <v>0</v>
      </c>
      <c r="AK109" s="233">
        <f t="shared" si="22"/>
        <v>0</v>
      </c>
      <c r="AL109" s="233">
        <f t="shared" si="22"/>
        <v>0</v>
      </c>
      <c r="AM109" s="233">
        <f t="shared" si="22"/>
        <v>0</v>
      </c>
      <c r="AN109" s="233">
        <f t="shared" si="22"/>
        <v>3.9E-2</v>
      </c>
      <c r="AO109" s="233"/>
      <c r="AP109" s="233"/>
      <c r="AQ109" s="233"/>
      <c r="AR109" s="233"/>
      <c r="AS109" s="233"/>
      <c r="AT109" s="233"/>
      <c r="AU109" s="233"/>
      <c r="AV109" s="233">
        <v>0</v>
      </c>
      <c r="AW109" s="233">
        <f>SUM(AW105:AW108)</f>
        <v>50.446075285549284</v>
      </c>
      <c r="AX109" s="234">
        <f>SUM(X109:AW109)</f>
        <v>182.43594428554928</v>
      </c>
      <c r="AY109" s="236"/>
      <c r="AZ109" s="234">
        <f>+AX109+V109</f>
        <v>2285.3510609999998</v>
      </c>
      <c r="BA109" s="237"/>
      <c r="BB109" s="238">
        <f>+V109/$AZ109</f>
        <v>0.92017158877738414</v>
      </c>
      <c r="BC109" s="238">
        <f>+AX109/$AZ109</f>
        <v>7.9828411222615789E-2</v>
      </c>
      <c r="BE109" s="239"/>
    </row>
    <row r="110" spans="2:57" s="190" customFormat="1" ht="6" customHeight="1" x14ac:dyDescent="0.25">
      <c r="BB110" s="240"/>
      <c r="BC110" s="240"/>
      <c r="BE110" s="239"/>
    </row>
    <row r="111" spans="2:57" s="190" customFormat="1" ht="27.75" customHeight="1" x14ac:dyDescent="0.25">
      <c r="B111" s="190" t="s">
        <v>550</v>
      </c>
      <c r="C111" s="233">
        <f>+([6]Calidad!G215-[6]Calidad!G214)/1000000</f>
        <v>259.23355500000002</v>
      </c>
      <c r="D111" s="233"/>
      <c r="E111" s="233"/>
      <c r="F111" s="234"/>
      <c r="G111" s="234"/>
      <c r="H111" s="234"/>
      <c r="I111" s="234"/>
      <c r="J111" s="234">
        <f>+[6]Calidad!G217/1000000</f>
        <v>4.3280000000000002E-3</v>
      </c>
      <c r="K111" s="234"/>
      <c r="L111" s="234"/>
      <c r="M111" s="234"/>
      <c r="N111" s="234"/>
      <c r="O111" s="234"/>
      <c r="P111" s="234"/>
      <c r="Q111" s="234"/>
      <c r="R111" s="234"/>
      <c r="S111" s="234"/>
      <c r="T111" s="234">
        <f>+[6]Calidad!G214/1000000</f>
        <v>0.29816300000000001</v>
      </c>
      <c r="U111" s="234">
        <f>+[6]Calidad!G192/1000000</f>
        <v>1.074708</v>
      </c>
      <c r="V111" s="234">
        <f>SUM(C111:U111)</f>
        <v>260.61075399999999</v>
      </c>
      <c r="W111" s="235"/>
      <c r="X111" s="234">
        <f>+[6]Calidad!H215/1000000</f>
        <v>5.108231</v>
      </c>
      <c r="Y111" s="234"/>
      <c r="Z111" s="234">
        <f>+[6]Calidad!H222/1000000</f>
        <v>9.4035980000000006</v>
      </c>
      <c r="AA111" s="234"/>
      <c r="AB111" s="234"/>
      <c r="AC111" s="234"/>
      <c r="AD111" s="234"/>
      <c r="AE111" s="234">
        <f>+[6]Calidad!H217</f>
        <v>0</v>
      </c>
      <c r="AF111" s="234"/>
      <c r="AG111" s="234"/>
      <c r="AH111" s="234">
        <f>+([6]Calidad!H229+[6]Calidad!H230)/1000000</f>
        <v>2.67015</v>
      </c>
      <c r="AI111" s="234"/>
      <c r="AJ111" s="234"/>
      <c r="AK111" s="234"/>
      <c r="AL111" s="234"/>
      <c r="AM111" s="234"/>
      <c r="AN111" s="234"/>
      <c r="AO111" s="234"/>
      <c r="AP111" s="234"/>
      <c r="AQ111" s="234"/>
      <c r="AR111" s="234"/>
      <c r="AS111" s="234"/>
      <c r="AT111" s="234"/>
      <c r="AU111" s="234"/>
      <c r="AV111" s="234">
        <v>0</v>
      </c>
      <c r="AW111" s="234">
        <f>+[6]Calidad!H192/1000000</f>
        <v>67.775000000000006</v>
      </c>
      <c r="AX111" s="234">
        <f>SUM(X111:AW111)</f>
        <v>84.956979000000004</v>
      </c>
      <c r="AY111" s="243"/>
      <c r="AZ111" s="234">
        <f>+AX111+V111</f>
        <v>345.56773299999998</v>
      </c>
      <c r="BA111" s="237"/>
      <c r="BB111" s="238">
        <f>+V111/$AZ111</f>
        <v>0.75415245439017886</v>
      </c>
      <c r="BC111" s="238">
        <f>+AX111/$AZ111</f>
        <v>0.24584754560982119</v>
      </c>
      <c r="BE111" s="239">
        <f>+AZ111-([6]Calidad!I239/1000000)</f>
        <v>-8.162778000000003</v>
      </c>
    </row>
    <row r="113" spans="2:58" x14ac:dyDescent="0.3">
      <c r="AZ113" s="234">
        <f>+AZ15+AZ69++AZ84+AZ95+AZ99+AZ101+AZ103+AZ109+AZ111</f>
        <v>241016.53065306265</v>
      </c>
    </row>
    <row r="115" spans="2:58" s="190" customFormat="1" ht="24.75" customHeight="1" x14ac:dyDescent="0.25">
      <c r="B115" s="232" t="s">
        <v>551</v>
      </c>
      <c r="C115" s="233">
        <f>+([6]Admon!U39-[6]Admon!U24)/1000000</f>
        <v>9556.5348379999996</v>
      </c>
      <c r="D115" s="233">
        <f>+[6]Admon!U24/1000000</f>
        <v>283.48666800000001</v>
      </c>
      <c r="E115" s="233">
        <f>+([6]Admon!U78+[6]Admon!U79+[6]Admon!U80)/1000000</f>
        <v>277.13667900000002</v>
      </c>
      <c r="F115" s="234"/>
      <c r="G115" s="234">
        <f>+[6]Admon!U127/1000000</f>
        <v>204.29589300000001</v>
      </c>
      <c r="H115" s="234">
        <f>+[6]Admon!U122/1000000</f>
        <v>272.01914352</v>
      </c>
      <c r="I115" s="234">
        <f>+[6]Admon!U47/1000000</f>
        <v>668.1094789</v>
      </c>
      <c r="J115" s="234">
        <f>+[6]Admon!U51/1000000</f>
        <v>1.967233</v>
      </c>
      <c r="K115" s="234">
        <f>+[6]Admon!U67/1000000</f>
        <v>588.0201945</v>
      </c>
      <c r="L115" s="234">
        <f>+[6]Admon!U66/1000000</f>
        <v>628.49284699999998</v>
      </c>
      <c r="M115" s="234">
        <f>+[6]Admon!U58/1000000</f>
        <v>495.22800000000001</v>
      </c>
      <c r="N115" s="234">
        <f>+[6]Admon!U65/1000000</f>
        <v>172.04284899999999</v>
      </c>
      <c r="O115" s="234">
        <f>+[6]Admon!U71/1000000</f>
        <v>71.013767999999999</v>
      </c>
      <c r="P115" s="234">
        <f>+[6]Admon!U98/1000000</f>
        <v>38.855614000000003</v>
      </c>
      <c r="Q115" s="234">
        <f>+[6]Admon!U75/1000000</f>
        <v>515.61384999999996</v>
      </c>
      <c r="R115" s="234"/>
      <c r="S115" s="234">
        <f>+([6]Admon!U55)/1000000</f>
        <v>270.611538</v>
      </c>
      <c r="T115" s="234">
        <f>+([6]Admon!U69+[6]Admon!U70+[6]Admon!U72+[6]Admon!U73+[6]Admon!U85+[6]Admon!U77+[6]Admon!U116+[6]Admon!U117)/1000000</f>
        <v>249.409335</v>
      </c>
      <c r="U115" s="234">
        <f>+([6]Admon!U125+[6]Admon!U129)/1000000</f>
        <v>134.89363774171093</v>
      </c>
      <c r="V115" s="234">
        <f>SUM(C115:U115)</f>
        <v>14427.731566661707</v>
      </c>
      <c r="W115" s="235"/>
      <c r="X115" s="234">
        <f>+([6]Admon!V39-[6]Admon!V36-[6]Admon!V37-[6]Admon!V38)/1000000</f>
        <v>512.50118499999996</v>
      </c>
      <c r="Y115" s="234">
        <f>+[6]Admon!V122/1000000</f>
        <v>294.68740548</v>
      </c>
      <c r="Z115" s="234">
        <f>+[6]Admon!V90/1000000</f>
        <v>77.862488999999997</v>
      </c>
      <c r="AA115" s="234">
        <f>+[6]Admon!V113/1000000</f>
        <v>46.358578999999999</v>
      </c>
      <c r="AB115" s="234">
        <f>+[6]Admon!V67/1000000</f>
        <v>196.0067315</v>
      </c>
      <c r="AC115" s="234">
        <f>+[6]Admon!V66</f>
        <v>0</v>
      </c>
      <c r="AD115" s="234">
        <f>+[6]Admon!V47/1000000</f>
        <v>221.44599510000003</v>
      </c>
      <c r="AE115" s="234">
        <f>+[6]Admon!V51/1000000</f>
        <v>2.430196</v>
      </c>
      <c r="AF115" s="234">
        <f>+[6]Admon!V71</f>
        <v>0</v>
      </c>
      <c r="AG115" s="234">
        <f>+[6]Admon!V97/1000000</f>
        <v>16.225995000000001</v>
      </c>
      <c r="AH115" s="234">
        <f>+([6]Admon!V119+[6]Admon!V128)/1000000</f>
        <v>100.750793</v>
      </c>
      <c r="AI115" s="234"/>
      <c r="AJ115" s="234">
        <f>+[6]Admon!V36/1000000</f>
        <v>32.366790999999999</v>
      </c>
      <c r="AK115" s="234">
        <f>+[6]Admon!V58/1000000</f>
        <v>510.87571500000001</v>
      </c>
      <c r="AL115" s="234"/>
      <c r="AM115" s="234"/>
      <c r="AN115" s="234"/>
      <c r="AO115" s="234"/>
      <c r="AP115" s="234">
        <f>+[6]Admon!V55/1000000</f>
        <v>18.580172999999998</v>
      </c>
      <c r="AQ115" s="234">
        <f>+[6]Admon!V126/1000000</f>
        <v>124.632019</v>
      </c>
      <c r="AR115" s="234">
        <f>+[6]Admon!V93/1000000</f>
        <v>1.7474179999999999</v>
      </c>
      <c r="AS115" s="234">
        <f>+SUM([6]Admon!V94:V96)/1000000</f>
        <v>73.997141999999997</v>
      </c>
      <c r="AT115" s="234">
        <f>+[6]Admon!V130/1000000</f>
        <v>0.473192</v>
      </c>
      <c r="AU115" s="234"/>
      <c r="AV115" s="234">
        <v>0</v>
      </c>
      <c r="AW115" s="234">
        <f>+(+[6]Admon!V125+[6]Admon!V129)/1000000</f>
        <v>8.6482172582890779</v>
      </c>
      <c r="AX115" s="234">
        <f>SUM(X115:AW115)</f>
        <v>2239.5900363382889</v>
      </c>
      <c r="AY115" s="236"/>
      <c r="AZ115" s="234">
        <f>+AX115+V115</f>
        <v>16667.321602999997</v>
      </c>
      <c r="BA115" s="237"/>
      <c r="BB115" s="238">
        <f>+V115/$AZ115</f>
        <v>0.86562987805220126</v>
      </c>
      <c r="BC115" s="238">
        <f>+AX115/$AZ115</f>
        <v>0.13437012194779868</v>
      </c>
      <c r="BE115" s="239">
        <f>+'F-V x cuenta (2)'!AZ115-([6]Admon!W132/1000000)</f>
        <v>-96.354079000004276</v>
      </c>
      <c r="BF115" s="190" t="s">
        <v>552</v>
      </c>
    </row>
    <row r="116" spans="2:58" s="190" customFormat="1" ht="6" customHeight="1" x14ac:dyDescent="0.25">
      <c r="B116" s="232"/>
      <c r="BB116" s="240"/>
      <c r="BC116" s="240"/>
    </row>
    <row r="117" spans="2:58" s="190" customFormat="1" ht="24.75" customHeight="1" x14ac:dyDescent="0.25">
      <c r="B117" s="232" t="s">
        <v>553</v>
      </c>
      <c r="C117" s="233">
        <f>+[6]Ventas!E33/1000000</f>
        <v>766.19146000000001</v>
      </c>
      <c r="D117" s="233"/>
      <c r="E117" s="233"/>
      <c r="F117" s="234"/>
      <c r="G117" s="234"/>
      <c r="H117" s="234">
        <f>+[6]Ventas!E102/1000000</f>
        <v>83.204237789375838</v>
      </c>
      <c r="I117" s="234">
        <f>+[6]Ventas!E37</f>
        <v>0</v>
      </c>
      <c r="J117" s="234">
        <f>+[6]Ventas!E41/1000000</f>
        <v>1209.8044500000001</v>
      </c>
      <c r="K117" s="234">
        <f>+[6]Ventas!E48</f>
        <v>0</v>
      </c>
      <c r="L117" s="234"/>
      <c r="M117" s="234"/>
      <c r="N117" s="234">
        <f>+[6]Ventas!E47/1000000</f>
        <v>85.878653999999997</v>
      </c>
      <c r="O117" s="234"/>
      <c r="P117" s="234"/>
      <c r="Q117" s="234">
        <f>+[6]Ventas!E56</f>
        <v>0</v>
      </c>
      <c r="R117" s="234">
        <f>+[6]Ventas!E65/1000000</f>
        <v>172.000272</v>
      </c>
      <c r="S117" s="234">
        <f>+[6]Ventas!E44/1000000</f>
        <v>0</v>
      </c>
      <c r="T117" s="234">
        <f>+([6]Ventas!E49+[6]Ventas!E68)/1000000</f>
        <v>2.1858710000000001</v>
      </c>
      <c r="U117" s="234">
        <f>+([6]Ventas!E58+[6]Ventas!E106+[6]Ventas!E105)/1000000</f>
        <v>102.39215599484572</v>
      </c>
      <c r="V117" s="234">
        <f>SUM(C117:U117)</f>
        <v>2421.6571007842217</v>
      </c>
      <c r="W117" s="235"/>
      <c r="X117" s="234">
        <f>+([6]Ventas!F33-[6]Ventas!F29-[6]Ventas!F30-[6]Ventas!F31-[6]Ventas!F32)/1000000</f>
        <v>65.341543000000001</v>
      </c>
      <c r="Y117" s="234">
        <f>+[6]Ventas!F102/1000000</f>
        <v>89.816492210624162</v>
      </c>
      <c r="Z117" s="234">
        <f>+[6]Ventas!F75/1000000</f>
        <v>2.44</v>
      </c>
      <c r="AA117" s="234"/>
      <c r="AB117" s="234">
        <f>+[6]Ventas!F48/1000000</f>
        <v>525.81214399999999</v>
      </c>
      <c r="AC117" s="234"/>
      <c r="AD117" s="234">
        <f>+[6]Ventas!F37/1000000</f>
        <v>124.036286</v>
      </c>
      <c r="AE117" s="234">
        <f>+[6]Ventas!F41/1000000</f>
        <v>0.52982899999999999</v>
      </c>
      <c r="AF117" s="234"/>
      <c r="AG117" s="234">
        <f>+[6]Ventas!F79/1000000</f>
        <v>1.5761000000000001</v>
      </c>
      <c r="AH117" s="234">
        <f>+([6]Ventas!F99+[6]Ventas!F101)/1000000</f>
        <v>51.694375999999998</v>
      </c>
      <c r="AI117" s="234"/>
      <c r="AJ117" s="234">
        <f>+[6]Ventas!F29/1000000</f>
        <v>3.2244959999999998</v>
      </c>
      <c r="AK117" s="234"/>
      <c r="AL117" s="234"/>
      <c r="AM117" s="234"/>
      <c r="AN117" s="234">
        <f>+([6]Ventas!F52+[6]Ventas!F53+[6]Ventas!F54)/1000000</f>
        <v>10900.311675000001</v>
      </c>
      <c r="AO117" s="234">
        <f>+(SUM([6]Ventas!F60:F65)+[6]Ventas!F67+[6]Ventas!F55)/1000000</f>
        <v>720.42774499999996</v>
      </c>
      <c r="AP117" s="234">
        <f>+([6]Ventas!F44+[6]Ventas!F80)/1000000</f>
        <v>65.441320000000005</v>
      </c>
      <c r="AQ117" s="234">
        <f>+[6]Ventas!F104/1000000</f>
        <v>5.930593</v>
      </c>
      <c r="AR117" s="234">
        <f>+[6]Ventas!F76/1000000</f>
        <v>18.066983</v>
      </c>
      <c r="AS117" s="234">
        <f>+SUM([6]Ventas!F77:F78)/1000000</f>
        <v>5.6461730000000001</v>
      </c>
      <c r="AT117" s="234">
        <f>+([6]Ventas!F57+[6]Ventas!F103)/1000000</f>
        <v>167.14258899999999</v>
      </c>
      <c r="AU117" s="234"/>
      <c r="AV117" s="234">
        <v>0</v>
      </c>
      <c r="AW117" s="234">
        <f>+([6]Ventas!F58+[6]Ventas!F105+[6]Ventas!F106)/1000000</f>
        <v>50.869436005154292</v>
      </c>
      <c r="AX117" s="234">
        <f>SUM(X117:AW117)</f>
        <v>12798.307780215779</v>
      </c>
      <c r="AY117" s="236"/>
      <c r="AZ117" s="234">
        <f>+AX117+V117</f>
        <v>15219.964881</v>
      </c>
      <c r="BA117" s="237"/>
      <c r="BB117" s="238">
        <f>+V117/$AZ117</f>
        <v>0.15911055772588031</v>
      </c>
      <c r="BC117" s="238">
        <f>+AX117/$AZ117</f>
        <v>0.84088944227411966</v>
      </c>
      <c r="BE117" s="239">
        <f>+AZ117-[6]Ventas!G117</f>
        <v>-481.72565500000019</v>
      </c>
    </row>
    <row r="118" spans="2:58" s="190" customFormat="1" ht="5.25" customHeight="1" x14ac:dyDescent="0.25">
      <c r="B118" s="232"/>
      <c r="BB118" s="240"/>
      <c r="BC118" s="240"/>
    </row>
    <row r="120" spans="2:58" s="190" customFormat="1" ht="24.75" hidden="1" customHeight="1" x14ac:dyDescent="0.25">
      <c r="B120" s="232" t="s">
        <v>554</v>
      </c>
      <c r="C120" s="233"/>
      <c r="D120" s="233"/>
      <c r="E120" s="233"/>
      <c r="F120" s="234"/>
      <c r="G120" s="234"/>
      <c r="H120" s="234"/>
      <c r="I120" s="234"/>
      <c r="J120" s="234"/>
      <c r="K120" s="234"/>
      <c r="L120" s="234"/>
      <c r="M120" s="234"/>
      <c r="N120" s="234"/>
      <c r="O120" s="234"/>
      <c r="P120" s="234"/>
      <c r="Q120" s="234"/>
      <c r="R120" s="234"/>
      <c r="S120" s="234"/>
      <c r="T120" s="234"/>
      <c r="U120" s="234"/>
      <c r="V120" s="234">
        <f>SUM(C120:U120)</f>
        <v>0</v>
      </c>
      <c r="W120" s="235"/>
      <c r="X120" s="234"/>
      <c r="Y120" s="234"/>
      <c r="Z120" s="234"/>
      <c r="AA120" s="234"/>
      <c r="AB120" s="234"/>
      <c r="AC120" s="234"/>
      <c r="AD120" s="234"/>
      <c r="AE120" s="234"/>
      <c r="AF120" s="234"/>
      <c r="AG120" s="234"/>
      <c r="AH120" s="234"/>
      <c r="AI120" s="234"/>
      <c r="AJ120" s="234"/>
      <c r="AK120" s="234"/>
      <c r="AL120" s="234"/>
      <c r="AM120" s="234"/>
      <c r="AN120" s="234"/>
      <c r="AO120" s="234"/>
      <c r="AP120" s="234"/>
      <c r="AQ120" s="234"/>
      <c r="AR120" s="234"/>
      <c r="AS120" s="234"/>
      <c r="AT120" s="234"/>
      <c r="AU120" s="234"/>
      <c r="AV120" s="234"/>
      <c r="AW120" s="234"/>
      <c r="AX120" s="234">
        <f>SUM(X120:AW120)</f>
        <v>0</v>
      </c>
      <c r="AY120" s="236"/>
      <c r="AZ120" s="234">
        <f>+AX120+V120</f>
        <v>0</v>
      </c>
      <c r="BA120" s="237"/>
      <c r="BB120" s="238" t="e">
        <f>+V120/$AZ120</f>
        <v>#DIV/0!</v>
      </c>
      <c r="BC120" s="238" t="e">
        <f>+AX120/$AZ120</f>
        <v>#DIV/0!</v>
      </c>
      <c r="BE120" s="239">
        <f>+AZ120-[6]Ventas!G120</f>
        <v>0</v>
      </c>
    </row>
    <row r="123" spans="2:58" s="140" customFormat="1" x14ac:dyDescent="0.25">
      <c r="B123" s="140" t="s">
        <v>555</v>
      </c>
      <c r="C123" s="233">
        <f>+C15+C69+C84+C93+C99+C101+C103+C109+C111</f>
        <v>20019.131425212825</v>
      </c>
      <c r="D123" s="233">
        <f t="shared" ref="D123:AZ123" si="23">+D15+D69+D84+D93+D99+D101+D103+D109+D111</f>
        <v>0</v>
      </c>
      <c r="E123" s="233">
        <f t="shared" si="23"/>
        <v>0</v>
      </c>
      <c r="F123" s="233"/>
      <c r="G123" s="233">
        <f t="shared" si="23"/>
        <v>0</v>
      </c>
      <c r="H123" s="233">
        <f t="shared" si="23"/>
        <v>4697.377241467203</v>
      </c>
      <c r="I123" s="233">
        <f t="shared" si="23"/>
        <v>1538.9857690000001</v>
      </c>
      <c r="J123" s="233">
        <f t="shared" si="23"/>
        <v>347.84057799999999</v>
      </c>
      <c r="K123" s="233">
        <f t="shared" si="23"/>
        <v>24655.715136000003</v>
      </c>
      <c r="L123" s="233">
        <f t="shared" si="23"/>
        <v>4.5062369999999996</v>
      </c>
      <c r="M123" s="233">
        <f t="shared" si="23"/>
        <v>411.08243999999996</v>
      </c>
      <c r="N123" s="233">
        <f t="shared" si="23"/>
        <v>1243.7365109999998</v>
      </c>
      <c r="O123" s="233">
        <f t="shared" si="23"/>
        <v>45.747028999999998</v>
      </c>
      <c r="P123" s="233">
        <f t="shared" si="23"/>
        <v>799.33951689241678</v>
      </c>
      <c r="Q123" s="233">
        <f t="shared" si="23"/>
        <v>1608.5162380000002</v>
      </c>
      <c r="R123" s="233">
        <f t="shared" si="23"/>
        <v>0</v>
      </c>
      <c r="S123" s="233">
        <f t="shared" si="23"/>
        <v>0</v>
      </c>
      <c r="T123" s="233">
        <f t="shared" si="23"/>
        <v>248.06074799999999</v>
      </c>
      <c r="U123" s="233">
        <f t="shared" si="23"/>
        <v>383.71838171445074</v>
      </c>
      <c r="V123" s="233">
        <f t="shared" si="23"/>
        <v>60270.625420466611</v>
      </c>
      <c r="W123" s="235"/>
      <c r="X123" s="233">
        <f t="shared" si="23"/>
        <v>2416.5700325687881</v>
      </c>
      <c r="Y123" s="233">
        <f t="shared" si="23"/>
        <v>11560.570312532798</v>
      </c>
      <c r="Z123" s="233">
        <f t="shared" si="23"/>
        <v>1268.5180800000003</v>
      </c>
      <c r="AA123" s="233">
        <f t="shared" si="23"/>
        <v>3.8282579999999999</v>
      </c>
      <c r="AB123" s="233">
        <f t="shared" si="23"/>
        <v>20829.758705</v>
      </c>
      <c r="AC123" s="233">
        <f t="shared" si="23"/>
        <v>0</v>
      </c>
      <c r="AD123" s="233">
        <f t="shared" si="23"/>
        <v>26.444987000000001</v>
      </c>
      <c r="AE123" s="233">
        <f t="shared" si="23"/>
        <v>215.04428900000002</v>
      </c>
      <c r="AF123" s="233">
        <f t="shared" si="23"/>
        <v>672.547729</v>
      </c>
      <c r="AG123" s="233">
        <f t="shared" si="23"/>
        <v>544.58559200000002</v>
      </c>
      <c r="AH123" s="233">
        <f t="shared" si="23"/>
        <v>17646.356142000001</v>
      </c>
      <c r="AI123" s="233"/>
      <c r="AJ123" s="233">
        <f t="shared" si="23"/>
        <v>326.03015691797629</v>
      </c>
      <c r="AK123" s="233">
        <f t="shared" si="23"/>
        <v>0</v>
      </c>
      <c r="AL123" s="233">
        <f t="shared" si="23"/>
        <v>107.62054054783505</v>
      </c>
      <c r="AM123" s="233">
        <f t="shared" si="23"/>
        <v>0</v>
      </c>
      <c r="AN123" s="233">
        <f t="shared" si="23"/>
        <v>3.9E-2</v>
      </c>
      <c r="AO123" s="233">
        <f t="shared" si="23"/>
        <v>0</v>
      </c>
      <c r="AP123" s="233">
        <f t="shared" si="23"/>
        <v>0</v>
      </c>
      <c r="AQ123" s="233">
        <f t="shared" si="23"/>
        <v>0</v>
      </c>
      <c r="AR123" s="233">
        <f t="shared" si="23"/>
        <v>0.17449999999999999</v>
      </c>
      <c r="AS123" s="233">
        <f t="shared" si="23"/>
        <v>1.899022</v>
      </c>
      <c r="AT123" s="233">
        <f t="shared" si="23"/>
        <v>0</v>
      </c>
      <c r="AU123" s="233"/>
      <c r="AV123" s="233">
        <v>10255.871469</v>
      </c>
      <c r="AW123" s="233">
        <f t="shared" si="23"/>
        <v>134.35714428554928</v>
      </c>
      <c r="AX123" s="233">
        <f t="shared" si="23"/>
        <v>157802.37521359604</v>
      </c>
      <c r="AY123" s="236"/>
      <c r="AZ123" s="233">
        <f t="shared" si="23"/>
        <v>218073.00063406263</v>
      </c>
      <c r="BB123" s="6">
        <f>+V123/AZ123</f>
        <v>0.27637820933919155</v>
      </c>
      <c r="BC123" s="6">
        <f>+AX123/AZ123</f>
        <v>0.72362179066080856</v>
      </c>
      <c r="BE123" s="244">
        <v>3969451</v>
      </c>
    </row>
  </sheetData>
  <mergeCells count="3">
    <mergeCell ref="C4:V4"/>
    <mergeCell ref="X4:AX4"/>
    <mergeCell ref="BB4:BC4"/>
  </mergeCells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L148"/>
  <sheetViews>
    <sheetView showGridLines="0" workbookViewId="0">
      <pane xSplit="3" ySplit="4" topLeftCell="D140" activePane="bottomRight" state="frozen"/>
      <selection pane="topRight" activeCell="D1" sqref="D1"/>
      <selection pane="bottomLeft" activeCell="A5" sqref="A5"/>
      <selection pane="bottomRight" activeCell="J150" sqref="J150"/>
    </sheetView>
  </sheetViews>
  <sheetFormatPr baseColWidth="10" defaultRowHeight="15" x14ac:dyDescent="0.25"/>
  <cols>
    <col min="1" max="1" width="22.42578125" customWidth="1"/>
    <col min="2" max="2" width="24.42578125" customWidth="1"/>
    <col min="3" max="3" width="14.140625" bestFit="1" customWidth="1"/>
    <col min="4" max="4" width="5.5703125" customWidth="1"/>
    <col min="5" max="8" width="14.140625" bestFit="1" customWidth="1"/>
    <col min="9" max="9" width="12.42578125" customWidth="1"/>
    <col min="10" max="10" width="18.140625" bestFit="1" customWidth="1"/>
    <col min="11" max="11" width="26.7109375" bestFit="1" customWidth="1"/>
  </cols>
  <sheetData>
    <row r="2" spans="1:12" ht="36" x14ac:dyDescent="0.55000000000000004">
      <c r="B2" s="408" t="s">
        <v>303</v>
      </c>
      <c r="C2" s="408"/>
      <c r="D2" s="408"/>
      <c r="E2" s="408"/>
      <c r="F2" s="408"/>
      <c r="G2" s="408"/>
    </row>
    <row r="3" spans="1:12" x14ac:dyDescent="0.25">
      <c r="A3" s="152" t="s">
        <v>294</v>
      </c>
    </row>
    <row r="4" spans="1:12" ht="15.75" x14ac:dyDescent="0.25">
      <c r="A4" t="s">
        <v>214</v>
      </c>
      <c r="B4" t="s">
        <v>215</v>
      </c>
      <c r="C4" t="s">
        <v>268</v>
      </c>
      <c r="E4" t="s">
        <v>304</v>
      </c>
      <c r="F4" t="s">
        <v>305</v>
      </c>
      <c r="G4" t="s">
        <v>268</v>
      </c>
      <c r="J4" s="149" t="s">
        <v>164</v>
      </c>
      <c r="K4" s="150"/>
    </row>
    <row r="5" spans="1:12" x14ac:dyDescent="0.25">
      <c r="A5">
        <v>151117</v>
      </c>
      <c r="B5" t="s">
        <v>306</v>
      </c>
      <c r="C5" s="5">
        <v>409664</v>
      </c>
      <c r="E5" s="5"/>
      <c r="F5" s="5">
        <v>409664</v>
      </c>
      <c r="G5" s="5">
        <v>409664</v>
      </c>
      <c r="J5" s="151">
        <v>155001</v>
      </c>
      <c r="K5" s="151" t="s">
        <v>165</v>
      </c>
      <c r="L5" s="5"/>
    </row>
    <row r="6" spans="1:12" x14ac:dyDescent="0.25">
      <c r="A6">
        <v>92110001</v>
      </c>
      <c r="B6" t="s">
        <v>269</v>
      </c>
      <c r="C6" s="5">
        <v>70729133</v>
      </c>
      <c r="E6" s="5"/>
      <c r="F6" s="5">
        <v>70729133</v>
      </c>
      <c r="G6" s="5">
        <v>70729133</v>
      </c>
      <c r="J6" s="151">
        <v>152002</v>
      </c>
      <c r="K6" s="151" t="s">
        <v>166</v>
      </c>
      <c r="L6" s="5"/>
    </row>
    <row r="7" spans="1:12" x14ac:dyDescent="0.25">
      <c r="A7">
        <v>94330007</v>
      </c>
      <c r="B7" t="s">
        <v>307</v>
      </c>
      <c r="C7" s="5">
        <v>-8</v>
      </c>
      <c r="E7" s="5"/>
      <c r="F7" s="5">
        <v>-8</v>
      </c>
      <c r="G7" s="5">
        <v>-8</v>
      </c>
      <c r="J7" s="151">
        <v>152006</v>
      </c>
      <c r="K7" s="151" t="s">
        <v>134</v>
      </c>
      <c r="L7" s="5"/>
    </row>
    <row r="8" spans="1:12" x14ac:dyDescent="0.25">
      <c r="A8">
        <v>94330012</v>
      </c>
      <c r="B8" t="s">
        <v>308</v>
      </c>
      <c r="C8" s="5">
        <v>0</v>
      </c>
      <c r="E8" s="5"/>
      <c r="F8" s="5">
        <v>0</v>
      </c>
      <c r="G8" s="5">
        <v>0</v>
      </c>
      <c r="J8" s="135">
        <v>153001</v>
      </c>
      <c r="K8" s="135" t="s">
        <v>167</v>
      </c>
      <c r="L8" s="5"/>
    </row>
    <row r="9" spans="1:12" x14ac:dyDescent="0.25">
      <c r="A9">
        <v>94330014</v>
      </c>
      <c r="B9" t="s">
        <v>309</v>
      </c>
      <c r="C9" s="5">
        <v>0</v>
      </c>
      <c r="E9" s="5"/>
      <c r="F9" s="5">
        <v>0</v>
      </c>
      <c r="G9" s="5">
        <v>0</v>
      </c>
      <c r="J9" s="135">
        <v>153002</v>
      </c>
      <c r="K9" s="135" t="s">
        <v>168</v>
      </c>
      <c r="L9" s="5"/>
    </row>
    <row r="10" spans="1:12" x14ac:dyDescent="0.25">
      <c r="A10">
        <v>94340008</v>
      </c>
      <c r="B10" t="s">
        <v>310</v>
      </c>
      <c r="C10" s="5">
        <v>0</v>
      </c>
      <c r="E10" s="5"/>
      <c r="F10" s="5">
        <v>0</v>
      </c>
      <c r="G10" s="5">
        <v>0</v>
      </c>
      <c r="J10" s="135">
        <v>153003</v>
      </c>
      <c r="K10" s="135" t="s">
        <v>143</v>
      </c>
      <c r="L10" s="5"/>
    </row>
    <row r="11" spans="1:12" x14ac:dyDescent="0.25">
      <c r="A11">
        <v>7255051001</v>
      </c>
      <c r="B11" t="s">
        <v>235</v>
      </c>
      <c r="C11" s="5">
        <v>0</v>
      </c>
      <c r="E11" s="5"/>
      <c r="F11" s="5">
        <v>0</v>
      </c>
      <c r="G11" s="5">
        <v>0</v>
      </c>
      <c r="J11" s="135">
        <v>153004</v>
      </c>
      <c r="K11" s="135" t="s">
        <v>144</v>
      </c>
      <c r="L11" s="5"/>
    </row>
    <row r="12" spans="1:12" x14ac:dyDescent="0.25">
      <c r="A12">
        <v>7305031001</v>
      </c>
      <c r="B12" t="s">
        <v>66</v>
      </c>
      <c r="C12" s="5">
        <v>149402820</v>
      </c>
      <c r="E12" s="5">
        <v>149402820</v>
      </c>
      <c r="F12" s="5"/>
      <c r="G12" s="5">
        <v>149402820</v>
      </c>
      <c r="J12" s="135">
        <v>154001</v>
      </c>
      <c r="K12" s="135" t="s">
        <v>145</v>
      </c>
      <c r="L12" s="5"/>
    </row>
    <row r="13" spans="1:12" x14ac:dyDescent="0.25">
      <c r="A13">
        <v>7305061002</v>
      </c>
      <c r="B13" t="s">
        <v>135</v>
      </c>
      <c r="C13" s="5">
        <v>208450641</v>
      </c>
      <c r="E13" s="5">
        <v>208450641</v>
      </c>
      <c r="F13" s="5"/>
      <c r="G13" s="5">
        <v>208450641</v>
      </c>
      <c r="J13" s="41"/>
      <c r="K13" s="41"/>
      <c r="L13" s="5"/>
    </row>
    <row r="14" spans="1:12" x14ac:dyDescent="0.25">
      <c r="A14">
        <v>7305121002</v>
      </c>
      <c r="B14" t="s">
        <v>69</v>
      </c>
      <c r="C14" s="5">
        <v>123909946</v>
      </c>
      <c r="E14" s="5">
        <v>123909946</v>
      </c>
      <c r="F14" s="5"/>
      <c r="G14" s="5">
        <v>123909946</v>
      </c>
      <c r="J14" s="41"/>
      <c r="L14" s="5"/>
    </row>
    <row r="15" spans="1:12" x14ac:dyDescent="0.25">
      <c r="A15">
        <v>7305151002</v>
      </c>
      <c r="B15" t="s">
        <v>155</v>
      </c>
      <c r="C15" s="5">
        <v>9905839</v>
      </c>
      <c r="E15" s="5"/>
      <c r="F15" s="5">
        <v>9905839</v>
      </c>
      <c r="G15" s="5">
        <v>9905839</v>
      </c>
      <c r="J15" s="41"/>
      <c r="L15" s="5"/>
    </row>
    <row r="16" spans="1:12" x14ac:dyDescent="0.25">
      <c r="A16">
        <v>7305151003</v>
      </c>
      <c r="B16" t="s">
        <v>156</v>
      </c>
      <c r="C16" s="5">
        <v>9068721</v>
      </c>
      <c r="E16" s="5"/>
      <c r="F16" s="5">
        <v>9068721</v>
      </c>
      <c r="G16" s="5">
        <v>9068721</v>
      </c>
      <c r="J16" s="41"/>
      <c r="L16" s="5"/>
    </row>
    <row r="17" spans="1:12" x14ac:dyDescent="0.25">
      <c r="A17">
        <v>7305241001</v>
      </c>
      <c r="B17" t="s">
        <v>70</v>
      </c>
      <c r="C17" s="5">
        <v>681375</v>
      </c>
      <c r="E17" s="5"/>
      <c r="F17" s="5">
        <v>681375</v>
      </c>
      <c r="G17" s="5">
        <v>681375</v>
      </c>
      <c r="J17" s="41"/>
      <c r="L17" s="5"/>
    </row>
    <row r="18" spans="1:12" x14ac:dyDescent="0.25">
      <c r="A18">
        <v>7305301001</v>
      </c>
      <c r="B18" t="s">
        <v>71</v>
      </c>
      <c r="C18" s="5">
        <v>32582780</v>
      </c>
      <c r="E18" s="5">
        <v>32582780</v>
      </c>
      <c r="F18" s="5"/>
      <c r="G18" s="5">
        <v>32582780</v>
      </c>
      <c r="J18" s="41"/>
      <c r="L18" s="5"/>
    </row>
    <row r="19" spans="1:12" x14ac:dyDescent="0.25">
      <c r="A19">
        <v>7305331001</v>
      </c>
      <c r="B19" t="s">
        <v>217</v>
      </c>
      <c r="C19" s="5">
        <v>3583564</v>
      </c>
      <c r="E19" s="5">
        <v>3583564</v>
      </c>
      <c r="F19" s="5"/>
      <c r="G19" s="5">
        <v>3583564</v>
      </c>
      <c r="J19" s="41"/>
      <c r="L19" s="5"/>
    </row>
    <row r="20" spans="1:12" x14ac:dyDescent="0.25">
      <c r="A20">
        <v>7305361001</v>
      </c>
      <c r="B20" t="s">
        <v>72</v>
      </c>
      <c r="C20" s="5">
        <v>31781449</v>
      </c>
      <c r="E20" s="5">
        <v>31781449</v>
      </c>
      <c r="F20" s="5"/>
      <c r="G20" s="5">
        <v>31781449</v>
      </c>
      <c r="J20" s="41"/>
      <c r="L20" s="5"/>
    </row>
    <row r="21" spans="1:12" x14ac:dyDescent="0.25">
      <c r="A21">
        <v>7305391001</v>
      </c>
      <c r="B21" t="s">
        <v>73</v>
      </c>
      <c r="C21" s="5">
        <v>24986246</v>
      </c>
      <c r="E21" s="5">
        <v>24986246</v>
      </c>
      <c r="F21" s="5"/>
      <c r="G21" s="5">
        <v>24986246</v>
      </c>
      <c r="J21" s="41"/>
      <c r="L21" s="5"/>
    </row>
    <row r="22" spans="1:12" x14ac:dyDescent="0.25">
      <c r="A22">
        <v>7305421001</v>
      </c>
      <c r="B22" t="s">
        <v>74</v>
      </c>
      <c r="C22" s="5">
        <v>22231033</v>
      </c>
      <c r="E22" s="5">
        <v>22231033</v>
      </c>
      <c r="F22" s="5"/>
      <c r="G22" s="5">
        <v>22231033</v>
      </c>
      <c r="J22" s="41"/>
      <c r="L22" s="5"/>
    </row>
    <row r="23" spans="1:12" x14ac:dyDescent="0.25">
      <c r="A23">
        <v>7305451001</v>
      </c>
      <c r="B23" t="s">
        <v>75</v>
      </c>
      <c r="C23" s="5">
        <v>1038815</v>
      </c>
      <c r="E23" s="5"/>
      <c r="F23" s="5">
        <v>1038815</v>
      </c>
      <c r="G23" s="5">
        <v>1038815</v>
      </c>
      <c r="J23" s="41"/>
      <c r="L23" s="5"/>
    </row>
    <row r="24" spans="1:12" x14ac:dyDescent="0.25">
      <c r="A24">
        <v>7305481001</v>
      </c>
      <c r="B24" t="s">
        <v>100</v>
      </c>
      <c r="C24" s="5">
        <v>16096465</v>
      </c>
      <c r="E24" s="5"/>
      <c r="F24" s="5">
        <v>16096465</v>
      </c>
      <c r="G24" s="5">
        <v>16096465</v>
      </c>
      <c r="J24" s="41"/>
      <c r="L24" s="5"/>
    </row>
    <row r="25" spans="1:12" x14ac:dyDescent="0.25">
      <c r="A25">
        <v>7305511001</v>
      </c>
      <c r="B25" t="s">
        <v>218</v>
      </c>
      <c r="C25" s="5">
        <v>3777273</v>
      </c>
      <c r="E25" s="5">
        <v>3777273</v>
      </c>
      <c r="F25" s="5"/>
      <c r="G25" s="5">
        <v>3777273</v>
      </c>
      <c r="J25" s="41"/>
      <c r="L25" s="5"/>
    </row>
    <row r="26" spans="1:12" x14ac:dyDescent="0.25">
      <c r="A26">
        <v>7305631001</v>
      </c>
      <c r="B26" t="s">
        <v>220</v>
      </c>
      <c r="C26" s="5">
        <v>12890000</v>
      </c>
      <c r="E26" s="5"/>
      <c r="F26" s="5">
        <v>12890000</v>
      </c>
      <c r="G26" s="5">
        <v>12890000</v>
      </c>
      <c r="J26" s="41"/>
      <c r="L26" s="5"/>
    </row>
    <row r="27" spans="1:12" x14ac:dyDescent="0.25">
      <c r="A27">
        <v>7305691001</v>
      </c>
      <c r="B27" t="s">
        <v>136</v>
      </c>
      <c r="C27" s="5">
        <v>10174228</v>
      </c>
      <c r="E27" s="5">
        <v>10174228</v>
      </c>
      <c r="F27" s="5"/>
      <c r="G27" s="5">
        <v>10174228</v>
      </c>
      <c r="J27" s="41"/>
      <c r="L27" s="5"/>
    </row>
    <row r="28" spans="1:12" x14ac:dyDescent="0.25">
      <c r="A28">
        <v>7305701001</v>
      </c>
      <c r="B28" t="s">
        <v>270</v>
      </c>
      <c r="C28" s="5">
        <v>59020122</v>
      </c>
      <c r="E28" s="5">
        <v>59020122</v>
      </c>
      <c r="F28" s="5"/>
      <c r="G28" s="5">
        <v>59020122</v>
      </c>
      <c r="J28" s="41"/>
      <c r="L28" s="5"/>
    </row>
    <row r="29" spans="1:12" x14ac:dyDescent="0.25">
      <c r="A29">
        <v>7305721001</v>
      </c>
      <c r="B29" t="s">
        <v>271</v>
      </c>
      <c r="C29" s="5">
        <v>19700131</v>
      </c>
      <c r="E29" s="5">
        <v>19700131</v>
      </c>
      <c r="F29" s="5"/>
      <c r="G29" s="5">
        <v>19700131</v>
      </c>
      <c r="J29" s="41"/>
      <c r="L29" s="5"/>
    </row>
    <row r="30" spans="1:12" x14ac:dyDescent="0.25">
      <c r="A30">
        <v>7305751001</v>
      </c>
      <c r="B30" t="s">
        <v>140</v>
      </c>
      <c r="C30" s="5">
        <v>3733100</v>
      </c>
      <c r="E30" s="5">
        <v>3733100</v>
      </c>
      <c r="F30" s="5"/>
      <c r="G30" s="5">
        <v>3733100</v>
      </c>
      <c r="J30" s="41"/>
      <c r="L30" s="5"/>
    </row>
    <row r="31" spans="1:12" x14ac:dyDescent="0.25">
      <c r="A31">
        <v>7305781001</v>
      </c>
      <c r="B31" t="s">
        <v>77</v>
      </c>
      <c r="C31" s="5">
        <v>2488500</v>
      </c>
      <c r="E31" s="5">
        <v>2488500</v>
      </c>
      <c r="F31" s="5"/>
      <c r="G31" s="5">
        <v>2488500</v>
      </c>
      <c r="J31" s="41"/>
      <c r="L31" s="5"/>
    </row>
    <row r="32" spans="1:12" x14ac:dyDescent="0.25">
      <c r="A32">
        <v>7305811001</v>
      </c>
      <c r="B32" t="s">
        <v>78</v>
      </c>
      <c r="C32" s="5">
        <v>2835902</v>
      </c>
      <c r="E32" s="5">
        <v>2835902</v>
      </c>
      <c r="F32" s="5"/>
      <c r="G32" s="5">
        <v>2835902</v>
      </c>
      <c r="J32" s="41"/>
      <c r="L32" s="5"/>
    </row>
    <row r="33" spans="1:12" x14ac:dyDescent="0.25">
      <c r="A33">
        <v>7305851001</v>
      </c>
      <c r="B33" t="s">
        <v>272</v>
      </c>
      <c r="C33" s="5">
        <v>10847316</v>
      </c>
      <c r="E33" s="5">
        <v>10847316</v>
      </c>
      <c r="F33" s="5"/>
      <c r="G33" s="5">
        <v>10847316</v>
      </c>
      <c r="J33" s="41"/>
      <c r="L33" s="5"/>
    </row>
    <row r="34" spans="1:12" x14ac:dyDescent="0.25">
      <c r="A34">
        <v>7305951001</v>
      </c>
      <c r="B34" t="s">
        <v>225</v>
      </c>
      <c r="C34" s="5">
        <v>6528234</v>
      </c>
      <c r="E34" s="5"/>
      <c r="F34" s="5">
        <v>6528234</v>
      </c>
      <c r="G34" s="5">
        <v>6528234</v>
      </c>
      <c r="J34" s="41"/>
      <c r="L34" s="5"/>
    </row>
    <row r="35" spans="1:12" x14ac:dyDescent="0.25">
      <c r="A35">
        <v>7305951002</v>
      </c>
      <c r="B35" t="s">
        <v>226</v>
      </c>
      <c r="C35" s="5">
        <v>4518601</v>
      </c>
      <c r="E35" s="5"/>
      <c r="F35" s="5">
        <v>4518601</v>
      </c>
      <c r="G35" s="5">
        <v>4518601</v>
      </c>
      <c r="J35" s="41"/>
      <c r="L35" s="5"/>
    </row>
    <row r="36" spans="1:12" x14ac:dyDescent="0.25">
      <c r="A36">
        <v>7310151001</v>
      </c>
      <c r="B36" t="s">
        <v>141</v>
      </c>
      <c r="C36" s="5">
        <v>36259728</v>
      </c>
      <c r="E36" s="5"/>
      <c r="F36" s="5">
        <v>36259728</v>
      </c>
      <c r="G36" s="5">
        <v>36259728</v>
      </c>
      <c r="J36" s="41"/>
      <c r="L36" s="5"/>
    </row>
    <row r="37" spans="1:12" x14ac:dyDescent="0.25">
      <c r="A37">
        <v>7310351001</v>
      </c>
      <c r="B37" t="s">
        <v>80</v>
      </c>
      <c r="C37" s="5">
        <v>1615000</v>
      </c>
      <c r="E37" s="5"/>
      <c r="F37" s="5">
        <v>1615000</v>
      </c>
      <c r="G37" s="5">
        <v>1615000</v>
      </c>
      <c r="J37" s="41"/>
      <c r="L37" s="5"/>
    </row>
    <row r="38" spans="1:12" x14ac:dyDescent="0.25">
      <c r="A38">
        <v>7315951001</v>
      </c>
      <c r="B38" t="s">
        <v>162</v>
      </c>
      <c r="C38" s="5">
        <v>27628</v>
      </c>
      <c r="E38" s="5"/>
      <c r="F38" s="5">
        <v>27628</v>
      </c>
      <c r="G38" s="5">
        <v>27628</v>
      </c>
      <c r="J38" s="41"/>
      <c r="L38" s="5"/>
    </row>
    <row r="39" spans="1:12" x14ac:dyDescent="0.25">
      <c r="A39">
        <v>7320151001</v>
      </c>
      <c r="B39" t="s">
        <v>88</v>
      </c>
      <c r="C39" s="5">
        <v>10242708</v>
      </c>
      <c r="E39" s="5">
        <v>10242708</v>
      </c>
      <c r="F39" s="5"/>
      <c r="G39" s="5">
        <v>10242708</v>
      </c>
      <c r="J39" s="41"/>
      <c r="L39" s="5"/>
    </row>
    <row r="40" spans="1:12" x14ac:dyDescent="0.25">
      <c r="A40">
        <v>7325101001</v>
      </c>
      <c r="B40" t="s">
        <v>229</v>
      </c>
      <c r="C40" s="5">
        <v>4872610</v>
      </c>
      <c r="E40" s="5"/>
      <c r="F40" s="5">
        <v>4872610</v>
      </c>
      <c r="G40" s="5">
        <v>4872610</v>
      </c>
      <c r="J40" s="41"/>
      <c r="L40" s="5"/>
    </row>
    <row r="41" spans="1:12" x14ac:dyDescent="0.25">
      <c r="A41">
        <v>7335051001</v>
      </c>
      <c r="B41" t="s">
        <v>83</v>
      </c>
      <c r="C41" s="5">
        <v>7072002</v>
      </c>
      <c r="E41" s="5"/>
      <c r="F41" s="5">
        <v>7072002</v>
      </c>
      <c r="G41" s="5">
        <v>7072002</v>
      </c>
      <c r="J41" s="41"/>
      <c r="L41" s="5"/>
    </row>
    <row r="42" spans="1:12" x14ac:dyDescent="0.25">
      <c r="A42">
        <v>7335101001</v>
      </c>
      <c r="B42" t="s">
        <v>84</v>
      </c>
      <c r="C42" s="5">
        <v>6730031</v>
      </c>
      <c r="E42" s="5"/>
      <c r="F42" s="5">
        <v>6730031</v>
      </c>
      <c r="G42" s="5">
        <v>6730031</v>
      </c>
      <c r="J42" s="41"/>
      <c r="L42" s="5"/>
    </row>
    <row r="43" spans="1:12" x14ac:dyDescent="0.25">
      <c r="A43">
        <v>7335351001</v>
      </c>
      <c r="B43" t="s">
        <v>85</v>
      </c>
      <c r="C43" s="5">
        <v>699050</v>
      </c>
      <c r="E43" s="5"/>
      <c r="F43" s="5">
        <v>699050</v>
      </c>
      <c r="G43" s="5">
        <v>699050</v>
      </c>
      <c r="J43" s="41"/>
      <c r="L43" s="5"/>
    </row>
    <row r="44" spans="1:12" x14ac:dyDescent="0.25">
      <c r="A44">
        <v>7335401001</v>
      </c>
      <c r="B44" t="s">
        <v>273</v>
      </c>
      <c r="C44" s="5">
        <v>110040</v>
      </c>
      <c r="E44" s="5"/>
      <c r="F44" s="5">
        <v>110040</v>
      </c>
      <c r="G44" s="5">
        <v>110040</v>
      </c>
      <c r="J44" s="41"/>
      <c r="L44" s="5"/>
    </row>
    <row r="45" spans="1:12" x14ac:dyDescent="0.25">
      <c r="A45">
        <v>7335701001</v>
      </c>
      <c r="B45" t="s">
        <v>274</v>
      </c>
      <c r="C45" s="5">
        <v>113105192</v>
      </c>
      <c r="E45" s="5">
        <v>113105192</v>
      </c>
      <c r="F45" s="5"/>
      <c r="G45" s="5">
        <v>113105192</v>
      </c>
      <c r="J45" s="41"/>
      <c r="L45" s="5"/>
    </row>
    <row r="46" spans="1:12" x14ac:dyDescent="0.25">
      <c r="A46">
        <v>7340151001</v>
      </c>
      <c r="B46" t="s">
        <v>87</v>
      </c>
      <c r="C46" s="5">
        <v>44400</v>
      </c>
      <c r="E46" s="5"/>
      <c r="F46" s="5">
        <v>44400</v>
      </c>
      <c r="G46" s="5">
        <v>44400</v>
      </c>
      <c r="J46" s="41"/>
      <c r="L46" s="5"/>
    </row>
    <row r="47" spans="1:12" x14ac:dyDescent="0.25">
      <c r="A47">
        <v>7345151001</v>
      </c>
      <c r="B47" t="s">
        <v>88</v>
      </c>
      <c r="C47" s="5">
        <v>5693200</v>
      </c>
      <c r="E47" s="5"/>
      <c r="F47" s="5">
        <v>5693200</v>
      </c>
      <c r="G47" s="5">
        <v>5693200</v>
      </c>
      <c r="J47" s="41"/>
      <c r="L47" s="5"/>
    </row>
    <row r="48" spans="1:12" x14ac:dyDescent="0.25">
      <c r="A48">
        <v>7355051001</v>
      </c>
      <c r="B48" t="s">
        <v>235</v>
      </c>
      <c r="C48" s="5">
        <v>611685</v>
      </c>
      <c r="E48" s="5"/>
      <c r="F48" s="5">
        <v>611685</v>
      </c>
      <c r="G48" s="5">
        <v>611685</v>
      </c>
      <c r="J48" s="41"/>
      <c r="L48" s="5"/>
    </row>
    <row r="49" spans="1:12" x14ac:dyDescent="0.25">
      <c r="A49">
        <v>7355151001</v>
      </c>
      <c r="B49" t="s">
        <v>90</v>
      </c>
      <c r="C49" s="5">
        <v>853802</v>
      </c>
      <c r="E49" s="5"/>
      <c r="F49" s="5">
        <v>853802</v>
      </c>
      <c r="G49" s="5">
        <v>853802</v>
      </c>
      <c r="J49" s="41"/>
      <c r="L49" s="5"/>
    </row>
    <row r="50" spans="1:12" x14ac:dyDescent="0.25">
      <c r="A50">
        <v>7355201001</v>
      </c>
      <c r="B50" t="s">
        <v>91</v>
      </c>
      <c r="C50" s="5">
        <v>5931913</v>
      </c>
      <c r="E50" s="5"/>
      <c r="F50" s="5">
        <v>5931913</v>
      </c>
      <c r="G50" s="5">
        <v>5931913</v>
      </c>
      <c r="J50" s="41"/>
      <c r="L50" s="5"/>
    </row>
    <row r="51" spans="1:12" x14ac:dyDescent="0.25">
      <c r="A51">
        <v>7355951001</v>
      </c>
      <c r="B51" t="s">
        <v>92</v>
      </c>
      <c r="C51" s="5">
        <v>930500</v>
      </c>
      <c r="E51" s="5"/>
      <c r="F51" s="5">
        <v>930500</v>
      </c>
      <c r="G51" s="5">
        <v>930500</v>
      </c>
      <c r="J51" s="41"/>
      <c r="L51" s="5"/>
    </row>
    <row r="52" spans="1:12" x14ac:dyDescent="0.25">
      <c r="A52">
        <v>7360051001</v>
      </c>
      <c r="B52" t="s">
        <v>227</v>
      </c>
      <c r="C52" s="5">
        <v>800315</v>
      </c>
      <c r="E52" s="5"/>
      <c r="F52" s="5">
        <v>800315</v>
      </c>
      <c r="G52" s="5">
        <v>800315</v>
      </c>
      <c r="J52" s="41"/>
      <c r="L52" s="5"/>
    </row>
    <row r="53" spans="1:12" x14ac:dyDescent="0.25">
      <c r="A53">
        <v>7360101001</v>
      </c>
      <c r="B53" t="s">
        <v>88</v>
      </c>
      <c r="C53" s="5">
        <v>11266055</v>
      </c>
      <c r="E53" s="5"/>
      <c r="F53" s="5">
        <v>11266055</v>
      </c>
      <c r="G53" s="5">
        <v>11266055</v>
      </c>
      <c r="J53" s="109"/>
      <c r="K53" s="66"/>
      <c r="L53" s="141"/>
    </row>
    <row r="54" spans="1:12" x14ac:dyDescent="0.25">
      <c r="A54">
        <v>7360151001</v>
      </c>
      <c r="B54" t="s">
        <v>89</v>
      </c>
      <c r="C54" s="5">
        <v>1546160</v>
      </c>
      <c r="E54" s="5"/>
      <c r="F54" s="5">
        <v>1546160</v>
      </c>
      <c r="G54" s="5">
        <v>1546160</v>
      </c>
      <c r="J54" s="141"/>
      <c r="K54" s="66"/>
      <c r="L54" s="141"/>
    </row>
    <row r="55" spans="1:12" x14ac:dyDescent="0.25">
      <c r="A55">
        <v>7360201001</v>
      </c>
      <c r="B55" t="s">
        <v>228</v>
      </c>
      <c r="C55" s="5">
        <v>1480681</v>
      </c>
      <c r="E55" s="5"/>
      <c r="F55" s="5">
        <v>1480681</v>
      </c>
      <c r="G55" s="5">
        <v>1480681</v>
      </c>
    </row>
    <row r="56" spans="1:12" x14ac:dyDescent="0.25">
      <c r="A56">
        <v>7360551001</v>
      </c>
      <c r="B56" t="s">
        <v>276</v>
      </c>
      <c r="C56" s="5">
        <v>1536184</v>
      </c>
      <c r="E56" s="5"/>
      <c r="F56" s="5">
        <v>1536184</v>
      </c>
      <c r="G56" s="5">
        <v>1536184</v>
      </c>
    </row>
    <row r="57" spans="1:12" x14ac:dyDescent="0.25">
      <c r="A57">
        <v>7360751001</v>
      </c>
      <c r="B57" t="s">
        <v>137</v>
      </c>
      <c r="C57" s="5">
        <v>1085210</v>
      </c>
      <c r="E57" s="5"/>
      <c r="F57" s="5">
        <v>1085210</v>
      </c>
      <c r="G57" s="5">
        <v>1085210</v>
      </c>
    </row>
    <row r="58" spans="1:12" x14ac:dyDescent="0.25">
      <c r="A58">
        <v>7370051001</v>
      </c>
      <c r="B58" t="s">
        <v>277</v>
      </c>
      <c r="C58" s="5">
        <v>14479753</v>
      </c>
      <c r="E58" s="5"/>
      <c r="F58" s="5">
        <v>14479753</v>
      </c>
      <c r="G58" s="5">
        <v>14479753</v>
      </c>
    </row>
    <row r="59" spans="1:12" x14ac:dyDescent="0.25">
      <c r="A59">
        <v>7370101001</v>
      </c>
      <c r="B59" t="s">
        <v>278</v>
      </c>
      <c r="C59" s="5">
        <v>35435393</v>
      </c>
      <c r="E59" s="5"/>
      <c r="F59" s="5">
        <v>35435393</v>
      </c>
      <c r="G59" s="5">
        <v>35435393</v>
      </c>
    </row>
    <row r="60" spans="1:12" x14ac:dyDescent="0.25">
      <c r="A60">
        <v>7370151001</v>
      </c>
      <c r="B60" t="s">
        <v>138</v>
      </c>
      <c r="C60" s="5">
        <v>1401309</v>
      </c>
      <c r="E60" s="5"/>
      <c r="F60" s="5">
        <v>1401309</v>
      </c>
      <c r="G60" s="5">
        <v>1401309</v>
      </c>
    </row>
    <row r="61" spans="1:12" x14ac:dyDescent="0.25">
      <c r="A61">
        <v>7370201001</v>
      </c>
      <c r="B61" t="s">
        <v>295</v>
      </c>
      <c r="C61" s="5">
        <v>349363</v>
      </c>
      <c r="E61" s="5"/>
      <c r="F61" s="5">
        <v>349363</v>
      </c>
      <c r="G61" s="5">
        <v>349363</v>
      </c>
    </row>
    <row r="62" spans="1:12" x14ac:dyDescent="0.25">
      <c r="A62">
        <v>7395101001</v>
      </c>
      <c r="B62" t="s">
        <v>279</v>
      </c>
      <c r="C62" s="5">
        <v>505928</v>
      </c>
      <c r="E62" s="5"/>
      <c r="F62" s="5">
        <v>505928</v>
      </c>
      <c r="G62" s="5">
        <v>505928</v>
      </c>
    </row>
    <row r="63" spans="1:12" x14ac:dyDescent="0.25">
      <c r="A63">
        <v>7395201001</v>
      </c>
      <c r="B63" t="s">
        <v>280</v>
      </c>
      <c r="C63" s="5">
        <v>517728</v>
      </c>
      <c r="E63" s="5"/>
      <c r="F63" s="5">
        <v>517728</v>
      </c>
      <c r="G63" s="5">
        <v>517728</v>
      </c>
    </row>
    <row r="64" spans="1:12" x14ac:dyDescent="0.25">
      <c r="A64">
        <v>7395251001</v>
      </c>
      <c r="B64" t="s">
        <v>239</v>
      </c>
      <c r="C64" s="5">
        <v>3465052</v>
      </c>
      <c r="E64" s="5"/>
      <c r="F64" s="5">
        <v>3465052</v>
      </c>
      <c r="G64" s="5">
        <v>3465052</v>
      </c>
    </row>
    <row r="65" spans="1:7" x14ac:dyDescent="0.25">
      <c r="A65">
        <v>7395301001</v>
      </c>
      <c r="B65" t="s">
        <v>240</v>
      </c>
      <c r="C65" s="5">
        <v>1251163</v>
      </c>
      <c r="E65" s="5"/>
      <c r="F65" s="5">
        <v>1251163</v>
      </c>
      <c r="G65" s="5">
        <v>1251163</v>
      </c>
    </row>
    <row r="66" spans="1:7" x14ac:dyDescent="0.25">
      <c r="A66">
        <v>7395351001</v>
      </c>
      <c r="B66" t="s">
        <v>241</v>
      </c>
      <c r="C66" s="5">
        <v>-1953205</v>
      </c>
      <c r="E66" s="5"/>
      <c r="F66" s="5">
        <v>-1953205</v>
      </c>
      <c r="G66" s="5">
        <v>-1953205</v>
      </c>
    </row>
    <row r="67" spans="1:7" x14ac:dyDescent="0.25">
      <c r="A67">
        <v>7395451001</v>
      </c>
      <c r="B67" t="s">
        <v>94</v>
      </c>
      <c r="C67" s="5">
        <v>8000</v>
      </c>
      <c r="E67" s="5"/>
      <c r="F67" s="5">
        <v>8000</v>
      </c>
      <c r="G67" s="5">
        <v>8000</v>
      </c>
    </row>
    <row r="68" spans="1:7" x14ac:dyDescent="0.25">
      <c r="A68">
        <v>7395601001</v>
      </c>
      <c r="B68" t="s">
        <v>95</v>
      </c>
      <c r="C68" s="5">
        <v>1368597</v>
      </c>
      <c r="E68" s="5"/>
      <c r="F68" s="5">
        <v>1368597</v>
      </c>
      <c r="G68" s="5">
        <v>1368597</v>
      </c>
    </row>
    <row r="69" spans="1:7" x14ac:dyDescent="0.25">
      <c r="A69">
        <v>7395601002</v>
      </c>
      <c r="B69" t="s">
        <v>96</v>
      </c>
      <c r="C69" s="5">
        <v>3477235</v>
      </c>
      <c r="E69" s="5"/>
      <c r="F69" s="5">
        <v>3477235</v>
      </c>
      <c r="G69" s="5">
        <v>3477235</v>
      </c>
    </row>
    <row r="70" spans="1:7" x14ac:dyDescent="0.25">
      <c r="A70">
        <v>7395601004</v>
      </c>
      <c r="B70" t="s">
        <v>97</v>
      </c>
      <c r="C70" s="5">
        <v>1662344</v>
      </c>
      <c r="E70" s="5"/>
      <c r="F70" s="5">
        <v>1662344</v>
      </c>
      <c r="G70" s="5">
        <v>1662344</v>
      </c>
    </row>
    <row r="71" spans="1:7" x14ac:dyDescent="0.25">
      <c r="A71">
        <v>7395651001</v>
      </c>
      <c r="B71" t="s">
        <v>98</v>
      </c>
      <c r="C71" s="5">
        <v>17479</v>
      </c>
      <c r="E71" s="5"/>
      <c r="F71" s="5">
        <v>17479</v>
      </c>
      <c r="G71" s="5">
        <v>17479</v>
      </c>
    </row>
    <row r="72" spans="1:7" x14ac:dyDescent="0.25">
      <c r="A72">
        <v>7395951004</v>
      </c>
      <c r="B72" t="s">
        <v>244</v>
      </c>
      <c r="C72" s="5">
        <v>15238596</v>
      </c>
      <c r="E72" s="5"/>
      <c r="F72" s="5">
        <v>15238596</v>
      </c>
      <c r="G72" s="5">
        <v>15238596</v>
      </c>
    </row>
    <row r="73" spans="1:7" x14ac:dyDescent="0.25">
      <c r="A73">
        <v>7435101001</v>
      </c>
      <c r="B73" t="s">
        <v>84</v>
      </c>
      <c r="C73" s="5">
        <v>32920607</v>
      </c>
      <c r="E73" s="5"/>
      <c r="F73" s="5">
        <v>32920607</v>
      </c>
      <c r="G73" s="5">
        <v>32920607</v>
      </c>
    </row>
    <row r="74" spans="1:7" x14ac:dyDescent="0.25">
      <c r="A74">
        <v>7440111001</v>
      </c>
      <c r="B74" t="s">
        <v>139</v>
      </c>
      <c r="C74" s="5">
        <v>908201318</v>
      </c>
      <c r="E74" s="5"/>
      <c r="F74" s="5">
        <v>908201318</v>
      </c>
      <c r="G74" s="5">
        <v>908201318</v>
      </c>
    </row>
    <row r="75" spans="1:7" x14ac:dyDescent="0.25">
      <c r="A75" t="s">
        <v>268</v>
      </c>
      <c r="C75" s="5">
        <v>2072232644</v>
      </c>
      <c r="E75" s="5">
        <f>SUM(E5:E74)</f>
        <v>832852951</v>
      </c>
      <c r="F75" s="5">
        <f>SUM(F5:F74)</f>
        <v>1239379693</v>
      </c>
      <c r="G75" s="5">
        <f>SUM(G5:G74)</f>
        <v>2072232644</v>
      </c>
    </row>
    <row r="76" spans="1:7" x14ac:dyDescent="0.25">
      <c r="E76" s="6">
        <f>+E75/$G$75</f>
        <v>0.40191093090414609</v>
      </c>
      <c r="F76" s="6">
        <f>+F75/$G$75</f>
        <v>0.59808906909585391</v>
      </c>
    </row>
    <row r="77" spans="1:7" x14ac:dyDescent="0.25">
      <c r="A77" s="140" t="s">
        <v>311</v>
      </c>
    </row>
    <row r="79" spans="1:7" x14ac:dyDescent="0.25">
      <c r="A79" s="142" t="s">
        <v>312</v>
      </c>
      <c r="B79" s="142"/>
      <c r="C79" s="143"/>
      <c r="D79" s="142"/>
      <c r="E79" s="143" t="s">
        <v>313</v>
      </c>
      <c r="F79" s="143"/>
      <c r="G79" s="143"/>
    </row>
    <row r="80" spans="1:7" x14ac:dyDescent="0.25">
      <c r="A80" s="144" t="s">
        <v>214</v>
      </c>
      <c r="B80" s="144" t="s">
        <v>215</v>
      </c>
      <c r="C80" s="145" t="s">
        <v>268</v>
      </c>
      <c r="D80" s="144"/>
      <c r="E80" s="145" t="s">
        <v>304</v>
      </c>
      <c r="F80" s="145" t="s">
        <v>305</v>
      </c>
      <c r="G80" s="145" t="s">
        <v>268</v>
      </c>
    </row>
    <row r="81" spans="1:7" x14ac:dyDescent="0.25">
      <c r="A81" s="146">
        <v>151117</v>
      </c>
      <c r="B81" t="s">
        <v>306</v>
      </c>
      <c r="C81" s="5">
        <v>877681</v>
      </c>
      <c r="E81" s="5">
        <v>877681</v>
      </c>
      <c r="F81" s="5"/>
      <c r="G81" s="5">
        <v>877681</v>
      </c>
    </row>
    <row r="82" spans="1:7" x14ac:dyDescent="0.25">
      <c r="A82" s="146">
        <v>92110001</v>
      </c>
      <c r="B82" t="s">
        <v>269</v>
      </c>
      <c r="C82" s="5">
        <v>12275887</v>
      </c>
      <c r="E82" s="5"/>
      <c r="F82" s="5">
        <v>12275887</v>
      </c>
      <c r="G82" s="5">
        <v>12275887</v>
      </c>
    </row>
    <row r="83" spans="1:7" x14ac:dyDescent="0.25">
      <c r="A83" s="146">
        <v>7305061001</v>
      </c>
      <c r="B83" t="s">
        <v>146</v>
      </c>
      <c r="C83" s="5">
        <v>39188494</v>
      </c>
      <c r="E83" s="5">
        <v>39188494</v>
      </c>
      <c r="F83" s="5"/>
      <c r="G83" s="5">
        <v>39188494</v>
      </c>
    </row>
    <row r="84" spans="1:7" x14ac:dyDescent="0.25">
      <c r="A84" s="146">
        <v>7305061002</v>
      </c>
      <c r="B84" t="s">
        <v>135</v>
      </c>
      <c r="C84" s="5">
        <v>335073518</v>
      </c>
      <c r="E84" s="5">
        <v>335073518</v>
      </c>
      <c r="F84" s="5"/>
      <c r="G84" s="5">
        <v>335073518</v>
      </c>
    </row>
    <row r="85" spans="1:7" x14ac:dyDescent="0.25">
      <c r="A85" s="146">
        <v>7305121001</v>
      </c>
      <c r="B85" t="s">
        <v>142</v>
      </c>
      <c r="C85" s="5">
        <v>17763461</v>
      </c>
      <c r="E85" s="5">
        <v>17763461</v>
      </c>
      <c r="F85" s="5"/>
      <c r="G85" s="5">
        <v>17763461</v>
      </c>
    </row>
    <row r="86" spans="1:7" x14ac:dyDescent="0.25">
      <c r="A86" s="146">
        <v>7305121002</v>
      </c>
      <c r="B86" t="s">
        <v>69</v>
      </c>
      <c r="C86" s="5">
        <v>437889912</v>
      </c>
      <c r="E86" s="5">
        <v>437889912</v>
      </c>
      <c r="F86" s="5"/>
      <c r="G86" s="5">
        <v>437889912</v>
      </c>
    </row>
    <row r="87" spans="1:7" x14ac:dyDescent="0.25">
      <c r="A87" s="146">
        <v>7305151002</v>
      </c>
      <c r="B87" t="s">
        <v>155</v>
      </c>
      <c r="C87" s="5">
        <v>77994168</v>
      </c>
      <c r="E87" s="5"/>
      <c r="F87" s="5">
        <f>+C87</f>
        <v>77994168</v>
      </c>
      <c r="G87" s="5">
        <v>77994168</v>
      </c>
    </row>
    <row r="88" spans="1:7" x14ac:dyDescent="0.25">
      <c r="A88" s="146">
        <v>7305151003</v>
      </c>
      <c r="B88" t="s">
        <v>156</v>
      </c>
      <c r="C88" s="5">
        <v>100707077</v>
      </c>
      <c r="E88" s="5">
        <f>+C88</f>
        <v>100707077</v>
      </c>
      <c r="F88" s="5"/>
      <c r="G88" s="5">
        <v>100707077</v>
      </c>
    </row>
    <row r="89" spans="1:7" x14ac:dyDescent="0.25">
      <c r="A89" s="146">
        <v>7305241001</v>
      </c>
      <c r="B89" t="s">
        <v>70</v>
      </c>
      <c r="C89" s="5">
        <v>1543553</v>
      </c>
      <c r="E89" s="5">
        <v>74830</v>
      </c>
      <c r="F89" s="5">
        <v>1468723</v>
      </c>
      <c r="G89" s="5">
        <v>1543553</v>
      </c>
    </row>
    <row r="90" spans="1:7" x14ac:dyDescent="0.25">
      <c r="A90" s="146">
        <v>7305301001</v>
      </c>
      <c r="B90" t="s">
        <v>71</v>
      </c>
      <c r="C90" s="5">
        <v>111942649</v>
      </c>
      <c r="E90" s="5">
        <v>111942649</v>
      </c>
      <c r="F90" s="5"/>
      <c r="G90" s="5">
        <v>111942649</v>
      </c>
    </row>
    <row r="91" spans="1:7" x14ac:dyDescent="0.25">
      <c r="A91" s="146">
        <v>7305331001</v>
      </c>
      <c r="B91" t="s">
        <v>217</v>
      </c>
      <c r="C91" s="5">
        <v>15606515</v>
      </c>
      <c r="E91" s="5">
        <v>15606515</v>
      </c>
      <c r="F91" s="5"/>
      <c r="G91" s="5">
        <v>15606515</v>
      </c>
    </row>
    <row r="92" spans="1:7" x14ac:dyDescent="0.25">
      <c r="A92" s="146">
        <v>7305361001</v>
      </c>
      <c r="B92" t="s">
        <v>72</v>
      </c>
      <c r="C92" s="5">
        <v>87938636</v>
      </c>
      <c r="E92" s="5">
        <v>87938636</v>
      </c>
      <c r="F92" s="5"/>
      <c r="G92" s="5">
        <v>87938636</v>
      </c>
    </row>
    <row r="93" spans="1:7" x14ac:dyDescent="0.25">
      <c r="A93" s="146">
        <v>7305391001</v>
      </c>
      <c r="B93" t="s">
        <v>73</v>
      </c>
      <c r="C93" s="5">
        <v>45578980</v>
      </c>
      <c r="E93" s="5">
        <v>45578980</v>
      </c>
      <c r="F93" s="5"/>
      <c r="G93" s="5">
        <v>45578980</v>
      </c>
    </row>
    <row r="94" spans="1:7" x14ac:dyDescent="0.25">
      <c r="A94" s="146">
        <v>7305421001</v>
      </c>
      <c r="B94" t="s">
        <v>74</v>
      </c>
      <c r="C94" s="5">
        <v>107190759</v>
      </c>
      <c r="E94" s="5">
        <v>107190759</v>
      </c>
      <c r="F94" s="5"/>
      <c r="G94" s="5">
        <v>107190759</v>
      </c>
    </row>
    <row r="95" spans="1:7" x14ac:dyDescent="0.25">
      <c r="A95" s="146">
        <v>7305451001</v>
      </c>
      <c r="B95" t="s">
        <v>75</v>
      </c>
      <c r="C95" s="5">
        <v>5941959</v>
      </c>
      <c r="E95" s="5"/>
      <c r="F95" s="5">
        <f>+C95</f>
        <v>5941959</v>
      </c>
      <c r="G95" s="5">
        <v>5941959</v>
      </c>
    </row>
    <row r="96" spans="1:7" x14ac:dyDescent="0.25">
      <c r="A96" s="146">
        <v>7305481001</v>
      </c>
      <c r="B96" t="s">
        <v>100</v>
      </c>
      <c r="C96" s="5">
        <v>11595405</v>
      </c>
      <c r="E96" s="5"/>
      <c r="F96" s="5">
        <f>+C96</f>
        <v>11595405</v>
      </c>
      <c r="G96" s="5">
        <v>11595405</v>
      </c>
    </row>
    <row r="97" spans="1:7" x14ac:dyDescent="0.25">
      <c r="A97" s="146">
        <v>7305511001</v>
      </c>
      <c r="B97" t="s">
        <v>218</v>
      </c>
      <c r="C97" s="5">
        <v>14061098</v>
      </c>
      <c r="E97" s="5">
        <v>14061098</v>
      </c>
      <c r="F97" s="5"/>
      <c r="G97" s="5">
        <v>14061098</v>
      </c>
    </row>
    <row r="98" spans="1:7" x14ac:dyDescent="0.25">
      <c r="A98" s="146">
        <v>7305691001</v>
      </c>
      <c r="B98" t="s">
        <v>136</v>
      </c>
      <c r="C98" s="5">
        <v>93636</v>
      </c>
      <c r="E98" s="5">
        <v>93636</v>
      </c>
      <c r="F98" s="5"/>
      <c r="G98" s="5">
        <v>93636</v>
      </c>
    </row>
    <row r="99" spans="1:7" x14ac:dyDescent="0.25">
      <c r="A99" s="146">
        <v>7305701001</v>
      </c>
      <c r="B99" t="s">
        <v>270</v>
      </c>
      <c r="C99" s="5">
        <v>131130571</v>
      </c>
      <c r="E99" s="5">
        <v>131130571</v>
      </c>
      <c r="F99" s="5"/>
      <c r="G99" s="5">
        <v>131130571</v>
      </c>
    </row>
    <row r="100" spans="1:7" x14ac:dyDescent="0.25">
      <c r="A100" s="146">
        <v>7305721001</v>
      </c>
      <c r="B100" t="s">
        <v>271</v>
      </c>
      <c r="C100" s="5">
        <v>42279624</v>
      </c>
      <c r="E100" s="5">
        <v>42279624</v>
      </c>
      <c r="F100" s="5"/>
      <c r="G100" s="5">
        <v>42279624</v>
      </c>
    </row>
    <row r="101" spans="1:7" x14ac:dyDescent="0.25">
      <c r="A101" s="146">
        <v>7305811001</v>
      </c>
      <c r="B101" t="s">
        <v>78</v>
      </c>
      <c r="C101" s="5">
        <v>6748805</v>
      </c>
      <c r="E101" s="5">
        <v>6748805</v>
      </c>
      <c r="F101" s="5"/>
      <c r="G101" s="5">
        <v>6748805</v>
      </c>
    </row>
    <row r="102" spans="1:7" x14ac:dyDescent="0.25">
      <c r="A102" s="146">
        <v>7305851001</v>
      </c>
      <c r="B102" t="s">
        <v>272</v>
      </c>
      <c r="C102" s="5">
        <v>44158510</v>
      </c>
      <c r="E102" s="5">
        <v>44158510</v>
      </c>
      <c r="F102" s="5"/>
      <c r="G102" s="5">
        <v>44158510</v>
      </c>
    </row>
    <row r="103" spans="1:7" x14ac:dyDescent="0.25">
      <c r="A103" s="146">
        <v>7305951002</v>
      </c>
      <c r="B103" t="s">
        <v>226</v>
      </c>
      <c r="C103" s="5">
        <v>3703801</v>
      </c>
      <c r="E103" s="5">
        <v>3703801</v>
      </c>
      <c r="F103" s="5"/>
      <c r="G103" s="5">
        <v>3703801</v>
      </c>
    </row>
    <row r="104" spans="1:7" x14ac:dyDescent="0.25">
      <c r="A104" s="146">
        <v>7305951004</v>
      </c>
      <c r="B104" t="s">
        <v>161</v>
      </c>
      <c r="C104" s="5">
        <v>0</v>
      </c>
      <c r="E104" s="5">
        <v>0</v>
      </c>
      <c r="F104" s="5"/>
      <c r="G104" s="5">
        <v>0</v>
      </c>
    </row>
    <row r="105" spans="1:7" x14ac:dyDescent="0.25">
      <c r="A105" s="146">
        <v>7305951005</v>
      </c>
      <c r="B105" t="s">
        <v>314</v>
      </c>
      <c r="C105" s="5">
        <v>120400</v>
      </c>
      <c r="E105" s="5">
        <v>120400</v>
      </c>
      <c r="F105" s="5"/>
      <c r="G105" s="5">
        <v>120400</v>
      </c>
    </row>
    <row r="106" spans="1:7" x14ac:dyDescent="0.25">
      <c r="A106" s="146">
        <v>7310251001</v>
      </c>
      <c r="B106" t="s">
        <v>79</v>
      </c>
      <c r="C106" s="5">
        <v>220000</v>
      </c>
      <c r="E106" s="5"/>
      <c r="F106" s="5">
        <v>220000</v>
      </c>
      <c r="G106" s="5">
        <v>220000</v>
      </c>
    </row>
    <row r="107" spans="1:7" x14ac:dyDescent="0.25">
      <c r="A107" s="146">
        <v>7315951001</v>
      </c>
      <c r="B107" t="s">
        <v>162</v>
      </c>
      <c r="C107" s="5">
        <v>139</v>
      </c>
      <c r="E107" s="5"/>
      <c r="F107" s="5">
        <v>139</v>
      </c>
      <c r="G107" s="5">
        <v>139</v>
      </c>
    </row>
    <row r="108" spans="1:7" x14ac:dyDescent="0.25">
      <c r="A108" s="146">
        <v>7320151001</v>
      </c>
      <c r="B108" t="s">
        <v>88</v>
      </c>
      <c r="C108" s="5">
        <v>2764013</v>
      </c>
      <c r="E108" s="5">
        <v>2764013</v>
      </c>
      <c r="F108" s="5"/>
      <c r="G108" s="5">
        <v>2764013</v>
      </c>
    </row>
    <row r="109" spans="1:7" x14ac:dyDescent="0.25">
      <c r="A109" s="146">
        <v>7325101001</v>
      </c>
      <c r="B109" t="s">
        <v>229</v>
      </c>
      <c r="C109" s="5">
        <v>6477000</v>
      </c>
      <c r="E109" s="5"/>
      <c r="F109" s="5">
        <v>6477000</v>
      </c>
      <c r="G109" s="5">
        <v>6477000</v>
      </c>
    </row>
    <row r="110" spans="1:7" x14ac:dyDescent="0.25">
      <c r="A110" s="146">
        <v>7330951001</v>
      </c>
      <c r="B110" t="s">
        <v>81</v>
      </c>
      <c r="C110" s="5">
        <v>108425</v>
      </c>
      <c r="E110" s="5"/>
      <c r="F110" s="5">
        <f t="shared" ref="F110:F116" si="0">+C110</f>
        <v>108425</v>
      </c>
      <c r="G110" s="5">
        <v>108425</v>
      </c>
    </row>
    <row r="111" spans="1:7" x14ac:dyDescent="0.25">
      <c r="A111" s="146">
        <v>7335101001</v>
      </c>
      <c r="B111" t="s">
        <v>84</v>
      </c>
      <c r="C111" s="5">
        <v>1746000</v>
      </c>
      <c r="E111" s="5"/>
      <c r="F111" s="5">
        <f t="shared" si="0"/>
        <v>1746000</v>
      </c>
      <c r="G111" s="5">
        <v>1746000</v>
      </c>
    </row>
    <row r="112" spans="1:7" x14ac:dyDescent="0.25">
      <c r="A112" s="146">
        <v>7335351001</v>
      </c>
      <c r="B112" t="s">
        <v>85</v>
      </c>
      <c r="C112" s="5">
        <v>274482</v>
      </c>
      <c r="E112" s="5"/>
      <c r="F112" s="5">
        <f t="shared" si="0"/>
        <v>274482</v>
      </c>
      <c r="G112" s="5">
        <v>274482</v>
      </c>
    </row>
    <row r="113" spans="1:7" x14ac:dyDescent="0.25">
      <c r="A113" s="146">
        <v>7335401001</v>
      </c>
      <c r="B113" t="s">
        <v>273</v>
      </c>
      <c r="C113" s="5">
        <v>1547674</v>
      </c>
      <c r="E113" s="5"/>
      <c r="F113" s="5">
        <f t="shared" si="0"/>
        <v>1547674</v>
      </c>
      <c r="G113" s="5">
        <v>1547674</v>
      </c>
    </row>
    <row r="114" spans="1:7" x14ac:dyDescent="0.25">
      <c r="A114" s="146">
        <v>7335951002</v>
      </c>
      <c r="B114" t="s">
        <v>275</v>
      </c>
      <c r="C114" s="5">
        <v>19417103</v>
      </c>
      <c r="E114" s="5"/>
      <c r="F114" s="5">
        <f t="shared" si="0"/>
        <v>19417103</v>
      </c>
      <c r="G114" s="5">
        <v>19417103</v>
      </c>
    </row>
    <row r="115" spans="1:7" x14ac:dyDescent="0.25">
      <c r="A115" s="146">
        <v>7340151001</v>
      </c>
      <c r="B115" t="s">
        <v>87</v>
      </c>
      <c r="C115" s="5">
        <v>990000</v>
      </c>
      <c r="E115" s="5"/>
      <c r="F115" s="5">
        <f t="shared" si="0"/>
        <v>990000</v>
      </c>
      <c r="G115" s="5">
        <v>990000</v>
      </c>
    </row>
    <row r="116" spans="1:7" x14ac:dyDescent="0.25">
      <c r="A116" s="146">
        <v>7345151001</v>
      </c>
      <c r="B116" t="s">
        <v>88</v>
      </c>
      <c r="C116" s="5">
        <v>53915814</v>
      </c>
      <c r="E116" s="5"/>
      <c r="F116" s="5">
        <f t="shared" si="0"/>
        <v>53915814</v>
      </c>
      <c r="G116" s="5">
        <v>53915814</v>
      </c>
    </row>
    <row r="117" spans="1:7" x14ac:dyDescent="0.25">
      <c r="A117" s="146">
        <v>7345251001</v>
      </c>
      <c r="B117" t="s">
        <v>228</v>
      </c>
      <c r="C117" s="5">
        <v>480000</v>
      </c>
      <c r="E117" s="5"/>
      <c r="F117" s="5">
        <v>480000</v>
      </c>
      <c r="G117" s="5">
        <v>480000</v>
      </c>
    </row>
    <row r="118" spans="1:7" x14ac:dyDescent="0.25">
      <c r="A118" s="146">
        <v>7350151001</v>
      </c>
      <c r="B118" t="s">
        <v>234</v>
      </c>
      <c r="C118" s="5">
        <v>21741</v>
      </c>
      <c r="E118" s="5"/>
      <c r="F118" s="5">
        <v>21741</v>
      </c>
      <c r="G118" s="5">
        <v>21741</v>
      </c>
    </row>
    <row r="119" spans="1:7" x14ac:dyDescent="0.25">
      <c r="A119" s="146">
        <v>7355151001</v>
      </c>
      <c r="B119" t="s">
        <v>90</v>
      </c>
      <c r="C119" s="5">
        <v>278802</v>
      </c>
      <c r="E119" s="5"/>
      <c r="F119" s="5">
        <v>278802</v>
      </c>
      <c r="G119" s="5">
        <v>278802</v>
      </c>
    </row>
    <row r="120" spans="1:7" x14ac:dyDescent="0.25">
      <c r="A120" s="146">
        <v>7355201001</v>
      </c>
      <c r="B120" t="s">
        <v>91</v>
      </c>
      <c r="C120" s="5">
        <v>3042769</v>
      </c>
      <c r="E120" s="5"/>
      <c r="F120" s="5">
        <v>3042769</v>
      </c>
      <c r="G120" s="5">
        <v>3042769</v>
      </c>
    </row>
    <row r="121" spans="1:7" x14ac:dyDescent="0.25">
      <c r="A121" s="146">
        <v>7355951001</v>
      </c>
      <c r="B121" t="s">
        <v>92</v>
      </c>
      <c r="C121" s="5">
        <v>72000</v>
      </c>
      <c r="E121" s="5"/>
      <c r="F121" s="5">
        <v>72000</v>
      </c>
      <c r="G121" s="5">
        <v>72000</v>
      </c>
    </row>
    <row r="122" spans="1:7" x14ac:dyDescent="0.25">
      <c r="A122" s="146">
        <v>7355951002</v>
      </c>
      <c r="B122" t="s">
        <v>81</v>
      </c>
      <c r="C122" s="5">
        <v>5298817</v>
      </c>
      <c r="E122" s="5"/>
      <c r="F122" s="5">
        <f>+C122</f>
        <v>5298817</v>
      </c>
      <c r="G122" s="5">
        <v>5298817</v>
      </c>
    </row>
    <row r="123" spans="1:7" x14ac:dyDescent="0.25">
      <c r="A123" s="146">
        <v>7360051001</v>
      </c>
      <c r="B123" t="s">
        <v>227</v>
      </c>
      <c r="C123" s="5">
        <v>20119603</v>
      </c>
      <c r="E123" s="5"/>
      <c r="F123" s="5">
        <v>20119603</v>
      </c>
      <c r="G123" s="5">
        <v>20119603</v>
      </c>
    </row>
    <row r="124" spans="1:7" x14ac:dyDescent="0.25">
      <c r="A124" s="146">
        <v>7360101001</v>
      </c>
      <c r="B124" t="s">
        <v>88</v>
      </c>
      <c r="C124" s="5">
        <v>69599892</v>
      </c>
      <c r="E124" s="5"/>
      <c r="F124" s="5">
        <v>69599892</v>
      </c>
      <c r="G124" s="5">
        <v>69599892</v>
      </c>
    </row>
    <row r="125" spans="1:7" x14ac:dyDescent="0.25">
      <c r="A125" s="146">
        <v>7360151001</v>
      </c>
      <c r="B125" t="s">
        <v>89</v>
      </c>
      <c r="C125" s="5">
        <v>6368187</v>
      </c>
      <c r="E125" s="5"/>
      <c r="F125" s="5">
        <v>6368187</v>
      </c>
      <c r="G125" s="5">
        <v>6368187</v>
      </c>
    </row>
    <row r="126" spans="1:7" x14ac:dyDescent="0.25">
      <c r="A126" s="146">
        <v>7360201001</v>
      </c>
      <c r="B126" t="s">
        <v>228</v>
      </c>
      <c r="C126" s="5">
        <v>1588339</v>
      </c>
      <c r="E126" s="5"/>
      <c r="F126" s="5">
        <v>1588339</v>
      </c>
      <c r="G126" s="5">
        <v>1588339</v>
      </c>
    </row>
    <row r="127" spans="1:7" x14ac:dyDescent="0.25">
      <c r="A127" s="146">
        <v>7360551001</v>
      </c>
      <c r="B127" t="s">
        <v>276</v>
      </c>
      <c r="C127" s="5">
        <v>1123316</v>
      </c>
      <c r="E127" s="5"/>
      <c r="F127" s="5">
        <v>1123316</v>
      </c>
      <c r="G127" s="5">
        <v>1123316</v>
      </c>
    </row>
    <row r="128" spans="1:7" x14ac:dyDescent="0.25">
      <c r="A128" s="146">
        <v>7365101001</v>
      </c>
      <c r="B128" t="s">
        <v>237</v>
      </c>
      <c r="C128" s="5">
        <v>21653888</v>
      </c>
      <c r="E128" s="5"/>
      <c r="F128" s="5">
        <v>21653888</v>
      </c>
      <c r="G128" s="5">
        <v>21653888</v>
      </c>
    </row>
    <row r="129" spans="1:7" x14ac:dyDescent="0.25">
      <c r="A129" s="146">
        <v>7370051001</v>
      </c>
      <c r="B129" t="s">
        <v>277</v>
      </c>
      <c r="C129" s="5">
        <v>74372041</v>
      </c>
      <c r="E129" s="5"/>
      <c r="F129" s="5">
        <f>+C129</f>
        <v>74372041</v>
      </c>
      <c r="G129" s="5">
        <v>74372041</v>
      </c>
    </row>
    <row r="130" spans="1:7" x14ac:dyDescent="0.25">
      <c r="A130" s="146">
        <v>7370101001</v>
      </c>
      <c r="B130" t="s">
        <v>278</v>
      </c>
      <c r="C130" s="5">
        <v>27946505</v>
      </c>
      <c r="E130" s="5"/>
      <c r="F130" s="5">
        <v>27946505</v>
      </c>
      <c r="G130" s="5">
        <v>27946505</v>
      </c>
    </row>
    <row r="131" spans="1:7" x14ac:dyDescent="0.25">
      <c r="A131" s="146">
        <v>7370151001</v>
      </c>
      <c r="B131" t="s">
        <v>138</v>
      </c>
      <c r="C131" s="5">
        <v>2658860</v>
      </c>
      <c r="E131" s="5"/>
      <c r="F131" s="5">
        <f>+C131</f>
        <v>2658860</v>
      </c>
      <c r="G131" s="5">
        <v>2658860</v>
      </c>
    </row>
    <row r="132" spans="1:7" x14ac:dyDescent="0.25">
      <c r="A132" s="146">
        <v>7370201001</v>
      </c>
      <c r="B132" t="s">
        <v>295</v>
      </c>
      <c r="C132" s="5">
        <v>31450</v>
      </c>
      <c r="E132" s="5"/>
      <c r="F132" s="5">
        <v>31450</v>
      </c>
      <c r="G132" s="5">
        <v>31450</v>
      </c>
    </row>
    <row r="133" spans="1:7" x14ac:dyDescent="0.25">
      <c r="A133" s="146">
        <v>7395101001</v>
      </c>
      <c r="B133" t="s">
        <v>279</v>
      </c>
      <c r="C133" s="5">
        <v>188100</v>
      </c>
      <c r="E133" s="5"/>
      <c r="F133" s="5">
        <v>188100</v>
      </c>
      <c r="G133" s="5">
        <v>188100</v>
      </c>
    </row>
    <row r="134" spans="1:7" x14ac:dyDescent="0.25">
      <c r="A134" s="146">
        <v>7395201001</v>
      </c>
      <c r="B134" t="s">
        <v>280</v>
      </c>
      <c r="C134" s="5">
        <v>894240</v>
      </c>
      <c r="E134" s="5"/>
      <c r="F134" s="5">
        <f>+C134</f>
        <v>894240</v>
      </c>
      <c r="G134" s="5">
        <v>894240</v>
      </c>
    </row>
    <row r="135" spans="1:7" x14ac:dyDescent="0.25">
      <c r="A135" s="146">
        <v>7395251001</v>
      </c>
      <c r="B135" t="s">
        <v>239</v>
      </c>
      <c r="C135" s="5">
        <v>7201569</v>
      </c>
      <c r="E135" s="5"/>
      <c r="F135" s="5">
        <f>+C135</f>
        <v>7201569</v>
      </c>
      <c r="G135" s="5">
        <v>7201569</v>
      </c>
    </row>
    <row r="136" spans="1:7" x14ac:dyDescent="0.25">
      <c r="A136" s="146">
        <v>7395301001</v>
      </c>
      <c r="B136" t="s">
        <v>240</v>
      </c>
      <c r="C136" s="5">
        <v>495556</v>
      </c>
      <c r="E136" s="5"/>
      <c r="F136" s="5">
        <f>+C136</f>
        <v>495556</v>
      </c>
      <c r="G136" s="5">
        <v>495556</v>
      </c>
    </row>
    <row r="137" spans="1:7" x14ac:dyDescent="0.25">
      <c r="A137" s="146">
        <v>7395351001</v>
      </c>
      <c r="B137" t="s">
        <v>241</v>
      </c>
      <c r="C137" s="5">
        <v>1094833</v>
      </c>
      <c r="E137" s="5"/>
      <c r="F137" s="5">
        <v>1094833</v>
      </c>
      <c r="G137" s="5">
        <v>1094833</v>
      </c>
    </row>
    <row r="138" spans="1:7" x14ac:dyDescent="0.25">
      <c r="A138" s="146">
        <v>7395601001</v>
      </c>
      <c r="B138" t="s">
        <v>95</v>
      </c>
      <c r="C138" s="5">
        <v>2812439</v>
      </c>
      <c r="E138" s="5"/>
      <c r="F138" s="5">
        <f>+C138</f>
        <v>2812439</v>
      </c>
      <c r="G138" s="5">
        <v>2812439</v>
      </c>
    </row>
    <row r="139" spans="1:7" x14ac:dyDescent="0.25">
      <c r="A139" s="146">
        <v>7395601002</v>
      </c>
      <c r="B139" t="s">
        <v>96</v>
      </c>
      <c r="C139" s="5">
        <v>7971835</v>
      </c>
      <c r="E139" s="5"/>
      <c r="F139" s="5">
        <f>+C139</f>
        <v>7971835</v>
      </c>
      <c r="G139" s="5">
        <v>7971835</v>
      </c>
    </row>
    <row r="140" spans="1:7" x14ac:dyDescent="0.25">
      <c r="A140" s="146">
        <v>7395951002</v>
      </c>
      <c r="B140" t="s">
        <v>315</v>
      </c>
      <c r="C140" s="5">
        <v>0</v>
      </c>
      <c r="E140" s="5"/>
      <c r="F140" s="5">
        <v>0</v>
      </c>
      <c r="G140" s="5">
        <v>0</v>
      </c>
    </row>
    <row r="141" spans="1:7" x14ac:dyDescent="0.25">
      <c r="A141" s="146">
        <v>7395951004</v>
      </c>
      <c r="B141" t="s">
        <v>244</v>
      </c>
      <c r="C141" s="5">
        <v>2201763</v>
      </c>
      <c r="E141" s="5"/>
      <c r="F141" s="5">
        <v>2201763</v>
      </c>
      <c r="G141" s="5">
        <v>2201763</v>
      </c>
    </row>
    <row r="142" spans="1:7" x14ac:dyDescent="0.25">
      <c r="A142" s="146">
        <v>7435101001</v>
      </c>
      <c r="B142" t="s">
        <v>84</v>
      </c>
      <c r="C142" s="5">
        <v>9860500</v>
      </c>
      <c r="E142" s="5"/>
      <c r="F142" s="5">
        <f>+C142</f>
        <v>9860500</v>
      </c>
      <c r="G142" s="5">
        <v>9860500</v>
      </c>
    </row>
    <row r="143" spans="1:7" x14ac:dyDescent="0.25">
      <c r="A143" s="146">
        <v>7440111001</v>
      </c>
      <c r="B143" t="s">
        <v>139</v>
      </c>
      <c r="C143" s="5">
        <v>48487646</v>
      </c>
      <c r="E143" s="5"/>
      <c r="F143" s="5">
        <f>+C143</f>
        <v>48487646</v>
      </c>
      <c r="G143" s="5">
        <v>48487646</v>
      </c>
    </row>
    <row r="144" spans="1:7" x14ac:dyDescent="0.25">
      <c r="A144" s="146">
        <v>7305421003</v>
      </c>
      <c r="B144" t="s">
        <v>316</v>
      </c>
      <c r="C144" s="5">
        <v>6517788</v>
      </c>
      <c r="E144" s="5">
        <v>6517788</v>
      </c>
      <c r="F144" s="5"/>
      <c r="G144" s="5">
        <v>6517788</v>
      </c>
    </row>
    <row r="145" spans="1:7" x14ac:dyDescent="0.25">
      <c r="A145" s="147" t="s">
        <v>268</v>
      </c>
      <c r="B145" s="147"/>
      <c r="C145" s="148">
        <v>2061248228</v>
      </c>
      <c r="D145" s="147"/>
      <c r="E145" s="148">
        <f>SUM(E81:E144)</f>
        <v>1551410758</v>
      </c>
      <c r="F145" s="148">
        <f>SUM(F81:F144)</f>
        <v>509837470</v>
      </c>
      <c r="G145" s="148">
        <v>2061248228</v>
      </c>
    </row>
    <row r="146" spans="1:7" x14ac:dyDescent="0.25">
      <c r="E146" s="6">
        <f>+E145/$G$145</f>
        <v>0.75265595716499989</v>
      </c>
      <c r="F146" s="6">
        <f>+F145/$G$145</f>
        <v>0.24734404283500008</v>
      </c>
    </row>
    <row r="147" spans="1:7" x14ac:dyDescent="0.25">
      <c r="E147" s="5">
        <f>+E145+E75</f>
        <v>2384263709</v>
      </c>
      <c r="F147" s="5">
        <f>+F145+F75</f>
        <v>1749217163</v>
      </c>
      <c r="G147" s="5">
        <f>+G145+G75</f>
        <v>4133480872</v>
      </c>
    </row>
    <row r="148" spans="1:7" x14ac:dyDescent="0.25">
      <c r="E148" s="6">
        <f>+E147/$G$147</f>
        <v>0.57681740470867726</v>
      </c>
      <c r="F148" s="6">
        <f>+F147/$G$147</f>
        <v>0.42318259529132279</v>
      </c>
    </row>
  </sheetData>
  <mergeCells count="1">
    <mergeCell ref="B2:G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CEE26-C7C6-42A6-8973-C4FC26D5F30D}">
  <dimension ref="B1:I16"/>
  <sheetViews>
    <sheetView workbookViewId="0">
      <selection activeCell="G16" sqref="G16:H16"/>
    </sheetView>
  </sheetViews>
  <sheetFormatPr baseColWidth="10" defaultRowHeight="15" x14ac:dyDescent="0.25"/>
  <cols>
    <col min="3" max="3" width="26.7109375" bestFit="1" customWidth="1"/>
    <col min="4" max="4" width="14.140625" bestFit="1" customWidth="1"/>
    <col min="5" max="5" width="15.140625" bestFit="1" customWidth="1"/>
    <col min="6" max="6" width="16.85546875" bestFit="1" customWidth="1"/>
  </cols>
  <sheetData>
    <row r="1" spans="2:9" x14ac:dyDescent="0.25">
      <c r="D1" s="41" t="s">
        <v>64</v>
      </c>
      <c r="E1" s="41" t="s">
        <v>65</v>
      </c>
      <c r="F1" s="41"/>
    </row>
    <row r="2" spans="2:9" x14ac:dyDescent="0.25">
      <c r="B2" s="151">
        <v>155001</v>
      </c>
      <c r="C2" s="151" t="s">
        <v>165</v>
      </c>
      <c r="D2" s="41">
        <f>+'Gestion Cambio'!$G$127</f>
        <v>255933512</v>
      </c>
      <c r="E2" s="41">
        <f>+'Gestion Cambio'!$H$127</f>
        <v>420763</v>
      </c>
      <c r="F2" s="41">
        <f>+D2+E2</f>
        <v>256354275</v>
      </c>
      <c r="G2" s="6">
        <f t="shared" ref="G2:H4" si="0">+D2/$F2</f>
        <v>0.99835866595164058</v>
      </c>
      <c r="H2" s="6">
        <f t="shared" si="0"/>
        <v>1.6413340483594431E-3</v>
      </c>
    </row>
    <row r="3" spans="2:9" x14ac:dyDescent="0.25">
      <c r="B3" s="151">
        <v>152002</v>
      </c>
      <c r="C3" s="151" t="s">
        <v>166</v>
      </c>
      <c r="D3" s="41">
        <f>+'Gestion Cambio'!$G$49</f>
        <v>518364230</v>
      </c>
      <c r="E3" s="41">
        <f>+'Gestion Cambio'!$H$49</f>
        <v>61362832</v>
      </c>
      <c r="F3" s="41">
        <f>+D3+E3</f>
        <v>579727062</v>
      </c>
      <c r="G3" s="6">
        <f t="shared" si="0"/>
        <v>0.89415220364510084</v>
      </c>
      <c r="H3" s="6">
        <f t="shared" si="0"/>
        <v>0.10584779635489916</v>
      </c>
    </row>
    <row r="4" spans="2:9" x14ac:dyDescent="0.25">
      <c r="B4" s="151">
        <v>152006</v>
      </c>
      <c r="C4" s="151" t="s">
        <v>134</v>
      </c>
      <c r="D4" s="41">
        <f>+'Gestion Cambio'!$G$108</f>
        <v>507086887</v>
      </c>
      <c r="E4" s="41">
        <f>+'Gestion Cambio'!$H$108</f>
        <v>1283189727</v>
      </c>
      <c r="F4" s="41">
        <f>+D4+E4</f>
        <v>1790276614</v>
      </c>
      <c r="G4" s="6">
        <f t="shared" si="0"/>
        <v>0.28324499299972422</v>
      </c>
      <c r="H4" s="6">
        <f t="shared" si="0"/>
        <v>0.71675500700027572</v>
      </c>
    </row>
    <row r="5" spans="2:9" x14ac:dyDescent="0.25">
      <c r="B5" s="151">
        <v>152007</v>
      </c>
      <c r="C5" s="188" t="s">
        <v>410</v>
      </c>
      <c r="D5" s="41"/>
      <c r="E5" s="41"/>
      <c r="F5" s="41">
        <f>+D5+E5</f>
        <v>0</v>
      </c>
      <c r="G5" s="6"/>
      <c r="H5" s="6"/>
    </row>
    <row r="6" spans="2:9" x14ac:dyDescent="0.25">
      <c r="B6" s="151"/>
      <c r="C6" s="188"/>
      <c r="D6" s="41">
        <f>SUM(D2:D5)</f>
        <v>1281384629</v>
      </c>
      <c r="E6" s="41">
        <f>SUM(E2:E5)</f>
        <v>1344973322</v>
      </c>
      <c r="F6" s="41">
        <f>SUM(F2:F5)</f>
        <v>2626357951</v>
      </c>
      <c r="G6" s="6">
        <f>+D6/$F6</f>
        <v>0.48789413054382241</v>
      </c>
      <c r="H6" s="6">
        <f>+E6/$F6</f>
        <v>0.51210586945617753</v>
      </c>
    </row>
    <row r="7" spans="2:9" x14ac:dyDescent="0.25">
      <c r="B7" s="151"/>
      <c r="C7" s="151"/>
      <c r="D7" s="41"/>
      <c r="E7" s="41"/>
      <c r="F7" s="41"/>
    </row>
    <row r="8" spans="2:9" x14ac:dyDescent="0.25">
      <c r="B8" s="135">
        <v>153001</v>
      </c>
      <c r="C8" s="135" t="s">
        <v>167</v>
      </c>
      <c r="D8" s="41">
        <f>+Calidad!$G$44</f>
        <v>200937838</v>
      </c>
      <c r="E8" s="41">
        <f>+Calidad!$H$44</f>
        <v>50665302</v>
      </c>
      <c r="F8" s="41">
        <f t="shared" ref="F8:F13" si="1">+D8+E8</f>
        <v>251603140</v>
      </c>
      <c r="G8" s="6">
        <f t="shared" ref="G8:H14" si="2">+D8/$F8</f>
        <v>0.79863008863879836</v>
      </c>
      <c r="H8" s="6">
        <f t="shared" si="2"/>
        <v>0.20136991136120161</v>
      </c>
    </row>
    <row r="9" spans="2:9" x14ac:dyDescent="0.25">
      <c r="B9" s="135">
        <v>153002</v>
      </c>
      <c r="C9" s="135" t="s">
        <v>168</v>
      </c>
      <c r="D9" s="41">
        <f>+Calidad!$G$81</f>
        <v>410409255.6182394</v>
      </c>
      <c r="E9" s="41">
        <f>+Calidad!$H$81</f>
        <v>17367758.381760567</v>
      </c>
      <c r="F9" s="41">
        <f t="shared" si="1"/>
        <v>427777014</v>
      </c>
      <c r="G9" s="6">
        <f t="shared" si="2"/>
        <v>0.95939997285183587</v>
      </c>
      <c r="H9" s="6">
        <f t="shared" si="2"/>
        <v>4.0600027148164082E-2</v>
      </c>
    </row>
    <row r="10" spans="2:9" x14ac:dyDescent="0.25">
      <c r="B10" s="135">
        <v>153003</v>
      </c>
      <c r="C10" s="135" t="s">
        <v>143</v>
      </c>
      <c r="D10" s="41"/>
      <c r="E10" s="41"/>
      <c r="F10" s="41">
        <f t="shared" si="1"/>
        <v>0</v>
      </c>
      <c r="G10" s="6" t="e">
        <f t="shared" si="2"/>
        <v>#DIV/0!</v>
      </c>
      <c r="H10" s="6" t="e">
        <f t="shared" si="2"/>
        <v>#DIV/0!</v>
      </c>
      <c r="I10" t="s">
        <v>411</v>
      </c>
    </row>
    <row r="11" spans="2:9" x14ac:dyDescent="0.25">
      <c r="B11" s="135"/>
      <c r="C11" s="319" t="s">
        <v>558</v>
      </c>
      <c r="D11" s="41">
        <f>+Calidad!$G$151</f>
        <v>157527235.84608859</v>
      </c>
      <c r="E11" s="41">
        <f>+Calidad!$H$151</f>
        <v>9389797.1539114118</v>
      </c>
      <c r="F11" s="41">
        <f t="shared" si="1"/>
        <v>166917033</v>
      </c>
      <c r="G11" s="6">
        <f t="shared" si="2"/>
        <v>0.9437457221402239</v>
      </c>
      <c r="H11" s="6">
        <f t="shared" si="2"/>
        <v>5.6254277859776068E-2</v>
      </c>
    </row>
    <row r="12" spans="2:9" x14ac:dyDescent="0.25">
      <c r="B12" s="135">
        <v>153004</v>
      </c>
      <c r="C12" s="135" t="s">
        <v>144</v>
      </c>
      <c r="D12" s="41">
        <f>+Calidad!$G$123</f>
        <v>1287632298.6337187</v>
      </c>
      <c r="E12" s="41">
        <f>+Calidad!$H$123</f>
        <v>337556334.36628127</v>
      </c>
      <c r="F12" s="41">
        <f t="shared" si="1"/>
        <v>1625188633</v>
      </c>
      <c r="G12" s="6">
        <f t="shared" si="2"/>
        <v>0.79229713553732362</v>
      </c>
      <c r="H12" s="6">
        <f t="shared" si="2"/>
        <v>0.20770286446267636</v>
      </c>
    </row>
    <row r="13" spans="2:9" x14ac:dyDescent="0.25">
      <c r="B13" s="135">
        <v>154001</v>
      </c>
      <c r="C13" s="135" t="s">
        <v>145</v>
      </c>
      <c r="D13" s="41">
        <f>+Calidad!$G$196</f>
        <v>260610754</v>
      </c>
      <c r="E13" s="41">
        <f>+Calidad!$H$196</f>
        <v>93162971</v>
      </c>
      <c r="F13" s="41">
        <f t="shared" si="1"/>
        <v>353773725</v>
      </c>
      <c r="G13" s="6">
        <f t="shared" si="2"/>
        <v>0.73665943958952862</v>
      </c>
      <c r="H13" s="6">
        <f t="shared" si="2"/>
        <v>0.26334056041047144</v>
      </c>
    </row>
    <row r="14" spans="2:9" x14ac:dyDescent="0.25">
      <c r="D14" s="41">
        <f>SUM(D8:D13)</f>
        <v>2317117382.0980468</v>
      </c>
      <c r="E14" s="41">
        <f>SUM(E8:E13)</f>
        <v>508142162.90195322</v>
      </c>
      <c r="F14" s="41">
        <f>SUM(F8:F13)</f>
        <v>2825259545</v>
      </c>
      <c r="G14" s="6">
        <f t="shared" si="2"/>
        <v>0.820143192224149</v>
      </c>
      <c r="H14" s="6">
        <f t="shared" si="2"/>
        <v>0.17985680777585097</v>
      </c>
    </row>
    <row r="16" spans="2:9" x14ac:dyDescent="0.25">
      <c r="D16" s="328">
        <f>+D6+D14</f>
        <v>3598502011.0980468</v>
      </c>
      <c r="E16" s="328">
        <f>+E6+E14</f>
        <v>1853115484.9019532</v>
      </c>
      <c r="F16" s="328">
        <f>+F6+F14</f>
        <v>5451617496</v>
      </c>
      <c r="G16" s="48">
        <f>+D16/$F16</f>
        <v>0.6600796944646915</v>
      </c>
      <c r="H16" s="48">
        <f>+E16/$F16</f>
        <v>0.33992030553530844</v>
      </c>
    </row>
  </sheetData>
  <pageMargins left="0.7" right="0.7" top="0.75" bottom="0.75" header="0.3" footer="0.3"/>
  <pageSetup paperSize="9" orientation="portrait" horizontalDpi="300" verticalDpi="300" r:id="rId1"/>
  <ignoredErrors>
    <ignoredError sqref="G10:H10" evalError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04B69-E80D-4CC7-B74B-39421AA7CB6B}">
  <dimension ref="A3:H197"/>
  <sheetViews>
    <sheetView topLeftCell="A148" workbookViewId="0">
      <selection activeCell="G44" sqref="G44"/>
    </sheetView>
  </sheetViews>
  <sheetFormatPr baseColWidth="10" defaultRowHeight="15" x14ac:dyDescent="0.25"/>
  <cols>
    <col min="1" max="1" width="12.5703125" bestFit="1" customWidth="1"/>
    <col min="2" max="2" width="29.7109375" customWidth="1"/>
    <col min="3" max="3" width="12.5703125" style="208" customWidth="1"/>
    <col min="4" max="4" width="24.42578125" bestFit="1" customWidth="1"/>
    <col min="5" max="5" width="16.85546875" style="321" bestFit="1" customWidth="1"/>
    <col min="7" max="7" width="15.140625" bestFit="1" customWidth="1"/>
    <col min="8" max="8" width="14.140625" bestFit="1" customWidth="1"/>
  </cols>
  <sheetData>
    <row r="3" spans="1:8" x14ac:dyDescent="0.25">
      <c r="A3" t="s">
        <v>559</v>
      </c>
      <c r="C3"/>
      <c r="E3" s="208"/>
    </row>
    <row r="4" spans="1:8" x14ac:dyDescent="0.25">
      <c r="A4" t="s">
        <v>560</v>
      </c>
      <c r="B4" t="s">
        <v>262</v>
      </c>
      <c r="C4" t="s">
        <v>261</v>
      </c>
      <c r="D4" t="s">
        <v>215</v>
      </c>
      <c r="E4" s="208" t="s">
        <v>561</v>
      </c>
      <c r="G4" s="320" t="s">
        <v>158</v>
      </c>
      <c r="H4" s="320" t="s">
        <v>159</v>
      </c>
    </row>
    <row r="5" spans="1:8" x14ac:dyDescent="0.25">
      <c r="A5">
        <v>153001</v>
      </c>
      <c r="B5" t="s">
        <v>562</v>
      </c>
      <c r="C5">
        <v>7305031001</v>
      </c>
      <c r="D5" t="s">
        <v>66</v>
      </c>
      <c r="E5" s="208">
        <v>46741256</v>
      </c>
      <c r="G5" s="245">
        <f t="shared" ref="G5:G22" si="0">+E5</f>
        <v>46741256</v>
      </c>
    </row>
    <row r="6" spans="1:8" x14ac:dyDescent="0.25">
      <c r="A6">
        <v>153001</v>
      </c>
      <c r="B6" t="s">
        <v>562</v>
      </c>
      <c r="C6">
        <v>7305061002</v>
      </c>
      <c r="D6" t="s">
        <v>135</v>
      </c>
      <c r="E6" s="208">
        <v>79945857</v>
      </c>
      <c r="G6" s="245">
        <f t="shared" si="0"/>
        <v>79945857</v>
      </c>
    </row>
    <row r="7" spans="1:8" x14ac:dyDescent="0.25">
      <c r="A7">
        <v>153001</v>
      </c>
      <c r="B7" t="s">
        <v>562</v>
      </c>
      <c r="C7">
        <v>7305301001</v>
      </c>
      <c r="D7" t="s">
        <v>71</v>
      </c>
      <c r="E7" s="208">
        <v>6711261</v>
      </c>
      <c r="G7" s="245">
        <f t="shared" si="0"/>
        <v>6711261</v>
      </c>
    </row>
    <row r="8" spans="1:8" x14ac:dyDescent="0.25">
      <c r="A8">
        <v>153001</v>
      </c>
      <c r="B8" t="s">
        <v>562</v>
      </c>
      <c r="C8">
        <v>7305331001</v>
      </c>
      <c r="D8" t="s">
        <v>217</v>
      </c>
      <c r="E8" s="208">
        <v>604665</v>
      </c>
      <c r="G8" s="245">
        <f t="shared" si="0"/>
        <v>604665</v>
      </c>
    </row>
    <row r="9" spans="1:8" x14ac:dyDescent="0.25">
      <c r="A9">
        <v>153001</v>
      </c>
      <c r="B9" t="s">
        <v>562</v>
      </c>
      <c r="C9">
        <v>7305361001</v>
      </c>
      <c r="D9" t="s">
        <v>72</v>
      </c>
      <c r="E9" s="208">
        <v>6711224</v>
      </c>
      <c r="G9" s="245">
        <f t="shared" si="0"/>
        <v>6711224</v>
      </c>
    </row>
    <row r="10" spans="1:8" x14ac:dyDescent="0.25">
      <c r="A10">
        <v>153001</v>
      </c>
      <c r="B10" t="s">
        <v>562</v>
      </c>
      <c r="C10">
        <v>7305391001</v>
      </c>
      <c r="D10" t="s">
        <v>73</v>
      </c>
      <c r="E10" s="208">
        <v>7266342</v>
      </c>
      <c r="G10" s="245">
        <f t="shared" si="0"/>
        <v>7266342</v>
      </c>
    </row>
    <row r="11" spans="1:8" x14ac:dyDescent="0.25">
      <c r="A11">
        <v>153001</v>
      </c>
      <c r="B11" t="s">
        <v>562</v>
      </c>
      <c r="C11">
        <v>7305421001</v>
      </c>
      <c r="D11" t="s">
        <v>74</v>
      </c>
      <c r="E11" s="208">
        <v>4317100</v>
      </c>
      <c r="G11" s="245">
        <f t="shared" si="0"/>
        <v>4317100</v>
      </c>
    </row>
    <row r="12" spans="1:8" x14ac:dyDescent="0.25">
      <c r="A12">
        <v>153001</v>
      </c>
      <c r="B12" t="s">
        <v>562</v>
      </c>
      <c r="C12">
        <v>7305421004</v>
      </c>
      <c r="D12" t="s">
        <v>374</v>
      </c>
      <c r="E12" s="208">
        <v>3068736</v>
      </c>
      <c r="G12" s="245">
        <f t="shared" si="0"/>
        <v>3068736</v>
      </c>
    </row>
    <row r="13" spans="1:8" x14ac:dyDescent="0.25">
      <c r="A13">
        <v>153001</v>
      </c>
      <c r="B13" t="s">
        <v>562</v>
      </c>
      <c r="C13">
        <v>7305481001</v>
      </c>
      <c r="D13" t="s">
        <v>100</v>
      </c>
      <c r="E13" s="208">
        <v>5979594</v>
      </c>
      <c r="G13" s="245">
        <f t="shared" si="0"/>
        <v>5979594</v>
      </c>
    </row>
    <row r="14" spans="1:8" x14ac:dyDescent="0.25">
      <c r="A14">
        <v>153001</v>
      </c>
      <c r="B14" t="s">
        <v>562</v>
      </c>
      <c r="C14">
        <v>7305511001</v>
      </c>
      <c r="D14" t="s">
        <v>218</v>
      </c>
      <c r="E14" s="208">
        <v>489420</v>
      </c>
      <c r="G14" s="245">
        <f t="shared" si="0"/>
        <v>489420</v>
      </c>
    </row>
    <row r="15" spans="1:8" x14ac:dyDescent="0.25">
      <c r="A15">
        <v>153001</v>
      </c>
      <c r="B15" t="s">
        <v>562</v>
      </c>
      <c r="C15">
        <v>7305691001</v>
      </c>
      <c r="D15" t="s">
        <v>136</v>
      </c>
      <c r="E15" s="208">
        <v>4060824</v>
      </c>
      <c r="G15" s="245">
        <f t="shared" si="0"/>
        <v>4060824</v>
      </c>
    </row>
    <row r="16" spans="1:8" x14ac:dyDescent="0.25">
      <c r="A16">
        <v>153001</v>
      </c>
      <c r="B16" t="s">
        <v>562</v>
      </c>
      <c r="C16">
        <v>7305701001</v>
      </c>
      <c r="D16" t="s">
        <v>270</v>
      </c>
      <c r="E16" s="208">
        <v>13851546</v>
      </c>
      <c r="G16" s="245">
        <f t="shared" si="0"/>
        <v>13851546</v>
      </c>
    </row>
    <row r="17" spans="1:8" x14ac:dyDescent="0.25">
      <c r="A17">
        <v>153001</v>
      </c>
      <c r="B17" t="s">
        <v>562</v>
      </c>
      <c r="C17">
        <v>7305721001</v>
      </c>
      <c r="D17" t="s">
        <v>271</v>
      </c>
      <c r="E17" s="208">
        <v>4910700</v>
      </c>
      <c r="G17" s="245">
        <f t="shared" si="0"/>
        <v>4910700</v>
      </c>
    </row>
    <row r="18" spans="1:8" x14ac:dyDescent="0.25">
      <c r="A18">
        <v>153001</v>
      </c>
      <c r="B18" t="s">
        <v>562</v>
      </c>
      <c r="C18">
        <v>7305751001</v>
      </c>
      <c r="D18" t="s">
        <v>140</v>
      </c>
      <c r="E18" s="208">
        <v>1708900</v>
      </c>
      <c r="G18" s="245">
        <f t="shared" si="0"/>
        <v>1708900</v>
      </c>
    </row>
    <row r="19" spans="1:8" x14ac:dyDescent="0.25">
      <c r="A19">
        <v>153001</v>
      </c>
      <c r="B19" t="s">
        <v>562</v>
      </c>
      <c r="C19">
        <v>7305781001</v>
      </c>
      <c r="D19" t="s">
        <v>77</v>
      </c>
      <c r="E19" s="208">
        <v>1139300</v>
      </c>
      <c r="G19" s="245">
        <f t="shared" si="0"/>
        <v>1139300</v>
      </c>
    </row>
    <row r="20" spans="1:8" x14ac:dyDescent="0.25">
      <c r="A20">
        <v>153001</v>
      </c>
      <c r="B20" t="s">
        <v>562</v>
      </c>
      <c r="C20">
        <v>7305811001</v>
      </c>
      <c r="D20" t="s">
        <v>78</v>
      </c>
      <c r="E20" s="208">
        <v>473496</v>
      </c>
      <c r="G20" s="245">
        <f t="shared" si="0"/>
        <v>473496</v>
      </c>
    </row>
    <row r="21" spans="1:8" x14ac:dyDescent="0.25">
      <c r="A21">
        <v>153001</v>
      </c>
      <c r="B21" t="s">
        <v>562</v>
      </c>
      <c r="C21">
        <v>7305851001</v>
      </c>
      <c r="D21" t="s">
        <v>272</v>
      </c>
      <c r="E21" s="208">
        <v>4981600</v>
      </c>
      <c r="G21" s="245">
        <f t="shared" si="0"/>
        <v>4981600</v>
      </c>
    </row>
    <row r="22" spans="1:8" x14ac:dyDescent="0.25">
      <c r="A22">
        <v>153001</v>
      </c>
      <c r="B22" t="s">
        <v>562</v>
      </c>
      <c r="C22">
        <v>7305951002</v>
      </c>
      <c r="D22" t="s">
        <v>226</v>
      </c>
      <c r="E22" s="208">
        <v>221617</v>
      </c>
      <c r="G22" s="245">
        <f t="shared" si="0"/>
        <v>221617</v>
      </c>
    </row>
    <row r="23" spans="1:8" x14ac:dyDescent="0.25">
      <c r="A23">
        <v>153001</v>
      </c>
      <c r="B23" t="s">
        <v>562</v>
      </c>
      <c r="C23">
        <v>7305951004</v>
      </c>
      <c r="D23" t="s">
        <v>161</v>
      </c>
      <c r="E23" s="208">
        <v>-6624546</v>
      </c>
      <c r="H23" s="245">
        <f>+E23</f>
        <v>-6624546</v>
      </c>
    </row>
    <row r="24" spans="1:8" x14ac:dyDescent="0.25">
      <c r="A24">
        <v>153001</v>
      </c>
      <c r="B24" t="s">
        <v>562</v>
      </c>
      <c r="C24">
        <v>7305951005</v>
      </c>
      <c r="D24" t="s">
        <v>314</v>
      </c>
      <c r="E24" s="208">
        <v>47400</v>
      </c>
      <c r="G24" s="245">
        <f>+E24</f>
        <v>47400</v>
      </c>
    </row>
    <row r="25" spans="1:8" x14ac:dyDescent="0.25">
      <c r="A25">
        <v>153001</v>
      </c>
      <c r="B25" t="s">
        <v>562</v>
      </c>
      <c r="C25">
        <v>7315951001</v>
      </c>
      <c r="D25" t="s">
        <v>162</v>
      </c>
      <c r="E25" s="208">
        <v>7387</v>
      </c>
      <c r="H25" s="245">
        <f>+E25</f>
        <v>7387</v>
      </c>
    </row>
    <row r="26" spans="1:8" x14ac:dyDescent="0.25">
      <c r="A26">
        <v>153001</v>
      </c>
      <c r="B26" t="s">
        <v>562</v>
      </c>
      <c r="C26">
        <v>7325101001</v>
      </c>
      <c r="D26" t="s">
        <v>229</v>
      </c>
      <c r="E26" s="208">
        <v>7707000</v>
      </c>
      <c r="G26" s="245">
        <f>+E26</f>
        <v>7707000</v>
      </c>
    </row>
    <row r="27" spans="1:8" x14ac:dyDescent="0.25">
      <c r="A27">
        <v>153001</v>
      </c>
      <c r="B27" t="s">
        <v>562</v>
      </c>
      <c r="C27">
        <v>7335401001</v>
      </c>
      <c r="D27" t="s">
        <v>273</v>
      </c>
      <c r="E27" s="208">
        <v>275575</v>
      </c>
      <c r="H27" s="245">
        <f t="shared" ref="H27:H43" si="1">+E27</f>
        <v>275575</v>
      </c>
    </row>
    <row r="28" spans="1:8" x14ac:dyDescent="0.25">
      <c r="A28">
        <v>153001</v>
      </c>
      <c r="B28" t="s">
        <v>562</v>
      </c>
      <c r="C28">
        <v>7335501001</v>
      </c>
      <c r="D28" t="s">
        <v>563</v>
      </c>
      <c r="E28" s="208">
        <v>39000</v>
      </c>
      <c r="H28" s="245">
        <f t="shared" si="1"/>
        <v>39000</v>
      </c>
    </row>
    <row r="29" spans="1:8" x14ac:dyDescent="0.25">
      <c r="A29">
        <v>153001</v>
      </c>
      <c r="B29" t="s">
        <v>562</v>
      </c>
      <c r="C29">
        <v>7340151001</v>
      </c>
      <c r="D29" t="s">
        <v>87</v>
      </c>
      <c r="E29" s="208">
        <v>1811665</v>
      </c>
      <c r="H29" s="245">
        <f t="shared" si="1"/>
        <v>1811665</v>
      </c>
    </row>
    <row r="30" spans="1:8" x14ac:dyDescent="0.25">
      <c r="A30">
        <v>153001</v>
      </c>
      <c r="B30" t="s">
        <v>562</v>
      </c>
      <c r="C30">
        <v>7355201001</v>
      </c>
      <c r="D30" t="s">
        <v>91</v>
      </c>
      <c r="E30" s="208">
        <v>48884</v>
      </c>
      <c r="H30" s="245">
        <f t="shared" si="1"/>
        <v>48884</v>
      </c>
    </row>
    <row r="31" spans="1:8" x14ac:dyDescent="0.25">
      <c r="A31">
        <v>153001</v>
      </c>
      <c r="B31" t="s">
        <v>562</v>
      </c>
      <c r="C31">
        <v>7355951001</v>
      </c>
      <c r="D31" t="s">
        <v>92</v>
      </c>
      <c r="E31" s="208">
        <v>123200</v>
      </c>
      <c r="H31" s="245">
        <f t="shared" si="1"/>
        <v>123200</v>
      </c>
    </row>
    <row r="32" spans="1:8" x14ac:dyDescent="0.25">
      <c r="A32">
        <v>153001</v>
      </c>
      <c r="B32" t="s">
        <v>562</v>
      </c>
      <c r="C32">
        <v>7360051001</v>
      </c>
      <c r="D32" t="s">
        <v>227</v>
      </c>
      <c r="E32" s="208">
        <v>16725639</v>
      </c>
      <c r="G32" s="245"/>
      <c r="H32" s="245">
        <f t="shared" si="1"/>
        <v>16725639</v>
      </c>
    </row>
    <row r="33" spans="1:8" x14ac:dyDescent="0.25">
      <c r="A33">
        <v>153001</v>
      </c>
      <c r="B33" t="s">
        <v>562</v>
      </c>
      <c r="C33">
        <v>7360101001</v>
      </c>
      <c r="D33" t="s">
        <v>88</v>
      </c>
      <c r="E33" s="208">
        <v>16166467</v>
      </c>
      <c r="G33" s="245"/>
      <c r="H33" s="245">
        <f t="shared" si="1"/>
        <v>16166467</v>
      </c>
    </row>
    <row r="34" spans="1:8" x14ac:dyDescent="0.25">
      <c r="A34">
        <v>153001</v>
      </c>
      <c r="B34" t="s">
        <v>562</v>
      </c>
      <c r="C34">
        <v>7360151001</v>
      </c>
      <c r="D34" t="s">
        <v>89</v>
      </c>
      <c r="E34" s="208">
        <v>1988497</v>
      </c>
      <c r="G34" s="245"/>
      <c r="H34" s="245">
        <f t="shared" si="1"/>
        <v>1988497</v>
      </c>
    </row>
    <row r="35" spans="1:8" x14ac:dyDescent="0.25">
      <c r="A35">
        <v>153001</v>
      </c>
      <c r="B35" t="s">
        <v>562</v>
      </c>
      <c r="C35">
        <v>7365101001</v>
      </c>
      <c r="D35" t="s">
        <v>237</v>
      </c>
      <c r="E35" s="208">
        <v>11630922</v>
      </c>
      <c r="G35" s="245"/>
      <c r="H35" s="245">
        <f t="shared" si="1"/>
        <v>11630922</v>
      </c>
    </row>
    <row r="36" spans="1:8" x14ac:dyDescent="0.25">
      <c r="A36">
        <v>153001</v>
      </c>
      <c r="B36" t="s">
        <v>562</v>
      </c>
      <c r="C36">
        <v>7370101001</v>
      </c>
      <c r="D36" t="s">
        <v>278</v>
      </c>
      <c r="E36" s="208">
        <v>371742</v>
      </c>
      <c r="H36" s="245">
        <f t="shared" si="1"/>
        <v>371742</v>
      </c>
    </row>
    <row r="37" spans="1:8" x14ac:dyDescent="0.25">
      <c r="A37">
        <v>153001</v>
      </c>
      <c r="B37" t="s">
        <v>562</v>
      </c>
      <c r="C37">
        <v>7370151001</v>
      </c>
      <c r="D37" t="s">
        <v>138</v>
      </c>
      <c r="E37" s="208">
        <v>637323</v>
      </c>
      <c r="H37" s="245">
        <f t="shared" si="1"/>
        <v>637323</v>
      </c>
    </row>
    <row r="38" spans="1:8" x14ac:dyDescent="0.25">
      <c r="A38">
        <v>153001</v>
      </c>
      <c r="B38" t="s">
        <v>562</v>
      </c>
      <c r="C38">
        <v>7395201002</v>
      </c>
      <c r="D38" t="s">
        <v>564</v>
      </c>
      <c r="E38" s="208">
        <v>28000</v>
      </c>
      <c r="H38" s="245">
        <f t="shared" si="1"/>
        <v>28000</v>
      </c>
    </row>
    <row r="39" spans="1:8" x14ac:dyDescent="0.25">
      <c r="A39">
        <v>153001</v>
      </c>
      <c r="B39" t="s">
        <v>562</v>
      </c>
      <c r="C39">
        <v>7395251001</v>
      </c>
      <c r="D39" t="s">
        <v>239</v>
      </c>
      <c r="E39" s="208">
        <v>2991955</v>
      </c>
      <c r="H39" s="245">
        <f t="shared" si="1"/>
        <v>2991955</v>
      </c>
    </row>
    <row r="40" spans="1:8" x14ac:dyDescent="0.25">
      <c r="A40">
        <v>153001</v>
      </c>
      <c r="B40" t="s">
        <v>562</v>
      </c>
      <c r="C40">
        <v>7395301001</v>
      </c>
      <c r="D40" t="s">
        <v>240</v>
      </c>
      <c r="E40" s="208">
        <v>247370</v>
      </c>
      <c r="H40" s="245">
        <f t="shared" si="1"/>
        <v>247370</v>
      </c>
    </row>
    <row r="41" spans="1:8" x14ac:dyDescent="0.25">
      <c r="A41">
        <v>153001</v>
      </c>
      <c r="B41" t="s">
        <v>562</v>
      </c>
      <c r="C41">
        <v>7395601001</v>
      </c>
      <c r="D41" t="s">
        <v>95</v>
      </c>
      <c r="E41" s="208">
        <v>697004</v>
      </c>
      <c r="H41" s="245">
        <f t="shared" si="1"/>
        <v>697004</v>
      </c>
    </row>
    <row r="42" spans="1:8" x14ac:dyDescent="0.25">
      <c r="A42">
        <v>153001</v>
      </c>
      <c r="B42" t="s">
        <v>562</v>
      </c>
      <c r="C42">
        <v>7395951004</v>
      </c>
      <c r="D42" t="s">
        <v>244</v>
      </c>
      <c r="E42" s="208">
        <v>3403166</v>
      </c>
      <c r="H42" s="245">
        <f t="shared" si="1"/>
        <v>3403166</v>
      </c>
    </row>
    <row r="43" spans="1:8" x14ac:dyDescent="0.25">
      <c r="A43">
        <v>153001</v>
      </c>
      <c r="B43" t="s">
        <v>562</v>
      </c>
      <c r="C43">
        <v>7395951015</v>
      </c>
      <c r="D43" t="s">
        <v>565</v>
      </c>
      <c r="E43" s="208">
        <v>96052</v>
      </c>
      <c r="H43" s="245">
        <f t="shared" si="1"/>
        <v>96052</v>
      </c>
    </row>
    <row r="44" spans="1:8" x14ac:dyDescent="0.25">
      <c r="A44">
        <v>153001</v>
      </c>
      <c r="B44" t="s">
        <v>566</v>
      </c>
      <c r="C44"/>
      <c r="E44" s="208">
        <v>251603140</v>
      </c>
      <c r="G44" s="245">
        <f>SUM(G5:G43)</f>
        <v>200937838</v>
      </c>
      <c r="H44" s="245">
        <f>SUM(H5:H43)</f>
        <v>50665302</v>
      </c>
    </row>
    <row r="45" spans="1:8" x14ac:dyDescent="0.25">
      <c r="A45" t="s">
        <v>567</v>
      </c>
      <c r="C45"/>
      <c r="E45" s="208">
        <v>251603140</v>
      </c>
      <c r="G45" s="6">
        <f>+G44/E44</f>
        <v>0.79863008863879836</v>
      </c>
      <c r="H45" s="6">
        <f>+H44/E44</f>
        <v>0.20136991136120161</v>
      </c>
    </row>
    <row r="46" spans="1:8" x14ac:dyDescent="0.25">
      <c r="C46"/>
      <c r="E46" s="208"/>
      <c r="G46" s="6"/>
      <c r="H46" s="6"/>
    </row>
    <row r="47" spans="1:8" x14ac:dyDescent="0.25">
      <c r="A47">
        <v>153002</v>
      </c>
      <c r="B47" t="s">
        <v>168</v>
      </c>
      <c r="C47">
        <v>92110001</v>
      </c>
      <c r="D47" t="s">
        <v>269</v>
      </c>
      <c r="E47" s="208">
        <v>2978214</v>
      </c>
      <c r="G47" s="208"/>
      <c r="H47" s="208">
        <f>+E47</f>
        <v>2978214</v>
      </c>
    </row>
    <row r="48" spans="1:8" x14ac:dyDescent="0.25">
      <c r="A48">
        <v>153002</v>
      </c>
      <c r="B48" t="s">
        <v>168</v>
      </c>
      <c r="C48">
        <v>94253001</v>
      </c>
      <c r="D48" t="s">
        <v>568</v>
      </c>
      <c r="E48" s="208">
        <v>50311709</v>
      </c>
      <c r="G48" s="208">
        <f>+E48*G45</f>
        <v>40180444.618239433</v>
      </c>
      <c r="H48" s="208">
        <f>+E48-G48</f>
        <v>10131264.381760567</v>
      </c>
    </row>
    <row r="49" spans="1:7" x14ac:dyDescent="0.25">
      <c r="A49">
        <v>153002</v>
      </c>
      <c r="B49" t="s">
        <v>168</v>
      </c>
      <c r="C49">
        <v>94253003</v>
      </c>
      <c r="D49" t="s">
        <v>143</v>
      </c>
      <c r="E49" s="208">
        <v>429885</v>
      </c>
      <c r="G49" s="245">
        <f>+E49</f>
        <v>429885</v>
      </c>
    </row>
    <row r="50" spans="1:7" x14ac:dyDescent="0.25">
      <c r="A50">
        <v>153002</v>
      </c>
      <c r="B50" t="s">
        <v>168</v>
      </c>
      <c r="C50">
        <v>94340005</v>
      </c>
      <c r="D50" t="s">
        <v>569</v>
      </c>
      <c r="E50" s="208">
        <v>0</v>
      </c>
    </row>
    <row r="51" spans="1:7" x14ac:dyDescent="0.25">
      <c r="A51">
        <v>153002</v>
      </c>
      <c r="B51" t="s">
        <v>168</v>
      </c>
      <c r="C51">
        <v>7305121002</v>
      </c>
      <c r="D51" t="s">
        <v>69</v>
      </c>
      <c r="E51" s="208">
        <v>127121978</v>
      </c>
      <c r="G51" s="245">
        <f t="shared" ref="G51:G67" si="2">+E51</f>
        <v>127121978</v>
      </c>
    </row>
    <row r="52" spans="1:7" x14ac:dyDescent="0.25">
      <c r="A52">
        <v>153002</v>
      </c>
      <c r="B52" t="s">
        <v>168</v>
      </c>
      <c r="C52">
        <v>7305151002</v>
      </c>
      <c r="D52" t="s">
        <v>155</v>
      </c>
      <c r="E52" s="208">
        <v>12861990</v>
      </c>
      <c r="G52" s="245">
        <f t="shared" si="2"/>
        <v>12861990</v>
      </c>
    </row>
    <row r="53" spans="1:7" x14ac:dyDescent="0.25">
      <c r="A53">
        <v>153002</v>
      </c>
      <c r="B53" t="s">
        <v>168</v>
      </c>
      <c r="C53">
        <v>7305151003</v>
      </c>
      <c r="D53" t="s">
        <v>156</v>
      </c>
      <c r="E53" s="208">
        <v>20420373</v>
      </c>
      <c r="G53" s="245">
        <f t="shared" si="2"/>
        <v>20420373</v>
      </c>
    </row>
    <row r="54" spans="1:7" x14ac:dyDescent="0.25">
      <c r="A54">
        <v>153002</v>
      </c>
      <c r="B54" t="s">
        <v>168</v>
      </c>
      <c r="C54">
        <v>7305241001</v>
      </c>
      <c r="D54" t="s">
        <v>70</v>
      </c>
      <c r="E54" s="208">
        <v>447253</v>
      </c>
      <c r="G54" s="245">
        <f t="shared" si="2"/>
        <v>447253</v>
      </c>
    </row>
    <row r="55" spans="1:7" x14ac:dyDescent="0.25">
      <c r="A55">
        <v>153002</v>
      </c>
      <c r="B55" t="s">
        <v>168</v>
      </c>
      <c r="C55">
        <v>7305301001</v>
      </c>
      <c r="D55" t="s">
        <v>71</v>
      </c>
      <c r="E55" s="208">
        <v>14515800</v>
      </c>
      <c r="G55" s="245">
        <f t="shared" si="2"/>
        <v>14515800</v>
      </c>
    </row>
    <row r="56" spans="1:7" x14ac:dyDescent="0.25">
      <c r="A56">
        <v>153002</v>
      </c>
      <c r="B56" t="s">
        <v>168</v>
      </c>
      <c r="C56">
        <v>7305331001</v>
      </c>
      <c r="D56" t="s">
        <v>217</v>
      </c>
      <c r="E56" s="208">
        <v>1729485</v>
      </c>
      <c r="G56" s="245">
        <f t="shared" si="2"/>
        <v>1729485</v>
      </c>
    </row>
    <row r="57" spans="1:7" x14ac:dyDescent="0.25">
      <c r="A57">
        <v>153002</v>
      </c>
      <c r="B57" t="s">
        <v>168</v>
      </c>
      <c r="C57">
        <v>7305361001</v>
      </c>
      <c r="D57" t="s">
        <v>72</v>
      </c>
      <c r="E57" s="208">
        <v>14409921</v>
      </c>
      <c r="G57" s="245">
        <f t="shared" si="2"/>
        <v>14409921</v>
      </c>
    </row>
    <row r="58" spans="1:7" x14ac:dyDescent="0.25">
      <c r="A58">
        <v>153002</v>
      </c>
      <c r="B58" t="s">
        <v>168</v>
      </c>
      <c r="C58">
        <v>7305391001</v>
      </c>
      <c r="D58" t="s">
        <v>73</v>
      </c>
      <c r="E58" s="208">
        <v>7373160</v>
      </c>
      <c r="G58" s="245">
        <f t="shared" si="2"/>
        <v>7373160</v>
      </c>
    </row>
    <row r="59" spans="1:7" x14ac:dyDescent="0.25">
      <c r="A59">
        <v>153002</v>
      </c>
      <c r="B59" t="s">
        <v>168</v>
      </c>
      <c r="C59">
        <v>7305421001</v>
      </c>
      <c r="D59" t="s">
        <v>74</v>
      </c>
      <c r="E59" s="208">
        <v>12387630</v>
      </c>
      <c r="G59" s="245">
        <f t="shared" si="2"/>
        <v>12387630</v>
      </c>
    </row>
    <row r="60" spans="1:7" x14ac:dyDescent="0.25">
      <c r="A60">
        <v>153002</v>
      </c>
      <c r="B60" t="s">
        <v>168</v>
      </c>
      <c r="C60">
        <v>7305421004</v>
      </c>
      <c r="D60" t="s">
        <v>374</v>
      </c>
      <c r="E60" s="208">
        <v>3277056</v>
      </c>
      <c r="G60" s="245">
        <f t="shared" si="2"/>
        <v>3277056</v>
      </c>
    </row>
    <row r="61" spans="1:7" x14ac:dyDescent="0.25">
      <c r="A61">
        <v>153002</v>
      </c>
      <c r="B61" t="s">
        <v>168</v>
      </c>
      <c r="C61">
        <v>7305451001</v>
      </c>
      <c r="D61" t="s">
        <v>75</v>
      </c>
      <c r="E61" s="208">
        <v>77718</v>
      </c>
      <c r="G61" s="245">
        <f t="shared" si="2"/>
        <v>77718</v>
      </c>
    </row>
    <row r="62" spans="1:7" x14ac:dyDescent="0.25">
      <c r="A62">
        <v>153002</v>
      </c>
      <c r="B62" t="s">
        <v>168</v>
      </c>
      <c r="C62">
        <v>7305511001</v>
      </c>
      <c r="D62" t="s">
        <v>218</v>
      </c>
      <c r="E62" s="208">
        <v>1936205</v>
      </c>
      <c r="G62" s="245">
        <f t="shared" si="2"/>
        <v>1936205</v>
      </c>
    </row>
    <row r="63" spans="1:7" x14ac:dyDescent="0.25">
      <c r="A63">
        <v>153002</v>
      </c>
      <c r="B63" t="s">
        <v>168</v>
      </c>
      <c r="C63">
        <v>7305701001</v>
      </c>
      <c r="D63" t="s">
        <v>270</v>
      </c>
      <c r="E63" s="208">
        <v>20511495</v>
      </c>
      <c r="G63" s="245">
        <f t="shared" si="2"/>
        <v>20511495</v>
      </c>
    </row>
    <row r="64" spans="1:7" x14ac:dyDescent="0.25">
      <c r="A64">
        <v>153002</v>
      </c>
      <c r="B64" t="s">
        <v>168</v>
      </c>
      <c r="C64">
        <v>7305721001</v>
      </c>
      <c r="D64" t="s">
        <v>271</v>
      </c>
      <c r="E64" s="208">
        <v>6682200</v>
      </c>
      <c r="G64" s="245">
        <f t="shared" si="2"/>
        <v>6682200</v>
      </c>
    </row>
    <row r="65" spans="1:8" x14ac:dyDescent="0.25">
      <c r="A65">
        <v>153002</v>
      </c>
      <c r="B65" t="s">
        <v>168</v>
      </c>
      <c r="C65">
        <v>7305811001</v>
      </c>
      <c r="D65" t="s">
        <v>78</v>
      </c>
      <c r="E65" s="208">
        <v>849941</v>
      </c>
      <c r="G65" s="245">
        <f t="shared" si="2"/>
        <v>849941</v>
      </c>
    </row>
    <row r="66" spans="1:8" x14ac:dyDescent="0.25">
      <c r="A66">
        <v>153002</v>
      </c>
      <c r="B66" t="s">
        <v>168</v>
      </c>
      <c r="C66">
        <v>7305851001</v>
      </c>
      <c r="D66" t="s">
        <v>272</v>
      </c>
      <c r="E66" s="208">
        <v>7143800</v>
      </c>
      <c r="G66" s="245">
        <f t="shared" si="2"/>
        <v>7143800</v>
      </c>
    </row>
    <row r="67" spans="1:8" x14ac:dyDescent="0.25">
      <c r="A67">
        <v>153002</v>
      </c>
      <c r="B67" t="s">
        <v>168</v>
      </c>
      <c r="C67">
        <v>7305951002</v>
      </c>
      <c r="D67" t="s">
        <v>226</v>
      </c>
      <c r="E67" s="208">
        <v>1422108</v>
      </c>
      <c r="G67" s="245">
        <f t="shared" si="2"/>
        <v>1422108</v>
      </c>
    </row>
    <row r="68" spans="1:8" x14ac:dyDescent="0.25">
      <c r="A68">
        <v>153002</v>
      </c>
      <c r="B68" t="s">
        <v>168</v>
      </c>
      <c r="C68">
        <v>7315951001</v>
      </c>
      <c r="D68" t="s">
        <v>162</v>
      </c>
      <c r="E68" s="208">
        <v>4544</v>
      </c>
      <c r="H68" s="245">
        <f t="shared" ref="H68:H79" si="3">+E68</f>
        <v>4544</v>
      </c>
    </row>
    <row r="69" spans="1:8" x14ac:dyDescent="0.25">
      <c r="A69">
        <v>153002</v>
      </c>
      <c r="B69" t="s">
        <v>168</v>
      </c>
      <c r="C69">
        <v>7335101001</v>
      </c>
      <c r="D69" t="s">
        <v>84</v>
      </c>
      <c r="E69" s="208">
        <v>81495</v>
      </c>
      <c r="H69" s="245">
        <f t="shared" si="3"/>
        <v>81495</v>
      </c>
    </row>
    <row r="70" spans="1:8" x14ac:dyDescent="0.25">
      <c r="A70">
        <v>153002</v>
      </c>
      <c r="B70" t="s">
        <v>168</v>
      </c>
      <c r="C70">
        <v>7345151001</v>
      </c>
      <c r="D70" t="s">
        <v>88</v>
      </c>
      <c r="E70" s="208">
        <v>550000</v>
      </c>
      <c r="H70" s="245">
        <f t="shared" si="3"/>
        <v>550000</v>
      </c>
    </row>
    <row r="71" spans="1:8" x14ac:dyDescent="0.25">
      <c r="A71">
        <v>153002</v>
      </c>
      <c r="B71" t="s">
        <v>168</v>
      </c>
      <c r="C71">
        <v>7350151001</v>
      </c>
      <c r="D71" t="s">
        <v>234</v>
      </c>
      <c r="E71" s="208">
        <v>173400</v>
      </c>
      <c r="H71" s="245">
        <f t="shared" si="3"/>
        <v>173400</v>
      </c>
    </row>
    <row r="72" spans="1:8" x14ac:dyDescent="0.25">
      <c r="A72">
        <v>153002</v>
      </c>
      <c r="B72" t="s">
        <v>168</v>
      </c>
      <c r="C72">
        <v>7360101001</v>
      </c>
      <c r="D72" t="s">
        <v>88</v>
      </c>
      <c r="E72" s="208">
        <v>694123</v>
      </c>
      <c r="H72" s="245">
        <f t="shared" si="3"/>
        <v>694123</v>
      </c>
    </row>
    <row r="73" spans="1:8" x14ac:dyDescent="0.25">
      <c r="A73">
        <v>153002</v>
      </c>
      <c r="B73" t="s">
        <v>168</v>
      </c>
      <c r="C73">
        <v>7370051001</v>
      </c>
      <c r="D73" t="s">
        <v>277</v>
      </c>
      <c r="E73" s="208">
        <v>376</v>
      </c>
      <c r="H73" s="245">
        <f t="shared" si="3"/>
        <v>376</v>
      </c>
    </row>
    <row r="74" spans="1:8" x14ac:dyDescent="0.25">
      <c r="A74">
        <v>153002</v>
      </c>
      <c r="B74" t="s">
        <v>168</v>
      </c>
      <c r="C74">
        <v>7370101001</v>
      </c>
      <c r="D74" t="s">
        <v>278</v>
      </c>
      <c r="E74" s="208">
        <v>41823</v>
      </c>
      <c r="H74" s="245">
        <f t="shared" si="3"/>
        <v>41823</v>
      </c>
    </row>
    <row r="75" spans="1:8" x14ac:dyDescent="0.25">
      <c r="A75">
        <v>153002</v>
      </c>
      <c r="B75" t="s">
        <v>168</v>
      </c>
      <c r="C75">
        <v>7370151001</v>
      </c>
      <c r="D75" t="s">
        <v>138</v>
      </c>
      <c r="E75" s="208">
        <v>3888</v>
      </c>
      <c r="H75" s="245">
        <f t="shared" si="3"/>
        <v>3888</v>
      </c>
    </row>
    <row r="76" spans="1:8" x14ac:dyDescent="0.25">
      <c r="A76">
        <v>153002</v>
      </c>
      <c r="B76" t="s">
        <v>168</v>
      </c>
      <c r="C76">
        <v>7395251001</v>
      </c>
      <c r="D76" t="s">
        <v>239</v>
      </c>
      <c r="E76" s="208">
        <v>1484692</v>
      </c>
      <c r="H76" s="245">
        <f t="shared" si="3"/>
        <v>1484692</v>
      </c>
    </row>
    <row r="77" spans="1:8" x14ac:dyDescent="0.25">
      <c r="A77">
        <v>153002</v>
      </c>
      <c r="B77" t="s">
        <v>168</v>
      </c>
      <c r="C77">
        <v>7395351001</v>
      </c>
      <c r="D77" t="s">
        <v>241</v>
      </c>
      <c r="E77" s="208">
        <v>113628</v>
      </c>
      <c r="H77" s="245">
        <f t="shared" si="3"/>
        <v>113628</v>
      </c>
    </row>
    <row r="78" spans="1:8" x14ac:dyDescent="0.25">
      <c r="A78">
        <v>153002</v>
      </c>
      <c r="B78" t="s">
        <v>168</v>
      </c>
      <c r="C78">
        <v>7395601002</v>
      </c>
      <c r="D78" t="s">
        <v>96</v>
      </c>
      <c r="E78" s="208">
        <v>871743</v>
      </c>
      <c r="H78" s="245">
        <f t="shared" si="3"/>
        <v>871743</v>
      </c>
    </row>
    <row r="79" spans="1:8" x14ac:dyDescent="0.25">
      <c r="A79">
        <v>153002</v>
      </c>
      <c r="B79" t="s">
        <v>168</v>
      </c>
      <c r="C79">
        <v>7395951004</v>
      </c>
      <c r="D79" t="s">
        <v>244</v>
      </c>
      <c r="E79" s="208">
        <v>238568</v>
      </c>
      <c r="H79" s="245">
        <f t="shared" si="3"/>
        <v>238568</v>
      </c>
    </row>
    <row r="80" spans="1:8" x14ac:dyDescent="0.25">
      <c r="A80">
        <v>153002</v>
      </c>
      <c r="B80" t="s">
        <v>168</v>
      </c>
      <c r="C80">
        <v>7435101001</v>
      </c>
      <c r="D80" t="s">
        <v>84</v>
      </c>
      <c r="E80" s="208">
        <v>116630813</v>
      </c>
      <c r="G80" s="245">
        <f>+E80</f>
        <v>116630813</v>
      </c>
      <c r="H80" s="245"/>
    </row>
    <row r="81" spans="1:8" x14ac:dyDescent="0.25">
      <c r="A81">
        <v>153002</v>
      </c>
      <c r="B81" t="s">
        <v>570</v>
      </c>
      <c r="C81"/>
      <c r="E81" s="208">
        <v>427777014</v>
      </c>
      <c r="G81" s="245">
        <f>SUM(G47:G80)</f>
        <v>410409255.6182394</v>
      </c>
      <c r="H81" s="245">
        <f>SUM(H47:H80)</f>
        <v>17367758.381760567</v>
      </c>
    </row>
    <row r="82" spans="1:8" x14ac:dyDescent="0.25">
      <c r="A82" t="s">
        <v>571</v>
      </c>
      <c r="C82"/>
      <c r="E82" s="208">
        <v>427777014</v>
      </c>
      <c r="G82" s="6">
        <f>+G81/E81</f>
        <v>0.95939997285183587</v>
      </c>
      <c r="H82" s="6">
        <f>+H81/E81</f>
        <v>4.0600027148164082E-2</v>
      </c>
    </row>
    <row r="83" spans="1:8" x14ac:dyDescent="0.25">
      <c r="C83"/>
      <c r="E83" s="208"/>
    </row>
    <row r="84" spans="1:8" x14ac:dyDescent="0.25">
      <c r="A84" t="s">
        <v>572</v>
      </c>
      <c r="C84"/>
      <c r="E84" s="208">
        <v>0</v>
      </c>
    </row>
    <row r="85" spans="1:8" x14ac:dyDescent="0.25">
      <c r="A85">
        <v>153004</v>
      </c>
      <c r="B85" t="s">
        <v>144</v>
      </c>
      <c r="C85">
        <v>92110001</v>
      </c>
      <c r="D85" t="s">
        <v>269</v>
      </c>
      <c r="E85" s="208">
        <v>43267429</v>
      </c>
      <c r="G85" s="208"/>
      <c r="H85" s="208">
        <f>+E85</f>
        <v>43267429</v>
      </c>
    </row>
    <row r="86" spans="1:8" x14ac:dyDescent="0.25">
      <c r="A86">
        <v>153004</v>
      </c>
      <c r="B86" t="s">
        <v>144</v>
      </c>
      <c r="C86">
        <v>94253001</v>
      </c>
      <c r="D86" t="s">
        <v>568</v>
      </c>
      <c r="E86" s="208">
        <v>171118054</v>
      </c>
      <c r="G86" s="208">
        <f>+E86*G45</f>
        <v>136660026.6337187</v>
      </c>
      <c r="H86" s="208">
        <f>+E86-G86</f>
        <v>34458027.366281301</v>
      </c>
    </row>
    <row r="87" spans="1:8" x14ac:dyDescent="0.25">
      <c r="A87">
        <v>153004</v>
      </c>
      <c r="B87" t="s">
        <v>144</v>
      </c>
      <c r="C87">
        <v>94253003</v>
      </c>
      <c r="D87" t="s">
        <v>143</v>
      </c>
      <c r="E87" s="208">
        <v>6678548</v>
      </c>
      <c r="G87" s="245">
        <f t="shared" ref="G87:G98" si="4">+E87</f>
        <v>6678548</v>
      </c>
    </row>
    <row r="88" spans="1:8" x14ac:dyDescent="0.25">
      <c r="A88">
        <v>153004</v>
      </c>
      <c r="B88" t="s">
        <v>144</v>
      </c>
      <c r="C88">
        <v>7305061001</v>
      </c>
      <c r="D88" t="s">
        <v>146</v>
      </c>
      <c r="E88" s="208">
        <v>41849283</v>
      </c>
      <c r="G88" s="245">
        <f t="shared" si="4"/>
        <v>41849283</v>
      </c>
    </row>
    <row r="89" spans="1:8" x14ac:dyDescent="0.25">
      <c r="A89">
        <v>153004</v>
      </c>
      <c r="B89" t="s">
        <v>144</v>
      </c>
      <c r="C89">
        <v>7305061002</v>
      </c>
      <c r="D89" t="s">
        <v>135</v>
      </c>
      <c r="E89" s="208">
        <v>172605487</v>
      </c>
      <c r="G89" s="245">
        <f t="shared" si="4"/>
        <v>172605487</v>
      </c>
    </row>
    <row r="90" spans="1:8" x14ac:dyDescent="0.25">
      <c r="A90">
        <v>153004</v>
      </c>
      <c r="B90" t="s">
        <v>144</v>
      </c>
      <c r="C90">
        <v>7305121002</v>
      </c>
      <c r="D90" t="s">
        <v>69</v>
      </c>
      <c r="E90" s="208">
        <v>355091656</v>
      </c>
      <c r="G90" s="245">
        <f t="shared" si="4"/>
        <v>355091656</v>
      </c>
    </row>
    <row r="91" spans="1:8" x14ac:dyDescent="0.25">
      <c r="A91">
        <v>153004</v>
      </c>
      <c r="B91" t="s">
        <v>144</v>
      </c>
      <c r="C91">
        <v>7305151002</v>
      </c>
      <c r="D91" t="s">
        <v>155</v>
      </c>
      <c r="E91" s="208">
        <v>75382647</v>
      </c>
      <c r="G91" s="245">
        <f t="shared" si="4"/>
        <v>75382647</v>
      </c>
    </row>
    <row r="92" spans="1:8" x14ac:dyDescent="0.25">
      <c r="A92">
        <v>153004</v>
      </c>
      <c r="B92" t="s">
        <v>144</v>
      </c>
      <c r="C92">
        <v>7305151003</v>
      </c>
      <c r="D92" t="s">
        <v>156</v>
      </c>
      <c r="E92" s="208">
        <v>82559219</v>
      </c>
      <c r="G92" s="245">
        <f t="shared" si="4"/>
        <v>82559219</v>
      </c>
    </row>
    <row r="93" spans="1:8" x14ac:dyDescent="0.25">
      <c r="A93">
        <v>153004</v>
      </c>
      <c r="B93" t="s">
        <v>144</v>
      </c>
      <c r="C93">
        <v>7305241001</v>
      </c>
      <c r="D93" t="s">
        <v>70</v>
      </c>
      <c r="E93" s="208">
        <v>1336256</v>
      </c>
      <c r="G93" s="245">
        <f t="shared" si="4"/>
        <v>1336256</v>
      </c>
    </row>
    <row r="94" spans="1:8" x14ac:dyDescent="0.25">
      <c r="A94">
        <v>153004</v>
      </c>
      <c r="B94" t="s">
        <v>144</v>
      </c>
      <c r="C94">
        <v>7305301001</v>
      </c>
      <c r="D94" t="s">
        <v>71</v>
      </c>
      <c r="E94" s="208">
        <v>67902958</v>
      </c>
      <c r="G94" s="245">
        <f t="shared" si="4"/>
        <v>67902958</v>
      </c>
    </row>
    <row r="95" spans="1:8" x14ac:dyDescent="0.25">
      <c r="A95">
        <v>153004</v>
      </c>
      <c r="B95" t="s">
        <v>144</v>
      </c>
      <c r="C95">
        <v>7305331001</v>
      </c>
      <c r="D95" t="s">
        <v>217</v>
      </c>
      <c r="E95" s="208">
        <v>10279165</v>
      </c>
      <c r="G95" s="245">
        <f t="shared" si="4"/>
        <v>10279165</v>
      </c>
    </row>
    <row r="96" spans="1:8" x14ac:dyDescent="0.25">
      <c r="A96">
        <v>153004</v>
      </c>
      <c r="B96" t="s">
        <v>144</v>
      </c>
      <c r="C96">
        <v>7305361001</v>
      </c>
      <c r="D96" t="s">
        <v>72</v>
      </c>
      <c r="E96" s="208">
        <v>62435800</v>
      </c>
      <c r="G96" s="245">
        <f t="shared" si="4"/>
        <v>62435800</v>
      </c>
    </row>
    <row r="97" spans="1:8" x14ac:dyDescent="0.25">
      <c r="A97">
        <v>153004</v>
      </c>
      <c r="B97" t="s">
        <v>144</v>
      </c>
      <c r="C97">
        <v>7305391001</v>
      </c>
      <c r="D97" t="s">
        <v>73</v>
      </c>
      <c r="E97" s="208">
        <v>33092696</v>
      </c>
      <c r="G97" s="245">
        <f t="shared" si="4"/>
        <v>33092696</v>
      </c>
    </row>
    <row r="98" spans="1:8" x14ac:dyDescent="0.25">
      <c r="A98">
        <v>153004</v>
      </c>
      <c r="B98" t="s">
        <v>144</v>
      </c>
      <c r="C98">
        <v>7305421001</v>
      </c>
      <c r="D98" t="s">
        <v>74</v>
      </c>
      <c r="E98" s="208">
        <v>58113294</v>
      </c>
      <c r="G98" s="245">
        <f t="shared" si="4"/>
        <v>58113294</v>
      </c>
    </row>
    <row r="99" spans="1:8" x14ac:dyDescent="0.25">
      <c r="A99">
        <v>153004</v>
      </c>
      <c r="B99" t="s">
        <v>144</v>
      </c>
      <c r="C99">
        <v>7305421004</v>
      </c>
      <c r="D99" t="s">
        <v>374</v>
      </c>
      <c r="E99" s="208">
        <v>15240308</v>
      </c>
      <c r="G99" s="245"/>
      <c r="H99" s="245">
        <f>+E99</f>
        <v>15240308</v>
      </c>
    </row>
    <row r="100" spans="1:8" x14ac:dyDescent="0.25">
      <c r="A100">
        <v>153004</v>
      </c>
      <c r="B100" t="s">
        <v>144</v>
      </c>
      <c r="C100">
        <v>7305451001</v>
      </c>
      <c r="D100" t="s">
        <v>75</v>
      </c>
      <c r="E100" s="208">
        <v>2305555</v>
      </c>
      <c r="G100" s="245">
        <f t="shared" ref="G100:G107" si="5">+E100</f>
        <v>2305555</v>
      </c>
    </row>
    <row r="101" spans="1:8" x14ac:dyDescent="0.25">
      <c r="A101">
        <v>153004</v>
      </c>
      <c r="B101" t="s">
        <v>144</v>
      </c>
      <c r="C101">
        <v>7305481001</v>
      </c>
      <c r="D101" t="s">
        <v>100</v>
      </c>
      <c r="E101" s="208">
        <v>9793118</v>
      </c>
      <c r="G101" s="245">
        <f t="shared" si="5"/>
        <v>9793118</v>
      </c>
    </row>
    <row r="102" spans="1:8" x14ac:dyDescent="0.25">
      <c r="A102">
        <v>153004</v>
      </c>
      <c r="B102" t="s">
        <v>144</v>
      </c>
      <c r="C102">
        <v>7305511001</v>
      </c>
      <c r="D102" t="s">
        <v>218</v>
      </c>
      <c r="E102" s="208">
        <v>8078032</v>
      </c>
      <c r="G102" s="245">
        <f t="shared" si="5"/>
        <v>8078032</v>
      </c>
    </row>
    <row r="103" spans="1:8" x14ac:dyDescent="0.25">
      <c r="A103">
        <v>153004</v>
      </c>
      <c r="B103" t="s">
        <v>144</v>
      </c>
      <c r="C103">
        <v>7305701001</v>
      </c>
      <c r="D103" t="s">
        <v>270</v>
      </c>
      <c r="E103" s="208">
        <v>93767839</v>
      </c>
      <c r="G103" s="245">
        <f t="shared" si="5"/>
        <v>93767839</v>
      </c>
    </row>
    <row r="104" spans="1:8" x14ac:dyDescent="0.25">
      <c r="A104">
        <v>153004</v>
      </c>
      <c r="B104" t="s">
        <v>144</v>
      </c>
      <c r="C104">
        <v>7305721001</v>
      </c>
      <c r="D104" t="s">
        <v>271</v>
      </c>
      <c r="E104" s="208">
        <v>30199654</v>
      </c>
      <c r="G104" s="245">
        <f t="shared" si="5"/>
        <v>30199654</v>
      </c>
    </row>
    <row r="105" spans="1:8" x14ac:dyDescent="0.25">
      <c r="A105">
        <v>153004</v>
      </c>
      <c r="B105" t="s">
        <v>144</v>
      </c>
      <c r="C105">
        <v>7305811001</v>
      </c>
      <c r="D105" t="s">
        <v>78</v>
      </c>
      <c r="E105" s="208">
        <v>3658310</v>
      </c>
      <c r="G105" s="245">
        <f t="shared" si="5"/>
        <v>3658310</v>
      </c>
    </row>
    <row r="106" spans="1:8" x14ac:dyDescent="0.25">
      <c r="A106">
        <v>153004</v>
      </c>
      <c r="B106" t="s">
        <v>144</v>
      </c>
      <c r="C106">
        <v>7305851001</v>
      </c>
      <c r="D106" t="s">
        <v>272</v>
      </c>
      <c r="E106" s="208">
        <v>32178226</v>
      </c>
      <c r="G106" s="245">
        <f t="shared" si="5"/>
        <v>32178226</v>
      </c>
    </row>
    <row r="107" spans="1:8" x14ac:dyDescent="0.25">
      <c r="A107">
        <v>153004</v>
      </c>
      <c r="B107" t="s">
        <v>144</v>
      </c>
      <c r="C107">
        <v>7305951002</v>
      </c>
      <c r="D107" t="s">
        <v>226</v>
      </c>
      <c r="E107" s="208">
        <v>3664529</v>
      </c>
      <c r="G107" s="245">
        <f t="shared" si="5"/>
        <v>3664529</v>
      </c>
    </row>
    <row r="108" spans="1:8" x14ac:dyDescent="0.25">
      <c r="A108">
        <v>153004</v>
      </c>
      <c r="B108" t="s">
        <v>144</v>
      </c>
      <c r="C108">
        <v>7315951001</v>
      </c>
      <c r="D108" t="s">
        <v>162</v>
      </c>
      <c r="E108" s="208">
        <v>62114</v>
      </c>
      <c r="H108" s="245">
        <f t="shared" ref="H108:H122" si="6">+E108</f>
        <v>62114</v>
      </c>
    </row>
    <row r="109" spans="1:8" x14ac:dyDescent="0.25">
      <c r="A109">
        <v>153004</v>
      </c>
      <c r="B109" t="s">
        <v>144</v>
      </c>
      <c r="C109">
        <v>7335101001</v>
      </c>
      <c r="D109" t="s">
        <v>84</v>
      </c>
      <c r="E109" s="208">
        <v>244485</v>
      </c>
      <c r="H109" s="245">
        <f t="shared" si="6"/>
        <v>244485</v>
      </c>
    </row>
    <row r="110" spans="1:8" x14ac:dyDescent="0.25">
      <c r="A110">
        <v>153004</v>
      </c>
      <c r="B110" t="s">
        <v>144</v>
      </c>
      <c r="C110">
        <v>7335951002</v>
      </c>
      <c r="D110" t="s">
        <v>275</v>
      </c>
      <c r="E110" s="208">
        <v>38148613</v>
      </c>
      <c r="H110" s="245">
        <f t="shared" si="6"/>
        <v>38148613</v>
      </c>
    </row>
    <row r="111" spans="1:8" x14ac:dyDescent="0.25">
      <c r="A111">
        <v>153004</v>
      </c>
      <c r="B111" t="s">
        <v>144</v>
      </c>
      <c r="C111">
        <v>7345151001</v>
      </c>
      <c r="D111" t="s">
        <v>88</v>
      </c>
      <c r="E111" s="208">
        <v>5237173</v>
      </c>
      <c r="H111" s="245">
        <f t="shared" si="6"/>
        <v>5237173</v>
      </c>
    </row>
    <row r="112" spans="1:8" x14ac:dyDescent="0.25">
      <c r="A112">
        <v>153004</v>
      </c>
      <c r="B112" t="s">
        <v>144</v>
      </c>
      <c r="C112">
        <v>7345251001</v>
      </c>
      <c r="D112" t="s">
        <v>228</v>
      </c>
      <c r="E112" s="208">
        <v>270000</v>
      </c>
      <c r="H112" s="245">
        <f t="shared" si="6"/>
        <v>270000</v>
      </c>
    </row>
    <row r="113" spans="1:8" x14ac:dyDescent="0.25">
      <c r="A113">
        <v>153004</v>
      </c>
      <c r="B113" t="s">
        <v>144</v>
      </c>
      <c r="C113">
        <v>7355201001</v>
      </c>
      <c r="D113" t="s">
        <v>91</v>
      </c>
      <c r="E113" s="208">
        <v>93241</v>
      </c>
      <c r="H113" s="245">
        <f t="shared" si="6"/>
        <v>93241</v>
      </c>
    </row>
    <row r="114" spans="1:8" x14ac:dyDescent="0.25">
      <c r="A114">
        <v>153004</v>
      </c>
      <c r="B114" t="s">
        <v>144</v>
      </c>
      <c r="C114">
        <v>7360051001</v>
      </c>
      <c r="D114" t="s">
        <v>227</v>
      </c>
      <c r="E114" s="208">
        <v>640873</v>
      </c>
      <c r="G114" s="245"/>
      <c r="H114" s="245">
        <f t="shared" si="6"/>
        <v>640873</v>
      </c>
    </row>
    <row r="115" spans="1:8" x14ac:dyDescent="0.25">
      <c r="A115">
        <v>153004</v>
      </c>
      <c r="B115" t="s">
        <v>144</v>
      </c>
      <c r="C115">
        <v>7360101001</v>
      </c>
      <c r="D115" t="s">
        <v>88</v>
      </c>
      <c r="E115" s="208">
        <v>65513461</v>
      </c>
      <c r="G115" s="245"/>
      <c r="H115" s="245">
        <f t="shared" si="6"/>
        <v>65513461</v>
      </c>
    </row>
    <row r="116" spans="1:8" x14ac:dyDescent="0.25">
      <c r="A116">
        <v>153004</v>
      </c>
      <c r="B116" t="s">
        <v>144</v>
      </c>
      <c r="C116">
        <v>7370051001</v>
      </c>
      <c r="D116" t="s">
        <v>277</v>
      </c>
      <c r="E116" s="208">
        <v>104598417</v>
      </c>
      <c r="H116" s="245">
        <f t="shared" si="6"/>
        <v>104598417</v>
      </c>
    </row>
    <row r="117" spans="1:8" x14ac:dyDescent="0.25">
      <c r="A117">
        <v>153004</v>
      </c>
      <c r="B117" t="s">
        <v>144</v>
      </c>
      <c r="C117">
        <v>7370101001</v>
      </c>
      <c r="D117" t="s">
        <v>278</v>
      </c>
      <c r="E117" s="208">
        <v>10524658</v>
      </c>
      <c r="H117" s="245">
        <f t="shared" si="6"/>
        <v>10524658</v>
      </c>
    </row>
    <row r="118" spans="1:8" x14ac:dyDescent="0.25">
      <c r="A118">
        <v>153004</v>
      </c>
      <c r="B118" t="s">
        <v>144</v>
      </c>
      <c r="C118">
        <v>7370151001</v>
      </c>
      <c r="D118" t="s">
        <v>138</v>
      </c>
      <c r="E118" s="208">
        <v>3630837</v>
      </c>
      <c r="H118" s="245">
        <f t="shared" si="6"/>
        <v>3630837</v>
      </c>
    </row>
    <row r="119" spans="1:8" x14ac:dyDescent="0.25">
      <c r="A119">
        <v>153004</v>
      </c>
      <c r="B119" t="s">
        <v>144</v>
      </c>
      <c r="C119">
        <v>7395251001</v>
      </c>
      <c r="D119" t="s">
        <v>239</v>
      </c>
      <c r="E119" s="208">
        <v>5185795</v>
      </c>
      <c r="H119" s="245">
        <f t="shared" si="6"/>
        <v>5185795</v>
      </c>
    </row>
    <row r="120" spans="1:8" x14ac:dyDescent="0.25">
      <c r="A120">
        <v>153004</v>
      </c>
      <c r="B120" t="s">
        <v>144</v>
      </c>
      <c r="C120">
        <v>7395601001</v>
      </c>
      <c r="D120" t="s">
        <v>95</v>
      </c>
      <c r="E120" s="208">
        <v>1619310</v>
      </c>
      <c r="H120" s="245">
        <f t="shared" si="6"/>
        <v>1619310</v>
      </c>
    </row>
    <row r="121" spans="1:8" x14ac:dyDescent="0.25">
      <c r="A121">
        <v>153004</v>
      </c>
      <c r="B121" t="s">
        <v>144</v>
      </c>
      <c r="C121">
        <v>7395601002</v>
      </c>
      <c r="D121" t="s">
        <v>96</v>
      </c>
      <c r="E121" s="208">
        <v>6731029</v>
      </c>
      <c r="H121" s="245">
        <f t="shared" si="6"/>
        <v>6731029</v>
      </c>
    </row>
    <row r="122" spans="1:8" x14ac:dyDescent="0.25">
      <c r="A122">
        <v>153004</v>
      </c>
      <c r="B122" t="s">
        <v>144</v>
      </c>
      <c r="C122">
        <v>7395951004</v>
      </c>
      <c r="D122" t="s">
        <v>244</v>
      </c>
      <c r="E122" s="208">
        <v>2090564</v>
      </c>
      <c r="H122" s="245">
        <f t="shared" si="6"/>
        <v>2090564</v>
      </c>
    </row>
    <row r="123" spans="1:8" x14ac:dyDescent="0.25">
      <c r="A123">
        <v>153004</v>
      </c>
      <c r="B123" t="s">
        <v>573</v>
      </c>
      <c r="C123"/>
      <c r="E123" s="208">
        <v>1625188633</v>
      </c>
      <c r="G123" s="245">
        <f>SUM(G85:G122)</f>
        <v>1287632298.6337187</v>
      </c>
      <c r="H123" s="245">
        <f>SUM(H85:H122)</f>
        <v>337556334.36628127</v>
      </c>
    </row>
    <row r="124" spans="1:8" x14ac:dyDescent="0.25">
      <c r="A124" t="s">
        <v>574</v>
      </c>
      <c r="C124"/>
      <c r="E124" s="208">
        <v>1625188633</v>
      </c>
      <c r="G124" s="6">
        <f>+G123/E123</f>
        <v>0.79229713553732362</v>
      </c>
      <c r="H124" s="6">
        <f>+H123/E123</f>
        <v>0.20770286446267636</v>
      </c>
    </row>
    <row r="125" spans="1:8" x14ac:dyDescent="0.25">
      <c r="C125"/>
      <c r="E125" s="208"/>
      <c r="G125" s="6"/>
      <c r="H125" s="6"/>
    </row>
    <row r="126" spans="1:8" x14ac:dyDescent="0.25">
      <c r="A126">
        <v>153005</v>
      </c>
      <c r="B126" t="s">
        <v>558</v>
      </c>
      <c r="C126">
        <v>94253001</v>
      </c>
      <c r="D126" t="s">
        <v>568</v>
      </c>
      <c r="E126" s="208">
        <v>30128777</v>
      </c>
      <c r="G126" s="208">
        <f>+E126*G45</f>
        <v>24061747.846088588</v>
      </c>
      <c r="H126" s="208">
        <f>+E126-G126</f>
        <v>6067029.1539114118</v>
      </c>
    </row>
    <row r="127" spans="1:8" x14ac:dyDescent="0.25">
      <c r="A127">
        <v>153005</v>
      </c>
      <c r="B127" t="s">
        <v>558</v>
      </c>
      <c r="C127">
        <v>7305061002</v>
      </c>
      <c r="D127" t="s">
        <v>135</v>
      </c>
      <c r="E127" s="208">
        <v>20225155</v>
      </c>
      <c r="G127" s="245">
        <f t="shared" ref="G127:G142" si="7">+E127</f>
        <v>20225155</v>
      </c>
    </row>
    <row r="128" spans="1:8" x14ac:dyDescent="0.25">
      <c r="A128">
        <v>153005</v>
      </c>
      <c r="B128" t="s">
        <v>558</v>
      </c>
      <c r="C128">
        <v>7305121002</v>
      </c>
      <c r="D128" t="s">
        <v>69</v>
      </c>
      <c r="E128" s="208">
        <v>51456330</v>
      </c>
      <c r="G128" s="245">
        <f t="shared" si="7"/>
        <v>51456330</v>
      </c>
    </row>
    <row r="129" spans="1:8" x14ac:dyDescent="0.25">
      <c r="A129">
        <v>153005</v>
      </c>
      <c r="B129" t="s">
        <v>558</v>
      </c>
      <c r="C129">
        <v>7305151002</v>
      </c>
      <c r="D129" t="s">
        <v>155</v>
      </c>
      <c r="E129" s="208">
        <v>9548504</v>
      </c>
      <c r="G129" s="245">
        <f t="shared" si="7"/>
        <v>9548504</v>
      </c>
    </row>
    <row r="130" spans="1:8" x14ac:dyDescent="0.25">
      <c r="A130">
        <v>153005</v>
      </c>
      <c r="B130" t="s">
        <v>558</v>
      </c>
      <c r="C130">
        <v>7305151003</v>
      </c>
      <c r="D130" t="s">
        <v>156</v>
      </c>
      <c r="E130" s="208">
        <v>9508370</v>
      </c>
      <c r="G130" s="245">
        <f t="shared" si="7"/>
        <v>9508370</v>
      </c>
    </row>
    <row r="131" spans="1:8" x14ac:dyDescent="0.25">
      <c r="A131">
        <v>153005</v>
      </c>
      <c r="B131" t="s">
        <v>558</v>
      </c>
      <c r="C131">
        <v>7305241001</v>
      </c>
      <c r="D131" t="s">
        <v>70</v>
      </c>
      <c r="E131" s="208">
        <v>194052</v>
      </c>
      <c r="G131" s="245">
        <f t="shared" si="7"/>
        <v>194052</v>
      </c>
    </row>
    <row r="132" spans="1:8" x14ac:dyDescent="0.25">
      <c r="A132">
        <v>153005</v>
      </c>
      <c r="B132" t="s">
        <v>558</v>
      </c>
      <c r="C132">
        <v>7305301001</v>
      </c>
      <c r="D132" t="s">
        <v>71</v>
      </c>
      <c r="E132" s="208">
        <v>7803071</v>
      </c>
      <c r="G132" s="245">
        <f t="shared" si="7"/>
        <v>7803071</v>
      </c>
    </row>
    <row r="133" spans="1:8" x14ac:dyDescent="0.25">
      <c r="A133">
        <v>153005</v>
      </c>
      <c r="B133" t="s">
        <v>558</v>
      </c>
      <c r="C133">
        <v>7305331001</v>
      </c>
      <c r="D133" t="s">
        <v>217</v>
      </c>
      <c r="E133" s="208">
        <v>1164640</v>
      </c>
      <c r="G133" s="245">
        <f t="shared" si="7"/>
        <v>1164640</v>
      </c>
    </row>
    <row r="134" spans="1:8" x14ac:dyDescent="0.25">
      <c r="A134">
        <v>153005</v>
      </c>
      <c r="B134" t="s">
        <v>558</v>
      </c>
      <c r="C134">
        <v>7305361001</v>
      </c>
      <c r="D134" t="s">
        <v>72</v>
      </c>
      <c r="E134" s="208">
        <v>7757517</v>
      </c>
      <c r="G134" s="245">
        <f t="shared" si="7"/>
        <v>7757517</v>
      </c>
    </row>
    <row r="135" spans="1:8" x14ac:dyDescent="0.25">
      <c r="A135">
        <v>153005</v>
      </c>
      <c r="B135" t="s">
        <v>558</v>
      </c>
      <c r="C135">
        <v>7305391001</v>
      </c>
      <c r="D135" t="s">
        <v>73</v>
      </c>
      <c r="E135" s="208">
        <v>4130729</v>
      </c>
      <c r="G135" s="245">
        <f t="shared" si="7"/>
        <v>4130729</v>
      </c>
    </row>
    <row r="136" spans="1:8" x14ac:dyDescent="0.25">
      <c r="A136">
        <v>153005</v>
      </c>
      <c r="B136" t="s">
        <v>558</v>
      </c>
      <c r="C136">
        <v>7305421001</v>
      </c>
      <c r="D136" t="s">
        <v>74</v>
      </c>
      <c r="E136" s="208">
        <v>562746</v>
      </c>
      <c r="G136" s="245">
        <f t="shared" si="7"/>
        <v>562746</v>
      </c>
    </row>
    <row r="137" spans="1:8" x14ac:dyDescent="0.25">
      <c r="A137">
        <v>153005</v>
      </c>
      <c r="B137" t="s">
        <v>558</v>
      </c>
      <c r="C137">
        <v>7305511001</v>
      </c>
      <c r="D137" t="s">
        <v>218</v>
      </c>
      <c r="E137" s="208">
        <v>623637</v>
      </c>
      <c r="G137" s="245">
        <f t="shared" si="7"/>
        <v>623637</v>
      </c>
    </row>
    <row r="138" spans="1:8" x14ac:dyDescent="0.25">
      <c r="A138">
        <v>153005</v>
      </c>
      <c r="B138" t="s">
        <v>558</v>
      </c>
      <c r="C138">
        <v>7305701001</v>
      </c>
      <c r="D138" t="s">
        <v>270</v>
      </c>
      <c r="E138" s="208">
        <v>11734679</v>
      </c>
      <c r="G138" s="245">
        <f t="shared" si="7"/>
        <v>11734679</v>
      </c>
    </row>
    <row r="139" spans="1:8" x14ac:dyDescent="0.25">
      <c r="A139">
        <v>153005</v>
      </c>
      <c r="B139" t="s">
        <v>558</v>
      </c>
      <c r="C139">
        <v>7305721001</v>
      </c>
      <c r="D139" t="s">
        <v>271</v>
      </c>
      <c r="E139" s="208">
        <v>3900194</v>
      </c>
      <c r="G139" s="245">
        <f t="shared" si="7"/>
        <v>3900194</v>
      </c>
    </row>
    <row r="140" spans="1:8" x14ac:dyDescent="0.25">
      <c r="A140">
        <v>153005</v>
      </c>
      <c r="B140" t="s">
        <v>558</v>
      </c>
      <c r="C140">
        <v>7305811001</v>
      </c>
      <c r="D140" t="s">
        <v>78</v>
      </c>
      <c r="E140" s="208">
        <v>475765</v>
      </c>
      <c r="G140" s="245">
        <f t="shared" si="7"/>
        <v>475765</v>
      </c>
    </row>
    <row r="141" spans="1:8" x14ac:dyDescent="0.25">
      <c r="A141">
        <v>153005</v>
      </c>
      <c r="B141" t="s">
        <v>558</v>
      </c>
      <c r="C141">
        <v>7305851001</v>
      </c>
      <c r="D141" t="s">
        <v>272</v>
      </c>
      <c r="E141" s="208">
        <v>3958229</v>
      </c>
      <c r="G141" s="245">
        <f t="shared" si="7"/>
        <v>3958229</v>
      </c>
    </row>
    <row r="142" spans="1:8" x14ac:dyDescent="0.25">
      <c r="A142">
        <v>153005</v>
      </c>
      <c r="B142" t="s">
        <v>558</v>
      </c>
      <c r="C142">
        <v>7305951002</v>
      </c>
      <c r="D142" t="s">
        <v>226</v>
      </c>
      <c r="E142" s="208">
        <v>421870</v>
      </c>
      <c r="G142" s="245">
        <f t="shared" si="7"/>
        <v>421870</v>
      </c>
    </row>
    <row r="143" spans="1:8" x14ac:dyDescent="0.25">
      <c r="A143">
        <v>153005</v>
      </c>
      <c r="B143" t="s">
        <v>558</v>
      </c>
      <c r="C143">
        <v>7370051001</v>
      </c>
      <c r="D143" t="s">
        <v>277</v>
      </c>
      <c r="E143" s="208">
        <v>186140</v>
      </c>
      <c r="H143" s="245">
        <f t="shared" ref="H143:H150" si="8">+E143</f>
        <v>186140</v>
      </c>
    </row>
    <row r="144" spans="1:8" x14ac:dyDescent="0.25">
      <c r="A144">
        <v>153005</v>
      </c>
      <c r="B144" t="s">
        <v>558</v>
      </c>
      <c r="C144">
        <v>7370101001</v>
      </c>
      <c r="D144" t="s">
        <v>278</v>
      </c>
      <c r="E144" s="208">
        <v>676532</v>
      </c>
      <c r="H144" s="245">
        <f t="shared" si="8"/>
        <v>676532</v>
      </c>
    </row>
    <row r="145" spans="1:8" x14ac:dyDescent="0.25">
      <c r="A145">
        <v>153005</v>
      </c>
      <c r="B145" t="s">
        <v>558</v>
      </c>
      <c r="C145">
        <v>7370151001</v>
      </c>
      <c r="D145" t="s">
        <v>138</v>
      </c>
      <c r="E145" s="208">
        <v>195919</v>
      </c>
      <c r="H145" s="245">
        <f t="shared" si="8"/>
        <v>195919</v>
      </c>
    </row>
    <row r="146" spans="1:8" x14ac:dyDescent="0.25">
      <c r="A146">
        <v>153005</v>
      </c>
      <c r="B146" t="s">
        <v>558</v>
      </c>
      <c r="C146">
        <v>7395251001</v>
      </c>
      <c r="D146" t="s">
        <v>239</v>
      </c>
      <c r="E146" s="208">
        <v>771404</v>
      </c>
      <c r="H146" s="245">
        <f t="shared" si="8"/>
        <v>771404</v>
      </c>
    </row>
    <row r="147" spans="1:8" x14ac:dyDescent="0.25">
      <c r="A147">
        <v>153005</v>
      </c>
      <c r="B147" t="s">
        <v>558</v>
      </c>
      <c r="C147">
        <v>7395601001</v>
      </c>
      <c r="D147" t="s">
        <v>95</v>
      </c>
      <c r="E147" s="208">
        <v>229563</v>
      </c>
      <c r="H147" s="245">
        <f t="shared" si="8"/>
        <v>229563</v>
      </c>
    </row>
    <row r="148" spans="1:8" x14ac:dyDescent="0.25">
      <c r="A148">
        <v>153005</v>
      </c>
      <c r="B148" t="s">
        <v>558</v>
      </c>
      <c r="C148">
        <v>7395601002</v>
      </c>
      <c r="D148" t="s">
        <v>96</v>
      </c>
      <c r="E148" s="208">
        <v>820383</v>
      </c>
      <c r="H148" s="245">
        <f t="shared" si="8"/>
        <v>820383</v>
      </c>
    </row>
    <row r="149" spans="1:8" x14ac:dyDescent="0.25">
      <c r="A149">
        <v>153005</v>
      </c>
      <c r="B149" t="s">
        <v>558</v>
      </c>
      <c r="C149">
        <v>7395951001</v>
      </c>
      <c r="D149" t="s">
        <v>575</v>
      </c>
      <c r="E149" s="208">
        <v>84865</v>
      </c>
      <c r="H149" s="245">
        <f t="shared" si="8"/>
        <v>84865</v>
      </c>
    </row>
    <row r="150" spans="1:8" x14ac:dyDescent="0.25">
      <c r="A150">
        <v>153005</v>
      </c>
      <c r="B150" t="s">
        <v>558</v>
      </c>
      <c r="C150">
        <v>7395951004</v>
      </c>
      <c r="D150" t="s">
        <v>244</v>
      </c>
      <c r="E150" s="208">
        <v>357962</v>
      </c>
      <c r="H150" s="245">
        <f t="shared" si="8"/>
        <v>357962</v>
      </c>
    </row>
    <row r="151" spans="1:8" x14ac:dyDescent="0.25">
      <c r="A151">
        <v>153005</v>
      </c>
      <c r="B151" t="s">
        <v>576</v>
      </c>
      <c r="C151"/>
      <c r="E151" s="208">
        <v>166917033</v>
      </c>
      <c r="G151" s="245">
        <f>SUM(G126:G150)</f>
        <v>157527235.84608859</v>
      </c>
      <c r="H151" s="245">
        <f>SUM(H126:H150)</f>
        <v>9389797.1539114118</v>
      </c>
    </row>
    <row r="152" spans="1:8" x14ac:dyDescent="0.25">
      <c r="A152" t="s">
        <v>577</v>
      </c>
      <c r="C152"/>
      <c r="E152" s="208">
        <v>166917033</v>
      </c>
      <c r="G152" s="6">
        <f>+G151/E151</f>
        <v>0.9437457221402239</v>
      </c>
      <c r="H152" s="6">
        <f>+H151/E151</f>
        <v>5.6254277859776068E-2</v>
      </c>
    </row>
    <row r="153" spans="1:8" x14ac:dyDescent="0.25">
      <c r="A153" t="s">
        <v>268</v>
      </c>
      <c r="C153"/>
      <c r="E153" s="208">
        <v>2471485820</v>
      </c>
    </row>
    <row r="154" spans="1:8" x14ac:dyDescent="0.25">
      <c r="C154"/>
    </row>
    <row r="155" spans="1:8" x14ac:dyDescent="0.25">
      <c r="C155"/>
    </row>
    <row r="156" spans="1:8" x14ac:dyDescent="0.25">
      <c r="A156" s="144" t="s">
        <v>560</v>
      </c>
      <c r="B156" s="144" t="s">
        <v>262</v>
      </c>
      <c r="C156" s="144" t="s">
        <v>261</v>
      </c>
      <c r="D156" s="144" t="s">
        <v>215</v>
      </c>
      <c r="E156" s="144" t="s">
        <v>561</v>
      </c>
    </row>
    <row r="157" spans="1:8" x14ac:dyDescent="0.25">
      <c r="A157" s="140">
        <v>154001</v>
      </c>
      <c r="B157" s="140" t="s">
        <v>145</v>
      </c>
      <c r="C157">
        <v>92110001</v>
      </c>
      <c r="D157" t="s">
        <v>269</v>
      </c>
      <c r="E157" s="245">
        <v>67775000</v>
      </c>
      <c r="H157" s="245">
        <f>+E157</f>
        <v>67775000</v>
      </c>
    </row>
    <row r="158" spans="1:8" x14ac:dyDescent="0.25">
      <c r="A158" s="140">
        <v>154001</v>
      </c>
      <c r="B158" s="140" t="s">
        <v>145</v>
      </c>
      <c r="C158">
        <v>94253003</v>
      </c>
      <c r="D158" t="s">
        <v>143</v>
      </c>
      <c r="E158" s="245">
        <v>1074708</v>
      </c>
      <c r="G158" s="245">
        <f>+E158</f>
        <v>1074708</v>
      </c>
    </row>
    <row r="159" spans="1:8" x14ac:dyDescent="0.25">
      <c r="A159" s="322">
        <v>154001</v>
      </c>
      <c r="B159" s="322" t="s">
        <v>145</v>
      </c>
      <c r="C159" s="128">
        <v>6120101001</v>
      </c>
      <c r="D159" s="128" t="s">
        <v>578</v>
      </c>
      <c r="E159" s="323">
        <v>-43214</v>
      </c>
    </row>
    <row r="160" spans="1:8" x14ac:dyDescent="0.25">
      <c r="A160" s="140">
        <v>154001</v>
      </c>
      <c r="B160" s="140" t="s">
        <v>145</v>
      </c>
      <c r="C160">
        <v>7305061001</v>
      </c>
      <c r="D160" t="s">
        <v>146</v>
      </c>
      <c r="E160" s="245">
        <v>9370729</v>
      </c>
      <c r="G160" s="245">
        <f t="shared" ref="G160:G170" si="9">+E160</f>
        <v>9370729</v>
      </c>
    </row>
    <row r="161" spans="1:8" x14ac:dyDescent="0.25">
      <c r="A161" s="140">
        <v>154001</v>
      </c>
      <c r="B161" s="140" t="s">
        <v>145</v>
      </c>
      <c r="C161">
        <v>7305061002</v>
      </c>
      <c r="D161" t="s">
        <v>135</v>
      </c>
      <c r="E161" s="245">
        <v>44922068</v>
      </c>
      <c r="G161" s="245">
        <f t="shared" si="9"/>
        <v>44922068</v>
      </c>
    </row>
    <row r="162" spans="1:8" x14ac:dyDescent="0.25">
      <c r="A162" s="140">
        <v>154001</v>
      </c>
      <c r="B162" s="140" t="s">
        <v>145</v>
      </c>
      <c r="C162">
        <v>7305121002</v>
      </c>
      <c r="D162" t="s">
        <v>69</v>
      </c>
      <c r="E162" s="245">
        <v>63612819</v>
      </c>
      <c r="G162" s="245">
        <f t="shared" si="9"/>
        <v>63612819</v>
      </c>
    </row>
    <row r="163" spans="1:8" x14ac:dyDescent="0.25">
      <c r="A163" s="140">
        <v>154001</v>
      </c>
      <c r="B163" s="140" t="s">
        <v>145</v>
      </c>
      <c r="C163">
        <v>7305151002</v>
      </c>
      <c r="D163" t="s">
        <v>155</v>
      </c>
      <c r="E163" s="245">
        <v>27683444</v>
      </c>
      <c r="G163" s="245">
        <f t="shared" si="9"/>
        <v>27683444</v>
      </c>
    </row>
    <row r="164" spans="1:8" x14ac:dyDescent="0.25">
      <c r="A164" s="140">
        <v>154001</v>
      </c>
      <c r="B164" s="140" t="s">
        <v>145</v>
      </c>
      <c r="C164">
        <v>7305151003</v>
      </c>
      <c r="D164" t="s">
        <v>156</v>
      </c>
      <c r="E164" s="245">
        <v>18976935</v>
      </c>
      <c r="G164" s="245">
        <f t="shared" si="9"/>
        <v>18976935</v>
      </c>
    </row>
    <row r="165" spans="1:8" x14ac:dyDescent="0.25">
      <c r="A165" s="140">
        <v>154001</v>
      </c>
      <c r="B165" s="140" t="s">
        <v>145</v>
      </c>
      <c r="C165">
        <v>7305241001</v>
      </c>
      <c r="D165" t="s">
        <v>70</v>
      </c>
      <c r="E165" s="245">
        <v>410439</v>
      </c>
      <c r="G165" s="245">
        <f t="shared" si="9"/>
        <v>410439</v>
      </c>
    </row>
    <row r="166" spans="1:8" x14ac:dyDescent="0.25">
      <c r="A166" s="140">
        <v>154001</v>
      </c>
      <c r="B166" s="140" t="s">
        <v>145</v>
      </c>
      <c r="C166">
        <v>7305301001</v>
      </c>
      <c r="D166" t="s">
        <v>71</v>
      </c>
      <c r="E166" s="245">
        <v>13243969</v>
      </c>
      <c r="G166" s="245">
        <f t="shared" si="9"/>
        <v>13243969</v>
      </c>
    </row>
    <row r="167" spans="1:8" x14ac:dyDescent="0.25">
      <c r="A167" s="140">
        <v>154001</v>
      </c>
      <c r="B167" s="140" t="s">
        <v>145</v>
      </c>
      <c r="C167">
        <v>7305331001</v>
      </c>
      <c r="D167" t="s">
        <v>217</v>
      </c>
      <c r="E167" s="245">
        <v>2413508</v>
      </c>
      <c r="G167" s="245">
        <f t="shared" si="9"/>
        <v>2413508</v>
      </c>
    </row>
    <row r="168" spans="1:8" x14ac:dyDescent="0.25">
      <c r="A168" s="140">
        <v>154001</v>
      </c>
      <c r="B168" s="140" t="s">
        <v>145</v>
      </c>
      <c r="C168">
        <v>7305361001</v>
      </c>
      <c r="D168" t="s">
        <v>72</v>
      </c>
      <c r="E168" s="245">
        <v>14302030</v>
      </c>
      <c r="G168" s="245">
        <f t="shared" si="9"/>
        <v>14302030</v>
      </c>
    </row>
    <row r="169" spans="1:8" x14ac:dyDescent="0.25">
      <c r="A169" s="140">
        <v>154001</v>
      </c>
      <c r="B169" s="140" t="s">
        <v>145</v>
      </c>
      <c r="C169">
        <v>7305391001</v>
      </c>
      <c r="D169" t="s">
        <v>73</v>
      </c>
      <c r="E169" s="245">
        <v>7387210</v>
      </c>
      <c r="G169" s="245">
        <f t="shared" si="9"/>
        <v>7387210</v>
      </c>
    </row>
    <row r="170" spans="1:8" x14ac:dyDescent="0.25">
      <c r="A170" s="140">
        <v>154001</v>
      </c>
      <c r="B170" s="140" t="s">
        <v>145</v>
      </c>
      <c r="C170">
        <v>7305421001</v>
      </c>
      <c r="D170" t="s">
        <v>74</v>
      </c>
      <c r="E170" s="245">
        <v>9457688</v>
      </c>
      <c r="G170" s="245">
        <f t="shared" si="9"/>
        <v>9457688</v>
      </c>
    </row>
    <row r="171" spans="1:8" x14ac:dyDescent="0.25">
      <c r="A171" s="140">
        <v>154001</v>
      </c>
      <c r="B171" s="140" t="s">
        <v>145</v>
      </c>
      <c r="C171">
        <v>7305421004</v>
      </c>
      <c r="D171" t="s">
        <v>374</v>
      </c>
      <c r="E171" s="245">
        <v>3195432</v>
      </c>
      <c r="H171" s="245">
        <f>+E171</f>
        <v>3195432</v>
      </c>
    </row>
    <row r="172" spans="1:8" x14ac:dyDescent="0.25">
      <c r="A172" s="140">
        <v>154001</v>
      </c>
      <c r="B172" s="140" t="s">
        <v>145</v>
      </c>
      <c r="C172">
        <v>7305451001</v>
      </c>
      <c r="D172" t="s">
        <v>75</v>
      </c>
      <c r="E172" s="245">
        <v>1912799</v>
      </c>
      <c r="G172" s="245"/>
      <c r="H172" s="245">
        <f>+E172</f>
        <v>1912799</v>
      </c>
    </row>
    <row r="173" spans="1:8" x14ac:dyDescent="0.25">
      <c r="A173" s="140">
        <v>154001</v>
      </c>
      <c r="B173" s="140" t="s">
        <v>145</v>
      </c>
      <c r="C173">
        <v>7305481001</v>
      </c>
      <c r="D173" t="s">
        <v>100</v>
      </c>
      <c r="E173" s="245">
        <v>9796447</v>
      </c>
      <c r="G173" s="245">
        <f t="shared" ref="G173:G180" si="10">+E173</f>
        <v>9796447</v>
      </c>
    </row>
    <row r="174" spans="1:8" x14ac:dyDescent="0.25">
      <c r="A174" s="140">
        <v>154001</v>
      </c>
      <c r="B174" s="140" t="s">
        <v>145</v>
      </c>
      <c r="C174">
        <v>7305511001</v>
      </c>
      <c r="D174" t="s">
        <v>218</v>
      </c>
      <c r="E174" s="245">
        <v>1708262</v>
      </c>
      <c r="G174" s="245">
        <f t="shared" si="10"/>
        <v>1708262</v>
      </c>
    </row>
    <row r="175" spans="1:8" x14ac:dyDescent="0.25">
      <c r="A175" s="140">
        <v>154001</v>
      </c>
      <c r="B175" s="140" t="s">
        <v>145</v>
      </c>
      <c r="C175">
        <v>7305701001</v>
      </c>
      <c r="D175" t="s">
        <v>270</v>
      </c>
      <c r="E175" s="245">
        <v>21102956</v>
      </c>
      <c r="G175" s="245">
        <f t="shared" si="10"/>
        <v>21102956</v>
      </c>
    </row>
    <row r="176" spans="1:8" x14ac:dyDescent="0.25">
      <c r="A176" s="140">
        <v>154001</v>
      </c>
      <c r="B176" s="140" t="s">
        <v>145</v>
      </c>
      <c r="C176">
        <v>7305721001</v>
      </c>
      <c r="D176" t="s">
        <v>271</v>
      </c>
      <c r="E176" s="245">
        <v>6831878</v>
      </c>
      <c r="G176" s="245">
        <f t="shared" si="10"/>
        <v>6831878</v>
      </c>
    </row>
    <row r="177" spans="1:8" x14ac:dyDescent="0.25">
      <c r="A177" s="140">
        <v>154001</v>
      </c>
      <c r="B177" s="140" t="s">
        <v>145</v>
      </c>
      <c r="C177">
        <v>7305811001</v>
      </c>
      <c r="D177" t="s">
        <v>78</v>
      </c>
      <c r="E177" s="245">
        <v>722241</v>
      </c>
      <c r="G177" s="245">
        <f t="shared" si="10"/>
        <v>722241</v>
      </c>
    </row>
    <row r="178" spans="1:8" x14ac:dyDescent="0.25">
      <c r="A178" s="140">
        <v>154001</v>
      </c>
      <c r="B178" s="140" t="s">
        <v>145</v>
      </c>
      <c r="C178">
        <v>7305851001</v>
      </c>
      <c r="D178" t="s">
        <v>272</v>
      </c>
      <c r="E178" s="245">
        <v>7290932</v>
      </c>
      <c r="G178" s="245">
        <f t="shared" si="10"/>
        <v>7290932</v>
      </c>
    </row>
    <row r="179" spans="1:8" x14ac:dyDescent="0.25">
      <c r="A179" s="140">
        <v>154001</v>
      </c>
      <c r="B179" s="140" t="s">
        <v>145</v>
      </c>
      <c r="C179">
        <v>7305951002</v>
      </c>
      <c r="D179" t="s">
        <v>226</v>
      </c>
      <c r="E179" s="245">
        <v>298163</v>
      </c>
      <c r="G179" s="245">
        <f t="shared" si="10"/>
        <v>298163</v>
      </c>
    </row>
    <row r="180" spans="1:8" x14ac:dyDescent="0.25">
      <c r="A180" s="140">
        <v>154001</v>
      </c>
      <c r="B180" s="140" t="s">
        <v>145</v>
      </c>
      <c r="C180">
        <v>7315951001</v>
      </c>
      <c r="D180" t="s">
        <v>162</v>
      </c>
      <c r="E180" s="245">
        <v>4328</v>
      </c>
      <c r="G180" s="245">
        <f t="shared" si="10"/>
        <v>4328</v>
      </c>
    </row>
    <row r="181" spans="1:8" x14ac:dyDescent="0.25">
      <c r="A181" s="140">
        <v>154001</v>
      </c>
      <c r="B181" s="140" t="s">
        <v>145</v>
      </c>
      <c r="C181">
        <v>7335101001</v>
      </c>
      <c r="D181" t="s">
        <v>84</v>
      </c>
      <c r="E181" s="245">
        <v>876000</v>
      </c>
      <c r="G181" s="245"/>
      <c r="H181" s="245">
        <f t="shared" ref="H181:H195" si="11">+E181</f>
        <v>876000</v>
      </c>
    </row>
    <row r="182" spans="1:8" x14ac:dyDescent="0.25">
      <c r="A182" s="140">
        <v>154001</v>
      </c>
      <c r="B182" s="140" t="s">
        <v>145</v>
      </c>
      <c r="C182">
        <v>7345101001</v>
      </c>
      <c r="D182" t="s">
        <v>227</v>
      </c>
      <c r="E182" s="245">
        <v>213000</v>
      </c>
      <c r="G182" s="245"/>
      <c r="H182" s="245">
        <f t="shared" si="11"/>
        <v>213000</v>
      </c>
    </row>
    <row r="183" spans="1:8" x14ac:dyDescent="0.25">
      <c r="A183" s="140">
        <v>154001</v>
      </c>
      <c r="B183" s="140" t="s">
        <v>145</v>
      </c>
      <c r="C183">
        <v>7345151001</v>
      </c>
      <c r="D183" t="s">
        <v>88</v>
      </c>
      <c r="E183" s="245">
        <v>9190598</v>
      </c>
      <c r="G183" s="245"/>
      <c r="H183" s="245">
        <f t="shared" si="11"/>
        <v>9190598</v>
      </c>
    </row>
    <row r="184" spans="1:8" x14ac:dyDescent="0.25">
      <c r="A184" s="140">
        <v>154001</v>
      </c>
      <c r="B184" s="140" t="s">
        <v>145</v>
      </c>
      <c r="C184">
        <v>7360051001</v>
      </c>
      <c r="D184" t="s">
        <v>227</v>
      </c>
      <c r="E184" s="245">
        <v>1532569</v>
      </c>
      <c r="G184" s="245"/>
      <c r="H184" s="245">
        <f t="shared" si="11"/>
        <v>1532569</v>
      </c>
    </row>
    <row r="185" spans="1:8" x14ac:dyDescent="0.25">
      <c r="A185" s="140">
        <v>154001</v>
      </c>
      <c r="B185" s="140" t="s">
        <v>145</v>
      </c>
      <c r="C185">
        <v>7360101001</v>
      </c>
      <c r="D185" t="s">
        <v>88</v>
      </c>
      <c r="E185" s="245">
        <v>689841</v>
      </c>
      <c r="G185" s="245"/>
      <c r="H185" s="245">
        <f t="shared" si="11"/>
        <v>689841</v>
      </c>
    </row>
    <row r="186" spans="1:8" x14ac:dyDescent="0.25">
      <c r="A186" s="140">
        <v>154001</v>
      </c>
      <c r="B186" s="140" t="s">
        <v>145</v>
      </c>
      <c r="C186">
        <v>7360201001</v>
      </c>
      <c r="D186" t="s">
        <v>228</v>
      </c>
      <c r="E186" s="245">
        <v>785757</v>
      </c>
      <c r="G186" s="245"/>
      <c r="H186" s="245">
        <f t="shared" si="11"/>
        <v>785757</v>
      </c>
    </row>
    <row r="187" spans="1:8" x14ac:dyDescent="0.25">
      <c r="A187" s="140">
        <v>154001</v>
      </c>
      <c r="B187" s="140" t="s">
        <v>145</v>
      </c>
      <c r="C187">
        <v>7365101001</v>
      </c>
      <c r="D187" t="s">
        <v>237</v>
      </c>
      <c r="E187" s="245">
        <v>1476235</v>
      </c>
      <c r="G187" s="245"/>
      <c r="H187" s="245">
        <f t="shared" si="11"/>
        <v>1476235</v>
      </c>
    </row>
    <row r="188" spans="1:8" x14ac:dyDescent="0.25">
      <c r="A188" s="140">
        <v>154001</v>
      </c>
      <c r="B188" s="140" t="s">
        <v>145</v>
      </c>
      <c r="C188">
        <v>7370051001</v>
      </c>
      <c r="D188" t="s">
        <v>277</v>
      </c>
      <c r="E188" s="245">
        <v>958839</v>
      </c>
      <c r="H188" s="245">
        <f t="shared" si="11"/>
        <v>958839</v>
      </c>
    </row>
    <row r="189" spans="1:8" x14ac:dyDescent="0.25">
      <c r="A189" s="140">
        <v>154001</v>
      </c>
      <c r="B189" s="140" t="s">
        <v>145</v>
      </c>
      <c r="C189">
        <v>7370101001</v>
      </c>
      <c r="D189" t="s">
        <v>278</v>
      </c>
      <c r="E189" s="245">
        <v>1711311</v>
      </c>
      <c r="H189" s="245">
        <f t="shared" si="11"/>
        <v>1711311</v>
      </c>
    </row>
    <row r="190" spans="1:8" x14ac:dyDescent="0.25">
      <c r="A190" s="140">
        <v>154001</v>
      </c>
      <c r="B190" s="140" t="s">
        <v>145</v>
      </c>
      <c r="C190">
        <v>7370151001</v>
      </c>
      <c r="D190" t="s">
        <v>138</v>
      </c>
      <c r="E190" s="245">
        <v>308174</v>
      </c>
      <c r="H190" s="245">
        <f t="shared" si="11"/>
        <v>308174</v>
      </c>
    </row>
    <row r="191" spans="1:8" x14ac:dyDescent="0.25">
      <c r="A191" s="140">
        <v>154001</v>
      </c>
      <c r="B191" s="140" t="s">
        <v>145</v>
      </c>
      <c r="C191">
        <v>7395251001</v>
      </c>
      <c r="D191" t="s">
        <v>239</v>
      </c>
      <c r="E191" s="245">
        <v>1531165</v>
      </c>
      <c r="H191" s="245">
        <f t="shared" si="11"/>
        <v>1531165</v>
      </c>
    </row>
    <row r="192" spans="1:8" x14ac:dyDescent="0.25">
      <c r="A192" s="140">
        <v>154001</v>
      </c>
      <c r="B192" s="140" t="s">
        <v>145</v>
      </c>
      <c r="C192">
        <v>7395301001</v>
      </c>
      <c r="D192" t="s">
        <v>240</v>
      </c>
      <c r="E192" s="245">
        <v>58117</v>
      </c>
      <c r="H192" s="245">
        <f t="shared" si="11"/>
        <v>58117</v>
      </c>
    </row>
    <row r="193" spans="1:8" x14ac:dyDescent="0.25">
      <c r="A193" s="140">
        <v>154001</v>
      </c>
      <c r="B193" s="140" t="s">
        <v>145</v>
      </c>
      <c r="C193">
        <v>7395601001</v>
      </c>
      <c r="D193" t="s">
        <v>95</v>
      </c>
      <c r="E193" s="245">
        <v>199626</v>
      </c>
      <c r="H193" s="245">
        <f t="shared" si="11"/>
        <v>199626</v>
      </c>
    </row>
    <row r="194" spans="1:8" x14ac:dyDescent="0.25">
      <c r="A194" s="140">
        <v>154001</v>
      </c>
      <c r="B194" s="140" t="s">
        <v>145</v>
      </c>
      <c r="C194">
        <v>7395601002</v>
      </c>
      <c r="D194" t="s">
        <v>96</v>
      </c>
      <c r="E194" s="245">
        <v>351371</v>
      </c>
      <c r="H194" s="245">
        <f t="shared" si="11"/>
        <v>351371</v>
      </c>
    </row>
    <row r="195" spans="1:8" x14ac:dyDescent="0.25">
      <c r="A195" s="140">
        <v>154001</v>
      </c>
      <c r="B195" s="140" t="s">
        <v>145</v>
      </c>
      <c r="C195">
        <v>7395951004</v>
      </c>
      <c r="D195" t="s">
        <v>244</v>
      </c>
      <c r="E195" s="245">
        <v>397137</v>
      </c>
      <c r="H195" s="245">
        <f t="shared" si="11"/>
        <v>397137</v>
      </c>
    </row>
    <row r="196" spans="1:8" x14ac:dyDescent="0.25">
      <c r="A196" s="146">
        <v>154001</v>
      </c>
      <c r="B196" s="140" t="s">
        <v>579</v>
      </c>
      <c r="C196" s="140"/>
      <c r="D196" s="140"/>
      <c r="E196" s="324">
        <v>353730511</v>
      </c>
      <c r="G196" s="208">
        <f>SUM(G157:G195)</f>
        <v>260610754</v>
      </c>
      <c r="H196" s="208">
        <f>SUM(H157:H195)</f>
        <v>93162971</v>
      </c>
    </row>
    <row r="197" spans="1:8" x14ac:dyDescent="0.25">
      <c r="A197" s="325" t="s">
        <v>580</v>
      </c>
      <c r="B197" s="325"/>
      <c r="C197" s="325"/>
      <c r="D197" s="325"/>
      <c r="E197" s="326">
        <v>353730511</v>
      </c>
      <c r="G197" s="6">
        <f>+G196/E196</f>
        <v>0.73674943465648624</v>
      </c>
      <c r="H197" s="6">
        <f>+H196/E196</f>
        <v>0.26337273179129295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1FCFE-F819-4FAF-86CC-5F75EA2760CF}">
  <dimension ref="A3:H178"/>
  <sheetViews>
    <sheetView showGridLines="0" workbookViewId="0">
      <pane xSplit="6" ySplit="4" topLeftCell="G123" activePane="bottomRight" state="frozen"/>
      <selection activeCell="G44" sqref="G44"/>
      <selection pane="topRight" activeCell="G44" sqref="G44"/>
      <selection pane="bottomLeft" activeCell="G44" sqref="G44"/>
      <selection pane="bottomRight" activeCell="G44" sqref="G44"/>
    </sheetView>
  </sheetViews>
  <sheetFormatPr baseColWidth="10" defaultRowHeight="15" x14ac:dyDescent="0.25"/>
  <cols>
    <col min="1" max="1" width="12.5703125" bestFit="1" customWidth="1"/>
    <col min="2" max="2" width="29.7109375" customWidth="1"/>
    <col min="3" max="3" width="12.5703125" style="208" customWidth="1"/>
    <col min="4" max="4" width="24.42578125" bestFit="1" customWidth="1"/>
    <col min="5" max="5" width="16.85546875" style="321" bestFit="1" customWidth="1"/>
    <col min="7" max="7" width="14.42578125" customWidth="1"/>
    <col min="8" max="8" width="13.85546875" customWidth="1"/>
  </cols>
  <sheetData>
    <row r="3" spans="1:8" x14ac:dyDescent="0.25">
      <c r="A3" t="s">
        <v>559</v>
      </c>
      <c r="C3"/>
      <c r="E3" s="208"/>
    </row>
    <row r="4" spans="1:8" s="320" customFormat="1" x14ac:dyDescent="0.25">
      <c r="A4" s="320" t="s">
        <v>560</v>
      </c>
      <c r="B4" s="320" t="s">
        <v>262</v>
      </c>
      <c r="C4" s="320" t="s">
        <v>261</v>
      </c>
      <c r="D4" s="320" t="s">
        <v>215</v>
      </c>
      <c r="E4" s="327" t="s">
        <v>561</v>
      </c>
      <c r="G4" s="320" t="s">
        <v>158</v>
      </c>
      <c r="H4" s="320" t="s">
        <v>159</v>
      </c>
    </row>
    <row r="5" spans="1:8" x14ac:dyDescent="0.25">
      <c r="A5">
        <v>152002</v>
      </c>
      <c r="B5" t="s">
        <v>581</v>
      </c>
      <c r="C5">
        <v>94255001</v>
      </c>
      <c r="D5" t="s">
        <v>294</v>
      </c>
      <c r="E5" s="208">
        <v>64088570</v>
      </c>
      <c r="G5" s="245">
        <f t="shared" ref="G5:G12" si="0">+E5</f>
        <v>64088570</v>
      </c>
    </row>
    <row r="6" spans="1:8" x14ac:dyDescent="0.25">
      <c r="A6">
        <v>152002</v>
      </c>
      <c r="B6" t="s">
        <v>581</v>
      </c>
      <c r="C6">
        <v>7305031001</v>
      </c>
      <c r="D6" t="s">
        <v>66</v>
      </c>
      <c r="E6" s="208">
        <v>132707436</v>
      </c>
      <c r="G6" s="245">
        <f t="shared" si="0"/>
        <v>132707436</v>
      </c>
    </row>
    <row r="7" spans="1:8" x14ac:dyDescent="0.25">
      <c r="A7">
        <v>152002</v>
      </c>
      <c r="B7" t="s">
        <v>581</v>
      </c>
      <c r="C7">
        <v>7305061002</v>
      </c>
      <c r="D7" t="s">
        <v>135</v>
      </c>
      <c r="E7" s="208">
        <v>83212247</v>
      </c>
      <c r="G7" s="245">
        <f t="shared" si="0"/>
        <v>83212247</v>
      </c>
    </row>
    <row r="8" spans="1:8" x14ac:dyDescent="0.25">
      <c r="A8">
        <v>152002</v>
      </c>
      <c r="B8" t="s">
        <v>581</v>
      </c>
      <c r="C8">
        <v>7305301001</v>
      </c>
      <c r="D8" t="s">
        <v>71</v>
      </c>
      <c r="E8" s="208">
        <v>7378902</v>
      </c>
      <c r="G8" s="245">
        <f t="shared" si="0"/>
        <v>7378902</v>
      </c>
    </row>
    <row r="9" spans="1:8" x14ac:dyDescent="0.25">
      <c r="A9">
        <v>152002</v>
      </c>
      <c r="B9" t="s">
        <v>581</v>
      </c>
      <c r="C9">
        <v>7305331001</v>
      </c>
      <c r="D9" t="s">
        <v>217</v>
      </c>
      <c r="E9" s="208">
        <v>882048</v>
      </c>
      <c r="G9" s="245">
        <f t="shared" si="0"/>
        <v>882048</v>
      </c>
    </row>
    <row r="10" spans="1:8" x14ac:dyDescent="0.25">
      <c r="A10">
        <v>152002</v>
      </c>
      <c r="B10" t="s">
        <v>581</v>
      </c>
      <c r="C10">
        <v>7305361001</v>
      </c>
      <c r="D10" t="s">
        <v>72</v>
      </c>
      <c r="E10" s="208">
        <v>7034962</v>
      </c>
      <c r="G10" s="245">
        <f t="shared" si="0"/>
        <v>7034962</v>
      </c>
    </row>
    <row r="11" spans="1:8" x14ac:dyDescent="0.25">
      <c r="A11">
        <v>152002</v>
      </c>
      <c r="B11" t="s">
        <v>581</v>
      </c>
      <c r="C11">
        <v>7305391001</v>
      </c>
      <c r="D11" t="s">
        <v>73</v>
      </c>
      <c r="E11" s="208">
        <v>10045897</v>
      </c>
      <c r="G11" s="245">
        <f t="shared" si="0"/>
        <v>10045897</v>
      </c>
    </row>
    <row r="12" spans="1:8" x14ac:dyDescent="0.25">
      <c r="A12">
        <v>152002</v>
      </c>
      <c r="B12" t="s">
        <v>581</v>
      </c>
      <c r="C12">
        <v>7305421001</v>
      </c>
      <c r="D12" t="s">
        <v>74</v>
      </c>
      <c r="E12" s="208">
        <v>927839</v>
      </c>
      <c r="G12" s="245">
        <f t="shared" si="0"/>
        <v>927839</v>
      </c>
    </row>
    <row r="13" spans="1:8" x14ac:dyDescent="0.25">
      <c r="A13">
        <v>152002</v>
      </c>
      <c r="B13" t="s">
        <v>581</v>
      </c>
      <c r="C13">
        <v>7305421004</v>
      </c>
      <c r="D13" t="s">
        <v>374</v>
      </c>
      <c r="E13" s="208">
        <v>2367948</v>
      </c>
      <c r="G13" s="245"/>
      <c r="H13" s="245">
        <f>+E13</f>
        <v>2367948</v>
      </c>
    </row>
    <row r="14" spans="1:8" x14ac:dyDescent="0.25">
      <c r="A14">
        <v>152002</v>
      </c>
      <c r="B14" t="s">
        <v>581</v>
      </c>
      <c r="C14">
        <v>7305481001</v>
      </c>
      <c r="D14" t="s">
        <v>100</v>
      </c>
      <c r="E14" s="208">
        <v>5979594</v>
      </c>
      <c r="G14" s="245">
        <f t="shared" ref="G14:G26" si="1">+E14</f>
        <v>5979594</v>
      </c>
    </row>
    <row r="15" spans="1:8" x14ac:dyDescent="0.25">
      <c r="A15">
        <v>152002</v>
      </c>
      <c r="B15" t="s">
        <v>581</v>
      </c>
      <c r="C15">
        <v>7305511001</v>
      </c>
      <c r="D15" t="s">
        <v>218</v>
      </c>
      <c r="E15" s="208">
        <v>901609</v>
      </c>
      <c r="G15" s="245">
        <f t="shared" si="1"/>
        <v>901609</v>
      </c>
    </row>
    <row r="16" spans="1:8" x14ac:dyDescent="0.25">
      <c r="A16">
        <v>152002</v>
      </c>
      <c r="B16" t="s">
        <v>581</v>
      </c>
      <c r="C16">
        <v>7305691001</v>
      </c>
      <c r="D16" t="s">
        <v>136</v>
      </c>
      <c r="E16" s="208">
        <v>8304228</v>
      </c>
      <c r="G16" s="245">
        <f t="shared" si="1"/>
        <v>8304228</v>
      </c>
    </row>
    <row r="17" spans="1:8" x14ac:dyDescent="0.25">
      <c r="A17">
        <v>152002</v>
      </c>
      <c r="B17" t="s">
        <v>581</v>
      </c>
      <c r="C17">
        <v>7305701001</v>
      </c>
      <c r="D17" t="s">
        <v>270</v>
      </c>
      <c r="E17" s="208">
        <v>21900759</v>
      </c>
      <c r="G17" s="245">
        <f t="shared" si="1"/>
        <v>21900759</v>
      </c>
    </row>
    <row r="18" spans="1:8" x14ac:dyDescent="0.25">
      <c r="A18">
        <v>152002</v>
      </c>
      <c r="B18" t="s">
        <v>581</v>
      </c>
      <c r="C18">
        <v>7305721001</v>
      </c>
      <c r="D18" t="s">
        <v>271</v>
      </c>
      <c r="E18" s="208">
        <v>7341000</v>
      </c>
      <c r="G18" s="245">
        <f t="shared" si="1"/>
        <v>7341000</v>
      </c>
    </row>
    <row r="19" spans="1:8" x14ac:dyDescent="0.25">
      <c r="A19">
        <v>152002</v>
      </c>
      <c r="B19" t="s">
        <v>581</v>
      </c>
      <c r="C19">
        <v>7305751001</v>
      </c>
      <c r="D19" t="s">
        <v>140</v>
      </c>
      <c r="E19" s="208">
        <v>2972400</v>
      </c>
      <c r="G19" s="245">
        <f t="shared" si="1"/>
        <v>2972400</v>
      </c>
    </row>
    <row r="20" spans="1:8" x14ac:dyDescent="0.25">
      <c r="A20">
        <v>152002</v>
      </c>
      <c r="B20" t="s">
        <v>581</v>
      </c>
      <c r="C20">
        <v>7305781001</v>
      </c>
      <c r="D20" t="s">
        <v>77</v>
      </c>
      <c r="E20" s="208">
        <v>1981700</v>
      </c>
      <c r="G20" s="245">
        <f t="shared" si="1"/>
        <v>1981700</v>
      </c>
    </row>
    <row r="21" spans="1:8" x14ac:dyDescent="0.25">
      <c r="A21">
        <v>152002</v>
      </c>
      <c r="B21" t="s">
        <v>581</v>
      </c>
      <c r="C21">
        <v>7305811001</v>
      </c>
      <c r="D21" t="s">
        <v>78</v>
      </c>
      <c r="E21" s="208">
        <v>538599</v>
      </c>
      <c r="G21" s="245">
        <f t="shared" si="1"/>
        <v>538599</v>
      </c>
    </row>
    <row r="22" spans="1:8" x14ac:dyDescent="0.25">
      <c r="A22">
        <v>152002</v>
      </c>
      <c r="B22" t="s">
        <v>581</v>
      </c>
      <c r="C22">
        <v>7305851001</v>
      </c>
      <c r="D22" t="s">
        <v>272</v>
      </c>
      <c r="E22" s="208">
        <v>922900</v>
      </c>
      <c r="G22" s="245">
        <f t="shared" si="1"/>
        <v>922900</v>
      </c>
    </row>
    <row r="23" spans="1:8" x14ac:dyDescent="0.25">
      <c r="A23">
        <v>152002</v>
      </c>
      <c r="B23" t="s">
        <v>581</v>
      </c>
      <c r="C23">
        <v>7305951002</v>
      </c>
      <c r="D23" t="s">
        <v>226</v>
      </c>
      <c r="E23" s="208">
        <v>449786</v>
      </c>
      <c r="G23" s="245">
        <f t="shared" si="1"/>
        <v>449786</v>
      </c>
    </row>
    <row r="24" spans="1:8" x14ac:dyDescent="0.25">
      <c r="A24">
        <v>152002</v>
      </c>
      <c r="B24" t="s">
        <v>581</v>
      </c>
      <c r="C24">
        <v>7310151001</v>
      </c>
      <c r="D24" t="s">
        <v>141</v>
      </c>
      <c r="E24" s="208">
        <v>127374228</v>
      </c>
      <c r="G24" s="245">
        <f t="shared" si="1"/>
        <v>127374228</v>
      </c>
    </row>
    <row r="25" spans="1:8" x14ac:dyDescent="0.25">
      <c r="A25">
        <v>152002</v>
      </c>
      <c r="B25" t="s">
        <v>581</v>
      </c>
      <c r="C25">
        <v>7310251001</v>
      </c>
      <c r="D25" t="s">
        <v>79</v>
      </c>
      <c r="E25" s="208">
        <v>625000</v>
      </c>
      <c r="G25" s="245">
        <f t="shared" si="1"/>
        <v>625000</v>
      </c>
    </row>
    <row r="26" spans="1:8" x14ac:dyDescent="0.25">
      <c r="A26">
        <v>152002</v>
      </c>
      <c r="B26" t="s">
        <v>581</v>
      </c>
      <c r="C26">
        <v>7310351001</v>
      </c>
      <c r="D26" t="s">
        <v>80</v>
      </c>
      <c r="E26" s="208">
        <v>20197885</v>
      </c>
      <c r="G26" s="245">
        <f t="shared" si="1"/>
        <v>20197885</v>
      </c>
    </row>
    <row r="27" spans="1:8" x14ac:dyDescent="0.25">
      <c r="A27">
        <v>152002</v>
      </c>
      <c r="B27" t="s">
        <v>581</v>
      </c>
      <c r="C27">
        <v>7310951001</v>
      </c>
      <c r="D27" t="s">
        <v>81</v>
      </c>
      <c r="E27" s="208">
        <v>373300</v>
      </c>
      <c r="G27" s="245"/>
      <c r="H27" s="245">
        <f>+E27</f>
        <v>373300</v>
      </c>
    </row>
    <row r="28" spans="1:8" x14ac:dyDescent="0.25">
      <c r="A28">
        <v>152002</v>
      </c>
      <c r="B28" t="s">
        <v>581</v>
      </c>
      <c r="C28">
        <v>7315951001</v>
      </c>
      <c r="D28" t="s">
        <v>162</v>
      </c>
      <c r="E28" s="208">
        <v>10058</v>
      </c>
      <c r="H28" s="245">
        <f>+E28</f>
        <v>10058</v>
      </c>
    </row>
    <row r="29" spans="1:8" x14ac:dyDescent="0.25">
      <c r="A29">
        <v>152002</v>
      </c>
      <c r="B29" t="s">
        <v>581</v>
      </c>
      <c r="C29">
        <v>7315951005</v>
      </c>
      <c r="D29" t="s">
        <v>582</v>
      </c>
      <c r="E29" s="208">
        <v>360</v>
      </c>
      <c r="H29" s="245">
        <f>+E29</f>
        <v>360</v>
      </c>
    </row>
    <row r="30" spans="1:8" x14ac:dyDescent="0.25">
      <c r="A30">
        <v>152002</v>
      </c>
      <c r="B30" t="s">
        <v>581</v>
      </c>
      <c r="C30">
        <v>7325101001</v>
      </c>
      <c r="D30" t="s">
        <v>229</v>
      </c>
      <c r="E30" s="208">
        <v>12596641</v>
      </c>
      <c r="G30" s="245">
        <f>+E30</f>
        <v>12596641</v>
      </c>
      <c r="H30" s="245"/>
    </row>
    <row r="31" spans="1:8" x14ac:dyDescent="0.25">
      <c r="A31">
        <v>152002</v>
      </c>
      <c r="B31" t="s">
        <v>581</v>
      </c>
      <c r="C31">
        <v>7335101001</v>
      </c>
      <c r="D31" t="s">
        <v>84</v>
      </c>
      <c r="E31" s="208">
        <v>380000</v>
      </c>
      <c r="H31" s="245">
        <f t="shared" ref="H31:H48" si="2">+E31</f>
        <v>380000</v>
      </c>
    </row>
    <row r="32" spans="1:8" x14ac:dyDescent="0.25">
      <c r="A32">
        <v>152002</v>
      </c>
      <c r="B32" t="s">
        <v>581</v>
      </c>
      <c r="C32">
        <v>7335401001</v>
      </c>
      <c r="D32" t="s">
        <v>273</v>
      </c>
      <c r="E32" s="208">
        <v>28190</v>
      </c>
      <c r="H32" s="245">
        <f t="shared" si="2"/>
        <v>28190</v>
      </c>
    </row>
    <row r="33" spans="1:8" x14ac:dyDescent="0.25">
      <c r="A33">
        <v>152002</v>
      </c>
      <c r="B33" t="s">
        <v>581</v>
      </c>
      <c r="C33">
        <v>7335951002</v>
      </c>
      <c r="D33" t="s">
        <v>275</v>
      </c>
      <c r="E33" s="208">
        <v>5485751</v>
      </c>
      <c r="H33" s="245">
        <f t="shared" si="2"/>
        <v>5485751</v>
      </c>
    </row>
    <row r="34" spans="1:8" x14ac:dyDescent="0.25">
      <c r="A34">
        <v>152002</v>
      </c>
      <c r="B34" t="s">
        <v>581</v>
      </c>
      <c r="C34">
        <v>7340151001</v>
      </c>
      <c r="D34" t="s">
        <v>87</v>
      </c>
      <c r="E34" s="208">
        <v>3318600</v>
      </c>
      <c r="H34" s="245">
        <f t="shared" si="2"/>
        <v>3318600</v>
      </c>
    </row>
    <row r="35" spans="1:8" x14ac:dyDescent="0.25">
      <c r="A35">
        <v>152002</v>
      </c>
      <c r="B35" t="s">
        <v>581</v>
      </c>
      <c r="C35">
        <v>7355051001</v>
      </c>
      <c r="D35" t="s">
        <v>235</v>
      </c>
      <c r="E35" s="208">
        <v>174500</v>
      </c>
      <c r="H35" s="245">
        <f t="shared" si="2"/>
        <v>174500</v>
      </c>
    </row>
    <row r="36" spans="1:8" x14ac:dyDescent="0.25">
      <c r="A36">
        <v>152002</v>
      </c>
      <c r="B36" t="s">
        <v>581</v>
      </c>
      <c r="C36">
        <v>7355201001</v>
      </c>
      <c r="D36" t="s">
        <v>91</v>
      </c>
      <c r="E36" s="208">
        <v>389879</v>
      </c>
      <c r="H36" s="245">
        <f t="shared" si="2"/>
        <v>389879</v>
      </c>
    </row>
    <row r="37" spans="1:8" x14ac:dyDescent="0.25">
      <c r="A37">
        <v>152002</v>
      </c>
      <c r="B37" t="s">
        <v>581</v>
      </c>
      <c r="C37">
        <v>7355951001</v>
      </c>
      <c r="D37" t="s">
        <v>92</v>
      </c>
      <c r="E37" s="208">
        <v>1484100</v>
      </c>
      <c r="H37" s="245">
        <f t="shared" si="2"/>
        <v>1484100</v>
      </c>
    </row>
    <row r="38" spans="1:8" x14ac:dyDescent="0.25">
      <c r="A38">
        <v>152002</v>
      </c>
      <c r="B38" t="s">
        <v>581</v>
      </c>
      <c r="C38">
        <v>7360051001</v>
      </c>
      <c r="D38" t="s">
        <v>227</v>
      </c>
      <c r="E38" s="208">
        <v>17896263</v>
      </c>
      <c r="G38" s="245"/>
      <c r="H38" s="245">
        <f t="shared" si="2"/>
        <v>17896263</v>
      </c>
    </row>
    <row r="39" spans="1:8" x14ac:dyDescent="0.25">
      <c r="A39">
        <v>152002</v>
      </c>
      <c r="B39" t="s">
        <v>581</v>
      </c>
      <c r="C39">
        <v>7360101001</v>
      </c>
      <c r="D39" t="s">
        <v>88</v>
      </c>
      <c r="E39" s="208">
        <v>7594248</v>
      </c>
      <c r="G39" s="245"/>
      <c r="H39" s="245">
        <f t="shared" si="2"/>
        <v>7594248</v>
      </c>
    </row>
    <row r="40" spans="1:8" x14ac:dyDescent="0.25">
      <c r="A40">
        <v>152002</v>
      </c>
      <c r="B40" t="s">
        <v>581</v>
      </c>
      <c r="C40">
        <v>7360151001</v>
      </c>
      <c r="D40" t="s">
        <v>89</v>
      </c>
      <c r="E40" s="208">
        <v>9380626</v>
      </c>
      <c r="G40" s="245"/>
      <c r="H40" s="245">
        <f t="shared" si="2"/>
        <v>9380626</v>
      </c>
    </row>
    <row r="41" spans="1:8" x14ac:dyDescent="0.25">
      <c r="A41">
        <v>152002</v>
      </c>
      <c r="B41" t="s">
        <v>581</v>
      </c>
      <c r="C41">
        <v>7370101001</v>
      </c>
      <c r="D41" t="s">
        <v>278</v>
      </c>
      <c r="E41" s="208">
        <v>7211968</v>
      </c>
      <c r="H41" s="245">
        <f t="shared" si="2"/>
        <v>7211968</v>
      </c>
    </row>
    <row r="42" spans="1:8" x14ac:dyDescent="0.25">
      <c r="A42">
        <v>152002</v>
      </c>
      <c r="B42" t="s">
        <v>581</v>
      </c>
      <c r="C42">
        <v>7370151001</v>
      </c>
      <c r="D42" t="s">
        <v>138</v>
      </c>
      <c r="E42" s="208">
        <v>237480</v>
      </c>
      <c r="H42" s="245">
        <f t="shared" si="2"/>
        <v>237480</v>
      </c>
    </row>
    <row r="43" spans="1:8" x14ac:dyDescent="0.25">
      <c r="A43">
        <v>152002</v>
      </c>
      <c r="B43" t="s">
        <v>581</v>
      </c>
      <c r="C43">
        <v>7395101001</v>
      </c>
      <c r="D43" t="s">
        <v>279</v>
      </c>
      <c r="E43" s="208">
        <v>250900</v>
      </c>
      <c r="H43" s="245">
        <f t="shared" si="2"/>
        <v>250900</v>
      </c>
    </row>
    <row r="44" spans="1:8" x14ac:dyDescent="0.25">
      <c r="A44">
        <v>152002</v>
      </c>
      <c r="B44" t="s">
        <v>581</v>
      </c>
      <c r="C44">
        <v>7395251001</v>
      </c>
      <c r="D44" t="s">
        <v>239</v>
      </c>
      <c r="E44" s="208">
        <v>2654033</v>
      </c>
      <c r="H44" s="245">
        <f t="shared" si="2"/>
        <v>2654033</v>
      </c>
    </row>
    <row r="45" spans="1:8" x14ac:dyDescent="0.25">
      <c r="A45">
        <v>152002</v>
      </c>
      <c r="B45" t="s">
        <v>581</v>
      </c>
      <c r="C45">
        <v>7395301001</v>
      </c>
      <c r="D45" t="s">
        <v>240</v>
      </c>
      <c r="E45" s="208">
        <v>790693</v>
      </c>
      <c r="H45" s="245">
        <f t="shared" si="2"/>
        <v>790693</v>
      </c>
    </row>
    <row r="46" spans="1:8" x14ac:dyDescent="0.25">
      <c r="A46">
        <v>152002</v>
      </c>
      <c r="B46" t="s">
        <v>581</v>
      </c>
      <c r="C46">
        <v>7395601001</v>
      </c>
      <c r="D46" t="s">
        <v>95</v>
      </c>
      <c r="E46" s="208">
        <v>654719</v>
      </c>
      <c r="H46" s="245">
        <f t="shared" si="2"/>
        <v>654719</v>
      </c>
    </row>
    <row r="47" spans="1:8" x14ac:dyDescent="0.25">
      <c r="A47">
        <v>152002</v>
      </c>
      <c r="B47" t="s">
        <v>581</v>
      </c>
      <c r="C47">
        <v>7395601004</v>
      </c>
      <c r="D47" t="s">
        <v>97</v>
      </c>
      <c r="E47" s="208">
        <v>565700</v>
      </c>
      <c r="H47" s="245">
        <f t="shared" si="2"/>
        <v>565700</v>
      </c>
    </row>
    <row r="48" spans="1:8" x14ac:dyDescent="0.25">
      <c r="A48">
        <v>152002</v>
      </c>
      <c r="B48" t="s">
        <v>581</v>
      </c>
      <c r="C48">
        <v>7395951015</v>
      </c>
      <c r="D48" t="s">
        <v>565</v>
      </c>
      <c r="E48" s="208">
        <v>113516</v>
      </c>
      <c r="H48" s="245">
        <f t="shared" si="2"/>
        <v>113516</v>
      </c>
    </row>
    <row r="49" spans="1:8" x14ac:dyDescent="0.25">
      <c r="A49">
        <v>152002</v>
      </c>
      <c r="B49" t="s">
        <v>583</v>
      </c>
      <c r="C49"/>
      <c r="E49" s="208">
        <f>SUM(E5:E48)</f>
        <v>579727062</v>
      </c>
      <c r="G49" s="208">
        <f>SUM(G5:G48)</f>
        <v>518364230</v>
      </c>
      <c r="H49" s="208">
        <f>SUM(H5:H48)</f>
        <v>61362832</v>
      </c>
    </row>
    <row r="50" spans="1:8" x14ac:dyDescent="0.25">
      <c r="A50" t="s">
        <v>584</v>
      </c>
      <c r="C50"/>
      <c r="E50" s="208"/>
      <c r="G50" s="6">
        <f>+G49/E49</f>
        <v>0.89415220364510084</v>
      </c>
      <c r="H50" s="6">
        <f>+H49/E49</f>
        <v>0.10584779635489916</v>
      </c>
    </row>
    <row r="51" spans="1:8" x14ac:dyDescent="0.25">
      <c r="A51">
        <v>152005</v>
      </c>
      <c r="B51" t="s">
        <v>585</v>
      </c>
      <c r="C51">
        <v>92110001</v>
      </c>
      <c r="D51" t="s">
        <v>269</v>
      </c>
      <c r="E51" s="208">
        <v>0</v>
      </c>
    </row>
    <row r="52" spans="1:8" x14ac:dyDescent="0.25">
      <c r="A52">
        <v>152005</v>
      </c>
      <c r="B52" t="s">
        <v>586</v>
      </c>
      <c r="C52"/>
      <c r="E52" s="208">
        <v>0</v>
      </c>
    </row>
    <row r="53" spans="1:8" x14ac:dyDescent="0.25">
      <c r="A53" t="s">
        <v>587</v>
      </c>
      <c r="C53"/>
      <c r="E53" s="208">
        <v>0</v>
      </c>
    </row>
    <row r="54" spans="1:8" x14ac:dyDescent="0.25">
      <c r="A54">
        <v>152006</v>
      </c>
      <c r="B54" t="s">
        <v>134</v>
      </c>
      <c r="C54">
        <v>151117</v>
      </c>
      <c r="D54" t="s">
        <v>306</v>
      </c>
      <c r="E54" s="208">
        <v>3605998</v>
      </c>
      <c r="G54" s="245"/>
      <c r="H54" s="245">
        <f>+E54</f>
        <v>3605998</v>
      </c>
    </row>
    <row r="55" spans="1:8" x14ac:dyDescent="0.25">
      <c r="A55">
        <v>152006</v>
      </c>
      <c r="B55" t="s">
        <v>134</v>
      </c>
      <c r="C55">
        <v>92110001</v>
      </c>
      <c r="D55" t="s">
        <v>269</v>
      </c>
      <c r="E55" s="208">
        <v>16136069</v>
      </c>
      <c r="G55" s="245"/>
      <c r="H55" s="245">
        <f>+E55</f>
        <v>16136069</v>
      </c>
    </row>
    <row r="56" spans="1:8" x14ac:dyDescent="0.25">
      <c r="A56">
        <v>152006</v>
      </c>
      <c r="B56" t="s">
        <v>134</v>
      </c>
      <c r="C56">
        <v>94255001</v>
      </c>
      <c r="D56" t="s">
        <v>294</v>
      </c>
      <c r="E56" s="208">
        <v>64088563</v>
      </c>
      <c r="G56" s="245">
        <f>+E56</f>
        <v>64088563</v>
      </c>
    </row>
    <row r="57" spans="1:8" x14ac:dyDescent="0.25">
      <c r="A57">
        <v>152006</v>
      </c>
      <c r="B57" t="s">
        <v>134</v>
      </c>
      <c r="C57">
        <v>94330007</v>
      </c>
      <c r="D57" t="s">
        <v>307</v>
      </c>
      <c r="E57" s="208">
        <v>0</v>
      </c>
      <c r="G57" s="245">
        <f>+E57</f>
        <v>0</v>
      </c>
    </row>
    <row r="58" spans="1:8" x14ac:dyDescent="0.25">
      <c r="A58">
        <v>152006</v>
      </c>
      <c r="B58" t="s">
        <v>134</v>
      </c>
      <c r="C58">
        <v>94330012</v>
      </c>
      <c r="D58" t="s">
        <v>308</v>
      </c>
      <c r="E58" s="208">
        <v>0</v>
      </c>
    </row>
    <row r="59" spans="1:8" x14ac:dyDescent="0.25">
      <c r="A59">
        <v>152006</v>
      </c>
      <c r="B59" t="s">
        <v>134</v>
      </c>
      <c r="C59">
        <v>7305061002</v>
      </c>
      <c r="D59" t="s">
        <v>135</v>
      </c>
      <c r="E59" s="208">
        <v>120309940</v>
      </c>
      <c r="G59" s="245">
        <f t="shared" ref="G59:G68" si="3">+E59</f>
        <v>120309940</v>
      </c>
    </row>
    <row r="60" spans="1:8" x14ac:dyDescent="0.25">
      <c r="A60">
        <v>152006</v>
      </c>
      <c r="B60" t="s">
        <v>134</v>
      </c>
      <c r="C60">
        <v>7305121002</v>
      </c>
      <c r="D60" t="s">
        <v>69</v>
      </c>
      <c r="E60" s="208">
        <v>147765735</v>
      </c>
      <c r="G60" s="245">
        <f t="shared" si="3"/>
        <v>147765735</v>
      </c>
    </row>
    <row r="61" spans="1:8" x14ac:dyDescent="0.25">
      <c r="A61">
        <v>152006</v>
      </c>
      <c r="B61" t="s">
        <v>134</v>
      </c>
      <c r="C61">
        <v>7305151002</v>
      </c>
      <c r="D61" t="s">
        <v>155</v>
      </c>
      <c r="E61" s="208">
        <v>12770561</v>
      </c>
      <c r="G61" s="245">
        <f t="shared" si="3"/>
        <v>12770561</v>
      </c>
    </row>
    <row r="62" spans="1:8" x14ac:dyDescent="0.25">
      <c r="A62">
        <v>152006</v>
      </c>
      <c r="B62" t="s">
        <v>134</v>
      </c>
      <c r="C62">
        <v>7305151003</v>
      </c>
      <c r="D62" t="s">
        <v>156</v>
      </c>
      <c r="E62" s="208">
        <v>11623712</v>
      </c>
      <c r="G62" s="245">
        <f t="shared" si="3"/>
        <v>11623712</v>
      </c>
    </row>
    <row r="63" spans="1:8" x14ac:dyDescent="0.25">
      <c r="A63">
        <v>152006</v>
      </c>
      <c r="B63" t="s">
        <v>134</v>
      </c>
      <c r="C63">
        <v>7305241001</v>
      </c>
      <c r="D63" t="s">
        <v>70</v>
      </c>
      <c r="E63" s="208">
        <v>251774</v>
      </c>
      <c r="G63" s="245">
        <f t="shared" si="3"/>
        <v>251774</v>
      </c>
    </row>
    <row r="64" spans="1:8" x14ac:dyDescent="0.25">
      <c r="A64">
        <v>152006</v>
      </c>
      <c r="B64" t="s">
        <v>134</v>
      </c>
      <c r="C64">
        <v>7305301001</v>
      </c>
      <c r="D64" t="s">
        <v>71</v>
      </c>
      <c r="E64" s="208">
        <v>25177379</v>
      </c>
      <c r="G64" s="245">
        <f t="shared" si="3"/>
        <v>25177379</v>
      </c>
    </row>
    <row r="65" spans="1:8" x14ac:dyDescent="0.25">
      <c r="A65">
        <v>152006</v>
      </c>
      <c r="B65" t="s">
        <v>134</v>
      </c>
      <c r="C65">
        <v>7305331001</v>
      </c>
      <c r="D65" t="s">
        <v>217</v>
      </c>
      <c r="E65" s="208">
        <v>2914459</v>
      </c>
      <c r="G65" s="245">
        <f t="shared" si="3"/>
        <v>2914459</v>
      </c>
    </row>
    <row r="66" spans="1:8" x14ac:dyDescent="0.25">
      <c r="A66">
        <v>152006</v>
      </c>
      <c r="B66" t="s">
        <v>134</v>
      </c>
      <c r="C66">
        <v>7305361001</v>
      </c>
      <c r="D66" t="s">
        <v>72</v>
      </c>
      <c r="E66" s="208">
        <v>25155026</v>
      </c>
      <c r="G66" s="245">
        <f t="shared" si="3"/>
        <v>25155026</v>
      </c>
    </row>
    <row r="67" spans="1:8" x14ac:dyDescent="0.25">
      <c r="A67">
        <v>152006</v>
      </c>
      <c r="B67" t="s">
        <v>134</v>
      </c>
      <c r="C67">
        <v>7305391001</v>
      </c>
      <c r="D67" t="s">
        <v>73</v>
      </c>
      <c r="E67" s="208">
        <v>12842416</v>
      </c>
      <c r="G67" s="245">
        <f t="shared" si="3"/>
        <v>12842416</v>
      </c>
    </row>
    <row r="68" spans="1:8" x14ac:dyDescent="0.25">
      <c r="A68">
        <v>152006</v>
      </c>
      <c r="B68" t="s">
        <v>134</v>
      </c>
      <c r="C68">
        <v>7305421001</v>
      </c>
      <c r="D68" t="s">
        <v>74</v>
      </c>
      <c r="E68" s="208">
        <v>9082425</v>
      </c>
      <c r="G68" s="245">
        <f t="shared" si="3"/>
        <v>9082425</v>
      </c>
    </row>
    <row r="69" spans="1:8" x14ac:dyDescent="0.25">
      <c r="A69">
        <v>152006</v>
      </c>
      <c r="B69" t="s">
        <v>134</v>
      </c>
      <c r="C69">
        <v>7305421004</v>
      </c>
      <c r="D69" t="s">
        <v>374</v>
      </c>
      <c r="E69" s="208">
        <v>7334048</v>
      </c>
      <c r="G69" s="245"/>
      <c r="H69" s="245">
        <f>+E69</f>
        <v>7334048</v>
      </c>
    </row>
    <row r="70" spans="1:8" x14ac:dyDescent="0.25">
      <c r="A70">
        <v>152006</v>
      </c>
      <c r="B70" t="s">
        <v>134</v>
      </c>
      <c r="C70">
        <v>7305451001</v>
      </c>
      <c r="D70" t="s">
        <v>75</v>
      </c>
      <c r="E70" s="208">
        <v>418642</v>
      </c>
      <c r="H70" s="245">
        <f>+E70</f>
        <v>418642</v>
      </c>
    </row>
    <row r="71" spans="1:8" x14ac:dyDescent="0.25">
      <c r="A71">
        <v>152006</v>
      </c>
      <c r="B71" t="s">
        <v>134</v>
      </c>
      <c r="C71">
        <v>7305511001</v>
      </c>
      <c r="D71" t="s">
        <v>218</v>
      </c>
      <c r="E71" s="208">
        <v>2783003</v>
      </c>
      <c r="G71" s="245">
        <f t="shared" ref="G71:G83" si="4">+E71</f>
        <v>2783003</v>
      </c>
    </row>
    <row r="72" spans="1:8" x14ac:dyDescent="0.25">
      <c r="A72">
        <v>152006</v>
      </c>
      <c r="B72" t="s">
        <v>134</v>
      </c>
      <c r="C72">
        <v>7305631001</v>
      </c>
      <c r="D72" t="s">
        <v>220</v>
      </c>
      <c r="E72" s="208">
        <v>332916</v>
      </c>
      <c r="G72" s="245">
        <f t="shared" si="4"/>
        <v>332916</v>
      </c>
    </row>
    <row r="73" spans="1:8" x14ac:dyDescent="0.25">
      <c r="A73">
        <v>152006</v>
      </c>
      <c r="B73" t="s">
        <v>134</v>
      </c>
      <c r="C73">
        <v>7305691001</v>
      </c>
      <c r="D73" t="s">
        <v>136</v>
      </c>
      <c r="E73" s="208">
        <v>639744</v>
      </c>
      <c r="G73" s="245">
        <f t="shared" si="4"/>
        <v>639744</v>
      </c>
    </row>
    <row r="74" spans="1:8" x14ac:dyDescent="0.25">
      <c r="A74">
        <v>152006</v>
      </c>
      <c r="B74" t="s">
        <v>134</v>
      </c>
      <c r="C74">
        <v>7305701001</v>
      </c>
      <c r="D74" t="s">
        <v>270</v>
      </c>
      <c r="E74" s="208">
        <v>36817890</v>
      </c>
      <c r="G74" s="245">
        <f t="shared" si="4"/>
        <v>36817890</v>
      </c>
    </row>
    <row r="75" spans="1:8" x14ac:dyDescent="0.25">
      <c r="A75">
        <v>152006</v>
      </c>
      <c r="B75" t="s">
        <v>134</v>
      </c>
      <c r="C75">
        <v>7305721001</v>
      </c>
      <c r="D75" t="s">
        <v>271</v>
      </c>
      <c r="E75" s="208">
        <v>12169649</v>
      </c>
      <c r="G75" s="245">
        <f t="shared" si="4"/>
        <v>12169649</v>
      </c>
    </row>
    <row r="76" spans="1:8" x14ac:dyDescent="0.25">
      <c r="A76">
        <v>152006</v>
      </c>
      <c r="B76" t="s">
        <v>134</v>
      </c>
      <c r="C76">
        <v>7305751001</v>
      </c>
      <c r="D76" t="s">
        <v>140</v>
      </c>
      <c r="E76" s="208">
        <v>301100</v>
      </c>
      <c r="G76" s="245">
        <f t="shared" si="4"/>
        <v>301100</v>
      </c>
    </row>
    <row r="77" spans="1:8" x14ac:dyDescent="0.25">
      <c r="A77">
        <v>152006</v>
      </c>
      <c r="B77" t="s">
        <v>134</v>
      </c>
      <c r="C77">
        <v>7305781001</v>
      </c>
      <c r="D77" t="s">
        <v>77</v>
      </c>
      <c r="E77" s="208">
        <v>200700</v>
      </c>
      <c r="G77" s="245">
        <f t="shared" si="4"/>
        <v>200700</v>
      </c>
    </row>
    <row r="78" spans="1:8" x14ac:dyDescent="0.25">
      <c r="A78">
        <v>152006</v>
      </c>
      <c r="B78" t="s">
        <v>134</v>
      </c>
      <c r="C78">
        <v>7305811001</v>
      </c>
      <c r="D78" t="s">
        <v>78</v>
      </c>
      <c r="E78" s="208">
        <v>1745788</v>
      </c>
      <c r="G78" s="245">
        <f t="shared" si="4"/>
        <v>1745788</v>
      </c>
    </row>
    <row r="79" spans="1:8" x14ac:dyDescent="0.25">
      <c r="A79">
        <v>152006</v>
      </c>
      <c r="B79" t="s">
        <v>134</v>
      </c>
      <c r="C79">
        <v>7305851001</v>
      </c>
      <c r="D79" t="s">
        <v>272</v>
      </c>
      <c r="E79" s="208">
        <v>12847356</v>
      </c>
      <c r="G79" s="245">
        <f t="shared" si="4"/>
        <v>12847356</v>
      </c>
    </row>
    <row r="80" spans="1:8" x14ac:dyDescent="0.25">
      <c r="A80">
        <v>152006</v>
      </c>
      <c r="B80" t="s">
        <v>134</v>
      </c>
      <c r="C80">
        <v>7305951002</v>
      </c>
      <c r="D80" t="s">
        <v>226</v>
      </c>
      <c r="E80" s="208">
        <v>2735920</v>
      </c>
      <c r="G80" s="245">
        <f t="shared" si="4"/>
        <v>2735920</v>
      </c>
    </row>
    <row r="81" spans="1:8" x14ac:dyDescent="0.25">
      <c r="A81">
        <v>152006</v>
      </c>
      <c r="B81" t="s">
        <v>134</v>
      </c>
      <c r="C81">
        <v>7315951001</v>
      </c>
      <c r="D81" t="s">
        <v>162</v>
      </c>
      <c r="E81" s="208">
        <v>24594</v>
      </c>
      <c r="G81" s="245">
        <f t="shared" si="4"/>
        <v>24594</v>
      </c>
    </row>
    <row r="82" spans="1:8" x14ac:dyDescent="0.25">
      <c r="A82">
        <v>152006</v>
      </c>
      <c r="B82" t="s">
        <v>134</v>
      </c>
      <c r="C82">
        <v>7325101001</v>
      </c>
      <c r="D82" t="s">
        <v>229</v>
      </c>
      <c r="E82" s="208">
        <v>0</v>
      </c>
      <c r="G82" s="245">
        <f t="shared" si="4"/>
        <v>0</v>
      </c>
    </row>
    <row r="83" spans="1:8" x14ac:dyDescent="0.25">
      <c r="A83">
        <v>152006</v>
      </c>
      <c r="B83" t="s">
        <v>134</v>
      </c>
      <c r="C83">
        <v>7335051001</v>
      </c>
      <c r="D83" t="s">
        <v>83</v>
      </c>
      <c r="E83" s="208">
        <v>4506237</v>
      </c>
      <c r="G83" s="245">
        <f t="shared" si="4"/>
        <v>4506237</v>
      </c>
    </row>
    <row r="84" spans="1:8" x14ac:dyDescent="0.25">
      <c r="A84">
        <v>152006</v>
      </c>
      <c r="B84" t="s">
        <v>134</v>
      </c>
      <c r="C84">
        <v>7335101001</v>
      </c>
      <c r="D84" t="s">
        <v>84</v>
      </c>
      <c r="E84" s="208">
        <v>2925459</v>
      </c>
      <c r="H84" s="245">
        <f t="shared" ref="H84:H107" si="5">+E84</f>
        <v>2925459</v>
      </c>
    </row>
    <row r="85" spans="1:8" x14ac:dyDescent="0.25">
      <c r="A85">
        <v>152006</v>
      </c>
      <c r="B85" t="s">
        <v>134</v>
      </c>
      <c r="C85">
        <v>7335501001</v>
      </c>
      <c r="D85" t="s">
        <v>563</v>
      </c>
      <c r="E85" s="208">
        <v>343750</v>
      </c>
      <c r="H85" s="245">
        <f t="shared" si="5"/>
        <v>343750</v>
      </c>
    </row>
    <row r="86" spans="1:8" x14ac:dyDescent="0.25">
      <c r="A86">
        <v>152006</v>
      </c>
      <c r="B86" t="s">
        <v>134</v>
      </c>
      <c r="C86">
        <v>7335651001</v>
      </c>
      <c r="D86" t="s">
        <v>99</v>
      </c>
      <c r="E86" s="208">
        <v>350000</v>
      </c>
      <c r="H86" s="245">
        <f t="shared" si="5"/>
        <v>350000</v>
      </c>
    </row>
    <row r="87" spans="1:8" x14ac:dyDescent="0.25">
      <c r="A87">
        <v>152006</v>
      </c>
      <c r="B87" t="s">
        <v>134</v>
      </c>
      <c r="C87">
        <v>7335701001</v>
      </c>
      <c r="D87" t="s">
        <v>274</v>
      </c>
      <c r="E87" s="208">
        <v>130248057</v>
      </c>
      <c r="G87" s="245"/>
      <c r="H87" s="245">
        <f t="shared" si="5"/>
        <v>130248057</v>
      </c>
    </row>
    <row r="88" spans="1:8" x14ac:dyDescent="0.25">
      <c r="A88">
        <v>152006</v>
      </c>
      <c r="B88" t="s">
        <v>134</v>
      </c>
      <c r="C88">
        <v>7345401001</v>
      </c>
      <c r="D88" t="s">
        <v>398</v>
      </c>
      <c r="E88" s="208">
        <v>1017190</v>
      </c>
      <c r="H88" s="245">
        <f t="shared" si="5"/>
        <v>1017190</v>
      </c>
    </row>
    <row r="89" spans="1:8" x14ac:dyDescent="0.25">
      <c r="A89">
        <v>152006</v>
      </c>
      <c r="B89" t="s">
        <v>134</v>
      </c>
      <c r="C89">
        <v>7355201001</v>
      </c>
      <c r="D89" t="s">
        <v>91</v>
      </c>
      <c r="E89" s="208">
        <v>1235756</v>
      </c>
      <c r="H89" s="245">
        <f t="shared" si="5"/>
        <v>1235756</v>
      </c>
    </row>
    <row r="90" spans="1:8" x14ac:dyDescent="0.25">
      <c r="A90">
        <v>152006</v>
      </c>
      <c r="B90" t="s">
        <v>134</v>
      </c>
      <c r="C90">
        <v>7355201002</v>
      </c>
      <c r="D90" t="s">
        <v>588</v>
      </c>
      <c r="E90" s="208">
        <v>59887</v>
      </c>
      <c r="H90" s="245">
        <f t="shared" si="5"/>
        <v>59887</v>
      </c>
    </row>
    <row r="91" spans="1:8" x14ac:dyDescent="0.25">
      <c r="A91">
        <v>152006</v>
      </c>
      <c r="B91" t="s">
        <v>134</v>
      </c>
      <c r="C91">
        <v>7355951001</v>
      </c>
      <c r="D91" t="s">
        <v>92</v>
      </c>
      <c r="E91" s="208">
        <v>166000</v>
      </c>
      <c r="H91" s="245">
        <f t="shared" si="5"/>
        <v>166000</v>
      </c>
    </row>
    <row r="92" spans="1:8" x14ac:dyDescent="0.25">
      <c r="A92">
        <v>152006</v>
      </c>
      <c r="B92" t="s">
        <v>134</v>
      </c>
      <c r="C92">
        <v>7360101001</v>
      </c>
      <c r="D92" t="s">
        <v>88</v>
      </c>
      <c r="E92" s="208">
        <v>2668097</v>
      </c>
      <c r="G92" s="245"/>
      <c r="H92" s="245">
        <f t="shared" si="5"/>
        <v>2668097</v>
      </c>
    </row>
    <row r="93" spans="1:8" x14ac:dyDescent="0.25">
      <c r="A93">
        <v>152006</v>
      </c>
      <c r="B93" t="s">
        <v>134</v>
      </c>
      <c r="C93">
        <v>7360151001</v>
      </c>
      <c r="D93" t="s">
        <v>89</v>
      </c>
      <c r="E93" s="208">
        <v>150929</v>
      </c>
      <c r="G93" s="245"/>
      <c r="H93" s="245">
        <f t="shared" si="5"/>
        <v>150929</v>
      </c>
    </row>
    <row r="94" spans="1:8" x14ac:dyDescent="0.25">
      <c r="A94">
        <v>152006</v>
      </c>
      <c r="B94" t="s">
        <v>134</v>
      </c>
      <c r="C94">
        <v>7360551001</v>
      </c>
      <c r="D94" t="s">
        <v>276</v>
      </c>
      <c r="E94" s="208">
        <v>1840849</v>
      </c>
      <c r="G94" s="245"/>
      <c r="H94" s="245">
        <f t="shared" si="5"/>
        <v>1840849</v>
      </c>
    </row>
    <row r="95" spans="1:8" x14ac:dyDescent="0.25">
      <c r="A95">
        <v>152006</v>
      </c>
      <c r="B95" t="s">
        <v>134</v>
      </c>
      <c r="C95">
        <v>7360751001</v>
      </c>
      <c r="D95" t="s">
        <v>137</v>
      </c>
      <c r="E95" s="208">
        <v>452173</v>
      </c>
      <c r="G95" s="245"/>
      <c r="H95" s="245">
        <f t="shared" si="5"/>
        <v>452173</v>
      </c>
    </row>
    <row r="96" spans="1:8" x14ac:dyDescent="0.25">
      <c r="A96">
        <v>152006</v>
      </c>
      <c r="B96" t="s">
        <v>134</v>
      </c>
      <c r="C96">
        <v>7370051001</v>
      </c>
      <c r="D96" t="s">
        <v>277</v>
      </c>
      <c r="E96" s="208">
        <v>26889015</v>
      </c>
      <c r="G96" s="245"/>
      <c r="H96" s="245">
        <f t="shared" si="5"/>
        <v>26889015</v>
      </c>
    </row>
    <row r="97" spans="1:8" x14ac:dyDescent="0.25">
      <c r="A97">
        <v>152006</v>
      </c>
      <c r="B97" t="s">
        <v>134</v>
      </c>
      <c r="C97">
        <v>7370101001</v>
      </c>
      <c r="D97" t="s">
        <v>278</v>
      </c>
      <c r="E97" s="208">
        <v>15626705</v>
      </c>
      <c r="G97" s="245"/>
      <c r="H97" s="245">
        <f t="shared" si="5"/>
        <v>15626705</v>
      </c>
    </row>
    <row r="98" spans="1:8" x14ac:dyDescent="0.25">
      <c r="A98">
        <v>152006</v>
      </c>
      <c r="B98" t="s">
        <v>134</v>
      </c>
      <c r="C98">
        <v>7370151001</v>
      </c>
      <c r="D98" t="s">
        <v>138</v>
      </c>
      <c r="E98" s="208">
        <v>400630</v>
      </c>
      <c r="H98" s="245">
        <f t="shared" si="5"/>
        <v>400630</v>
      </c>
    </row>
    <row r="99" spans="1:8" x14ac:dyDescent="0.25">
      <c r="A99">
        <v>152006</v>
      </c>
      <c r="B99" t="s">
        <v>134</v>
      </c>
      <c r="C99">
        <v>7370201001</v>
      </c>
      <c r="D99" t="s">
        <v>295</v>
      </c>
      <c r="E99" s="208">
        <v>102637</v>
      </c>
      <c r="H99" s="245">
        <f t="shared" si="5"/>
        <v>102637</v>
      </c>
    </row>
    <row r="100" spans="1:8" x14ac:dyDescent="0.25">
      <c r="A100">
        <v>152006</v>
      </c>
      <c r="B100" t="s">
        <v>134</v>
      </c>
      <c r="C100">
        <v>7395101001</v>
      </c>
      <c r="D100" t="s">
        <v>279</v>
      </c>
      <c r="E100" s="208">
        <v>473000</v>
      </c>
      <c r="H100" s="245">
        <f t="shared" si="5"/>
        <v>473000</v>
      </c>
    </row>
    <row r="101" spans="1:8" x14ac:dyDescent="0.25">
      <c r="A101">
        <v>152006</v>
      </c>
      <c r="B101" t="s">
        <v>134</v>
      </c>
      <c r="C101">
        <v>7395251001</v>
      </c>
      <c r="D101" t="s">
        <v>239</v>
      </c>
      <c r="E101" s="208">
        <v>1776366</v>
      </c>
      <c r="H101" s="245">
        <f t="shared" si="5"/>
        <v>1776366</v>
      </c>
    </row>
    <row r="102" spans="1:8" x14ac:dyDescent="0.25">
      <c r="A102">
        <v>152006</v>
      </c>
      <c r="B102" t="s">
        <v>134</v>
      </c>
      <c r="C102">
        <v>7395351001</v>
      </c>
      <c r="D102" t="s">
        <v>241</v>
      </c>
      <c r="E102" s="208">
        <v>2171</v>
      </c>
      <c r="H102" s="245">
        <f t="shared" si="5"/>
        <v>2171</v>
      </c>
    </row>
    <row r="103" spans="1:8" x14ac:dyDescent="0.25">
      <c r="A103">
        <v>152006</v>
      </c>
      <c r="B103" t="s">
        <v>134</v>
      </c>
      <c r="C103">
        <v>7395601001</v>
      </c>
      <c r="D103" t="s">
        <v>95</v>
      </c>
      <c r="E103" s="208">
        <v>124972</v>
      </c>
      <c r="H103" s="245">
        <f t="shared" si="5"/>
        <v>124972</v>
      </c>
    </row>
    <row r="104" spans="1:8" x14ac:dyDescent="0.25">
      <c r="A104">
        <v>152006</v>
      </c>
      <c r="B104" t="s">
        <v>134</v>
      </c>
      <c r="C104">
        <v>7395601002</v>
      </c>
      <c r="D104" t="s">
        <v>96</v>
      </c>
      <c r="E104" s="208">
        <v>2722011</v>
      </c>
      <c r="H104" s="245">
        <f t="shared" si="5"/>
        <v>2722011</v>
      </c>
    </row>
    <row r="105" spans="1:8" x14ac:dyDescent="0.25">
      <c r="A105">
        <v>152006</v>
      </c>
      <c r="B105" t="s">
        <v>134</v>
      </c>
      <c r="C105">
        <v>7435101001</v>
      </c>
      <c r="D105" t="s">
        <v>84</v>
      </c>
      <c r="E105" s="208">
        <v>32957991</v>
      </c>
      <c r="H105" s="245">
        <f t="shared" si="5"/>
        <v>32957991</v>
      </c>
    </row>
    <row r="106" spans="1:8" x14ac:dyDescent="0.25">
      <c r="A106">
        <v>152006</v>
      </c>
      <c r="B106" t="s">
        <v>134</v>
      </c>
      <c r="C106">
        <v>7435501001</v>
      </c>
      <c r="D106" t="s">
        <v>589</v>
      </c>
      <c r="E106" s="208">
        <v>622625004</v>
      </c>
      <c r="H106" s="245">
        <f t="shared" si="5"/>
        <v>622625004</v>
      </c>
    </row>
    <row r="107" spans="1:8" x14ac:dyDescent="0.25">
      <c r="A107">
        <v>152006</v>
      </c>
      <c r="B107" t="s">
        <v>134</v>
      </c>
      <c r="C107">
        <v>7440111001</v>
      </c>
      <c r="D107" t="s">
        <v>139</v>
      </c>
      <c r="E107" s="208">
        <v>410536321</v>
      </c>
      <c r="H107" s="245">
        <f t="shared" si="5"/>
        <v>410536321</v>
      </c>
    </row>
    <row r="108" spans="1:8" x14ac:dyDescent="0.25">
      <c r="A108">
        <v>152006</v>
      </c>
      <c r="B108" t="s">
        <v>590</v>
      </c>
      <c r="C108"/>
      <c r="E108" s="208">
        <v>1790276614</v>
      </c>
      <c r="G108" s="245">
        <f>SUM(G54:G107)</f>
        <v>507086887</v>
      </c>
      <c r="H108" s="245">
        <f>SUM(H54:H107)</f>
        <v>1283189727</v>
      </c>
    </row>
    <row r="109" spans="1:8" x14ac:dyDescent="0.25">
      <c r="A109" t="s">
        <v>591</v>
      </c>
      <c r="C109"/>
      <c r="E109" s="208"/>
      <c r="G109" s="6">
        <f>+G108/E108</f>
        <v>0.28324499299972422</v>
      </c>
      <c r="H109" s="6">
        <f>+H108/E108</f>
        <v>0.71675500700027572</v>
      </c>
    </row>
    <row r="110" spans="1:8" x14ac:dyDescent="0.25">
      <c r="C110"/>
      <c r="E110" s="208"/>
      <c r="G110" s="6"/>
      <c r="H110" s="6"/>
    </row>
    <row r="111" spans="1:8" x14ac:dyDescent="0.25">
      <c r="A111">
        <v>155001</v>
      </c>
      <c r="B111" t="s">
        <v>592</v>
      </c>
      <c r="C111">
        <v>7305031001</v>
      </c>
      <c r="D111" t="s">
        <v>66</v>
      </c>
      <c r="E111" s="208">
        <v>196740616</v>
      </c>
      <c r="G111" s="245">
        <f t="shared" ref="G111:G121" si="6">+E111</f>
        <v>196740616</v>
      </c>
    </row>
    <row r="112" spans="1:8" x14ac:dyDescent="0.25">
      <c r="A112">
        <v>155001</v>
      </c>
      <c r="B112" t="s">
        <v>592</v>
      </c>
      <c r="C112">
        <v>7305391001</v>
      </c>
      <c r="D112" t="s">
        <v>73</v>
      </c>
      <c r="E112" s="208">
        <v>8528270</v>
      </c>
      <c r="G112" s="245">
        <f t="shared" si="6"/>
        <v>8528270</v>
      </c>
    </row>
    <row r="113" spans="1:8" x14ac:dyDescent="0.25">
      <c r="A113">
        <v>155001</v>
      </c>
      <c r="B113" t="s">
        <v>592</v>
      </c>
      <c r="C113">
        <v>7305481001</v>
      </c>
      <c r="D113" t="s">
        <v>100</v>
      </c>
      <c r="E113" s="208">
        <v>8593872</v>
      </c>
      <c r="G113" s="245">
        <f t="shared" si="6"/>
        <v>8593872</v>
      </c>
    </row>
    <row r="114" spans="1:8" x14ac:dyDescent="0.25">
      <c r="A114">
        <v>155001</v>
      </c>
      <c r="B114" t="s">
        <v>592</v>
      </c>
      <c r="C114">
        <v>7305511001</v>
      </c>
      <c r="D114" t="s">
        <v>218</v>
      </c>
      <c r="E114" s="208">
        <v>87570</v>
      </c>
      <c r="G114" s="245">
        <f t="shared" si="6"/>
        <v>87570</v>
      </c>
    </row>
    <row r="115" spans="1:8" x14ac:dyDescent="0.25">
      <c r="A115">
        <v>155001</v>
      </c>
      <c r="B115" t="s">
        <v>592</v>
      </c>
      <c r="C115">
        <v>7305691001</v>
      </c>
      <c r="D115" t="s">
        <v>136</v>
      </c>
      <c r="E115" s="208">
        <v>11804188</v>
      </c>
      <c r="G115" s="245">
        <f t="shared" si="6"/>
        <v>11804188</v>
      </c>
    </row>
    <row r="116" spans="1:8" x14ac:dyDescent="0.25">
      <c r="A116">
        <v>155001</v>
      </c>
      <c r="B116" t="s">
        <v>592</v>
      </c>
      <c r="C116">
        <v>7305701001</v>
      </c>
      <c r="D116" t="s">
        <v>270</v>
      </c>
      <c r="E116" s="208">
        <v>16664574</v>
      </c>
      <c r="G116" s="245">
        <f t="shared" si="6"/>
        <v>16664574</v>
      </c>
    </row>
    <row r="117" spans="1:8" x14ac:dyDescent="0.25">
      <c r="A117">
        <v>155001</v>
      </c>
      <c r="B117" t="s">
        <v>592</v>
      </c>
      <c r="C117">
        <v>7305721001</v>
      </c>
      <c r="D117" t="s">
        <v>271</v>
      </c>
      <c r="E117" s="208">
        <v>5555600</v>
      </c>
      <c r="G117" s="245">
        <f t="shared" si="6"/>
        <v>5555600</v>
      </c>
    </row>
    <row r="118" spans="1:8" x14ac:dyDescent="0.25">
      <c r="A118">
        <v>155001</v>
      </c>
      <c r="B118" t="s">
        <v>592</v>
      </c>
      <c r="C118">
        <v>7305751001</v>
      </c>
      <c r="D118" t="s">
        <v>140</v>
      </c>
      <c r="E118" s="208">
        <v>4167000</v>
      </c>
      <c r="G118" s="245">
        <f t="shared" si="6"/>
        <v>4167000</v>
      </c>
    </row>
    <row r="119" spans="1:8" x14ac:dyDescent="0.25">
      <c r="A119">
        <v>155001</v>
      </c>
      <c r="B119" t="s">
        <v>592</v>
      </c>
      <c r="C119">
        <v>7305781001</v>
      </c>
      <c r="D119" t="s">
        <v>77</v>
      </c>
      <c r="E119" s="208">
        <v>2778400</v>
      </c>
      <c r="G119" s="245">
        <f t="shared" si="6"/>
        <v>2778400</v>
      </c>
    </row>
    <row r="120" spans="1:8" x14ac:dyDescent="0.25">
      <c r="A120">
        <v>155001</v>
      </c>
      <c r="B120" t="s">
        <v>592</v>
      </c>
      <c r="C120">
        <v>7305851001</v>
      </c>
      <c r="D120" t="s">
        <v>272</v>
      </c>
      <c r="E120" s="208">
        <v>719800</v>
      </c>
      <c r="G120" s="245">
        <f t="shared" si="6"/>
        <v>719800</v>
      </c>
    </row>
    <row r="121" spans="1:8" x14ac:dyDescent="0.25">
      <c r="A121">
        <v>155001</v>
      </c>
      <c r="B121" t="s">
        <v>592</v>
      </c>
      <c r="C121">
        <v>7305951002</v>
      </c>
      <c r="D121" t="s">
        <v>226</v>
      </c>
      <c r="E121" s="208">
        <v>38422</v>
      </c>
      <c r="G121" s="245">
        <f t="shared" si="6"/>
        <v>38422</v>
      </c>
    </row>
    <row r="122" spans="1:8" x14ac:dyDescent="0.25">
      <c r="A122">
        <v>155001</v>
      </c>
      <c r="B122" t="s">
        <v>592</v>
      </c>
      <c r="C122">
        <v>7315951001</v>
      </c>
      <c r="D122" t="s">
        <v>162</v>
      </c>
      <c r="E122" s="208">
        <v>2759</v>
      </c>
      <c r="G122" s="245"/>
      <c r="H122" s="245">
        <f>+E122</f>
        <v>2759</v>
      </c>
    </row>
    <row r="123" spans="1:8" x14ac:dyDescent="0.25">
      <c r="A123">
        <v>155001</v>
      </c>
      <c r="B123" t="s">
        <v>592</v>
      </c>
      <c r="C123">
        <v>7355151001</v>
      </c>
      <c r="D123" t="s">
        <v>90</v>
      </c>
      <c r="E123" s="208">
        <v>213500</v>
      </c>
      <c r="G123" s="245"/>
      <c r="H123" s="245">
        <f>+E123</f>
        <v>213500</v>
      </c>
    </row>
    <row r="124" spans="1:8" x14ac:dyDescent="0.25">
      <c r="A124">
        <v>155001</v>
      </c>
      <c r="B124" t="s">
        <v>592</v>
      </c>
      <c r="C124">
        <v>7360151001</v>
      </c>
      <c r="D124" t="s">
        <v>89</v>
      </c>
      <c r="E124" s="208">
        <v>255200</v>
      </c>
      <c r="G124" s="245">
        <f>+E124</f>
        <v>255200</v>
      </c>
    </row>
    <row r="125" spans="1:8" x14ac:dyDescent="0.25">
      <c r="A125">
        <v>155001</v>
      </c>
      <c r="B125" t="s">
        <v>592</v>
      </c>
      <c r="C125">
        <v>7395251001</v>
      </c>
      <c r="D125" t="s">
        <v>239</v>
      </c>
      <c r="E125" s="208">
        <v>90150</v>
      </c>
      <c r="G125" s="245"/>
      <c r="H125" s="245">
        <f>+E125</f>
        <v>90150</v>
      </c>
    </row>
    <row r="126" spans="1:8" x14ac:dyDescent="0.25">
      <c r="A126">
        <v>155001</v>
      </c>
      <c r="B126" t="s">
        <v>592</v>
      </c>
      <c r="C126">
        <v>7395601001</v>
      </c>
      <c r="D126" t="s">
        <v>95</v>
      </c>
      <c r="E126" s="208">
        <v>114354</v>
      </c>
      <c r="G126" s="245"/>
      <c r="H126" s="245">
        <f>+E126</f>
        <v>114354</v>
      </c>
    </row>
    <row r="127" spans="1:8" x14ac:dyDescent="0.25">
      <c r="A127">
        <v>155001</v>
      </c>
      <c r="B127" t="s">
        <v>593</v>
      </c>
      <c r="C127"/>
      <c r="E127" s="208">
        <v>256354275</v>
      </c>
      <c r="G127" s="245">
        <f>SUM(G111:G126)</f>
        <v>255933512</v>
      </c>
      <c r="H127" s="245">
        <f>SUM(H111:H126)</f>
        <v>420763</v>
      </c>
    </row>
    <row r="128" spans="1:8" x14ac:dyDescent="0.25">
      <c r="A128" t="s">
        <v>594</v>
      </c>
      <c r="C128"/>
      <c r="E128" s="208">
        <v>256354275</v>
      </c>
      <c r="G128" s="6">
        <f>+G127/E127</f>
        <v>0.99835866595164058</v>
      </c>
      <c r="H128" s="6">
        <f>+H127/E127</f>
        <v>1.6413340483594431E-3</v>
      </c>
    </row>
    <row r="129" spans="1:5" x14ac:dyDescent="0.25">
      <c r="A129" t="s">
        <v>268</v>
      </c>
      <c r="C129"/>
      <c r="E129" s="208">
        <v>2626357951</v>
      </c>
    </row>
    <row r="130" spans="1:5" x14ac:dyDescent="0.25">
      <c r="C130"/>
    </row>
    <row r="131" spans="1:5" x14ac:dyDescent="0.25">
      <c r="C131"/>
    </row>
    <row r="132" spans="1:5" x14ac:dyDescent="0.25">
      <c r="C132"/>
    </row>
    <row r="133" spans="1:5" x14ac:dyDescent="0.25">
      <c r="C133"/>
    </row>
    <row r="134" spans="1:5" x14ac:dyDescent="0.25">
      <c r="C134"/>
    </row>
    <row r="135" spans="1:5" x14ac:dyDescent="0.25">
      <c r="C135"/>
    </row>
    <row r="136" spans="1:5" x14ac:dyDescent="0.25">
      <c r="C136"/>
    </row>
    <row r="137" spans="1:5" x14ac:dyDescent="0.25">
      <c r="C137"/>
    </row>
    <row r="138" spans="1:5" x14ac:dyDescent="0.25">
      <c r="C138"/>
    </row>
    <row r="139" spans="1:5" x14ac:dyDescent="0.25">
      <c r="C139"/>
    </row>
    <row r="140" spans="1:5" x14ac:dyDescent="0.25">
      <c r="C140"/>
    </row>
    <row r="141" spans="1:5" x14ac:dyDescent="0.25">
      <c r="C141"/>
    </row>
    <row r="142" spans="1:5" x14ac:dyDescent="0.25">
      <c r="C142"/>
    </row>
    <row r="143" spans="1:5" x14ac:dyDescent="0.25">
      <c r="C143"/>
    </row>
    <row r="144" spans="1:5" x14ac:dyDescent="0.25">
      <c r="C144"/>
    </row>
    <row r="145" spans="3:3" x14ac:dyDescent="0.25">
      <c r="C145"/>
    </row>
    <row r="146" spans="3:3" x14ac:dyDescent="0.25">
      <c r="C146"/>
    </row>
    <row r="147" spans="3:3" x14ac:dyDescent="0.25">
      <c r="C147"/>
    </row>
    <row r="148" spans="3:3" x14ac:dyDescent="0.25">
      <c r="C148"/>
    </row>
    <row r="149" spans="3:3" x14ac:dyDescent="0.25">
      <c r="C149"/>
    </row>
    <row r="150" spans="3:3" x14ac:dyDescent="0.25">
      <c r="C150"/>
    </row>
    <row r="151" spans="3:3" x14ac:dyDescent="0.25">
      <c r="C151"/>
    </row>
    <row r="152" spans="3:3" x14ac:dyDescent="0.25">
      <c r="C152"/>
    </row>
    <row r="153" spans="3:3" x14ac:dyDescent="0.25">
      <c r="C153"/>
    </row>
    <row r="154" spans="3:3" x14ac:dyDescent="0.25">
      <c r="C154"/>
    </row>
    <row r="155" spans="3:3" x14ac:dyDescent="0.25">
      <c r="C155"/>
    </row>
    <row r="156" spans="3:3" x14ac:dyDescent="0.25">
      <c r="C156"/>
    </row>
    <row r="157" spans="3:3" x14ac:dyDescent="0.25">
      <c r="C157"/>
    </row>
    <row r="158" spans="3:3" x14ac:dyDescent="0.25">
      <c r="C158"/>
    </row>
    <row r="159" spans="3:3" x14ac:dyDescent="0.25">
      <c r="C159"/>
    </row>
    <row r="160" spans="3:3" x14ac:dyDescent="0.25">
      <c r="C160"/>
    </row>
    <row r="161" spans="3:3" x14ac:dyDescent="0.25">
      <c r="C161"/>
    </row>
    <row r="162" spans="3:3" x14ac:dyDescent="0.25">
      <c r="C162"/>
    </row>
    <row r="163" spans="3:3" x14ac:dyDescent="0.25">
      <c r="C163"/>
    </row>
    <row r="164" spans="3:3" x14ac:dyDescent="0.25">
      <c r="C164"/>
    </row>
    <row r="165" spans="3:3" x14ac:dyDescent="0.25">
      <c r="C165"/>
    </row>
    <row r="166" spans="3:3" x14ac:dyDescent="0.25">
      <c r="C166"/>
    </row>
    <row r="167" spans="3:3" x14ac:dyDescent="0.25">
      <c r="C167"/>
    </row>
    <row r="168" spans="3:3" x14ac:dyDescent="0.25">
      <c r="C168"/>
    </row>
    <row r="169" spans="3:3" x14ac:dyDescent="0.25">
      <c r="C169"/>
    </row>
    <row r="170" spans="3:3" x14ac:dyDescent="0.25">
      <c r="C170"/>
    </row>
    <row r="171" spans="3:3" x14ac:dyDescent="0.25">
      <c r="C171"/>
    </row>
    <row r="172" spans="3:3" x14ac:dyDescent="0.25">
      <c r="C172"/>
    </row>
    <row r="173" spans="3:3" x14ac:dyDescent="0.25">
      <c r="C173"/>
    </row>
    <row r="174" spans="3:3" x14ac:dyDescent="0.25">
      <c r="C174"/>
    </row>
    <row r="175" spans="3:3" x14ac:dyDescent="0.25">
      <c r="C175"/>
    </row>
    <row r="176" spans="3:3" x14ac:dyDescent="0.25">
      <c r="C176"/>
    </row>
    <row r="177" spans="3:3" x14ac:dyDescent="0.25">
      <c r="C177"/>
    </row>
    <row r="178" spans="3:3" x14ac:dyDescent="0.25">
      <c r="C178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EAF5D-106F-4BBD-93AD-C5BCEA9BC46E}">
  <dimension ref="A1"/>
  <sheetViews>
    <sheetView workbookViewId="0">
      <selection activeCell="E5" sqref="E5"/>
    </sheetView>
  </sheetViews>
  <sheetFormatPr baseColWidth="10"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1:J73"/>
  <sheetViews>
    <sheetView showGridLines="0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E17" sqref="E17"/>
    </sheetView>
  </sheetViews>
  <sheetFormatPr baseColWidth="10" defaultRowHeight="15" x14ac:dyDescent="0.25"/>
  <cols>
    <col min="1" max="1" width="12.5703125" bestFit="1" customWidth="1"/>
    <col min="2" max="2" width="19.28515625" customWidth="1"/>
    <col min="3" max="3" width="11" bestFit="1" customWidth="1"/>
    <col min="4" max="4" width="24.42578125" bestFit="1" customWidth="1"/>
    <col min="5" max="5" width="13" customWidth="1"/>
    <col min="6" max="6" width="19.28515625" bestFit="1" customWidth="1"/>
    <col min="7" max="7" width="9" bestFit="1" customWidth="1"/>
    <col min="8" max="9" width="17.28515625" bestFit="1" customWidth="1"/>
    <col min="10" max="10" width="15.5703125" bestFit="1" customWidth="1"/>
  </cols>
  <sheetData>
    <row r="1" spans="1:9" x14ac:dyDescent="0.25">
      <c r="A1" s="127" t="s">
        <v>256</v>
      </c>
      <c r="B1" t="s">
        <v>257</v>
      </c>
    </row>
    <row r="2" spans="1:9" x14ac:dyDescent="0.25">
      <c r="A2" s="127" t="s">
        <v>258</v>
      </c>
      <c r="B2" s="122">
        <v>113004</v>
      </c>
    </row>
    <row r="4" spans="1:9" ht="26.25" x14ac:dyDescent="0.25">
      <c r="A4" s="127" t="s">
        <v>259</v>
      </c>
      <c r="B4" s="127" t="s">
        <v>260</v>
      </c>
      <c r="C4" s="127" t="s">
        <v>261</v>
      </c>
      <c r="D4" s="127" t="s">
        <v>215</v>
      </c>
      <c r="E4" s="127" t="s">
        <v>262</v>
      </c>
      <c r="F4" t="s">
        <v>263</v>
      </c>
      <c r="H4" s="123" t="s">
        <v>163</v>
      </c>
      <c r="I4" s="123" t="s">
        <v>65</v>
      </c>
    </row>
    <row r="5" spans="1:9" x14ac:dyDescent="0.25">
      <c r="A5">
        <v>5105</v>
      </c>
      <c r="B5" t="s">
        <v>264</v>
      </c>
      <c r="C5">
        <v>5105061001</v>
      </c>
      <c r="D5" t="s">
        <v>67</v>
      </c>
      <c r="E5" t="s">
        <v>265</v>
      </c>
      <c r="F5" s="124">
        <v>25836018</v>
      </c>
      <c r="H5" s="124">
        <v>25836018</v>
      </c>
      <c r="I5" s="124">
        <v>0</v>
      </c>
    </row>
    <row r="6" spans="1:9" x14ac:dyDescent="0.25">
      <c r="C6">
        <v>5105061002</v>
      </c>
      <c r="D6" t="s">
        <v>68</v>
      </c>
      <c r="E6" t="s">
        <v>265</v>
      </c>
      <c r="F6" s="124">
        <v>300163902</v>
      </c>
      <c r="H6" s="124">
        <v>300163902</v>
      </c>
      <c r="I6" s="124">
        <v>0</v>
      </c>
    </row>
    <row r="7" spans="1:9" x14ac:dyDescent="0.25">
      <c r="C7">
        <v>5105121001</v>
      </c>
      <c r="D7" t="s">
        <v>142</v>
      </c>
      <c r="E7" t="s">
        <v>265</v>
      </c>
      <c r="F7" s="124">
        <v>10698309</v>
      </c>
      <c r="H7" s="124">
        <v>10698309</v>
      </c>
      <c r="I7" s="124">
        <v>0</v>
      </c>
    </row>
    <row r="8" spans="1:9" x14ac:dyDescent="0.25">
      <c r="C8">
        <v>5105121002</v>
      </c>
      <c r="D8" t="s">
        <v>69</v>
      </c>
      <c r="E8" t="s">
        <v>265</v>
      </c>
      <c r="F8" s="124">
        <v>132114534</v>
      </c>
      <c r="H8" s="124">
        <v>132114534</v>
      </c>
      <c r="I8" s="124">
        <v>0</v>
      </c>
    </row>
    <row r="9" spans="1:9" x14ac:dyDescent="0.25">
      <c r="C9">
        <v>5105151002</v>
      </c>
      <c r="D9" t="s">
        <v>155</v>
      </c>
      <c r="E9" t="s">
        <v>265</v>
      </c>
      <c r="F9" s="124">
        <v>39366979</v>
      </c>
      <c r="H9" s="124">
        <v>0</v>
      </c>
      <c r="I9" s="124">
        <v>39366979</v>
      </c>
    </row>
    <row r="10" spans="1:9" x14ac:dyDescent="0.25">
      <c r="C10">
        <v>5105151003</v>
      </c>
      <c r="D10" t="s">
        <v>156</v>
      </c>
      <c r="E10" t="s">
        <v>265</v>
      </c>
      <c r="F10" s="124">
        <v>42635540</v>
      </c>
      <c r="H10" s="124">
        <v>42635540</v>
      </c>
      <c r="I10" s="124">
        <v>0</v>
      </c>
    </row>
    <row r="11" spans="1:9" x14ac:dyDescent="0.25">
      <c r="C11">
        <v>5105241001</v>
      </c>
      <c r="D11" t="s">
        <v>70</v>
      </c>
      <c r="E11" t="s">
        <v>265</v>
      </c>
      <c r="F11" s="124">
        <v>1735337</v>
      </c>
      <c r="H11" s="124">
        <v>0</v>
      </c>
      <c r="I11" s="124">
        <v>1735337</v>
      </c>
    </row>
    <row r="12" spans="1:9" x14ac:dyDescent="0.25">
      <c r="C12">
        <v>5105301001</v>
      </c>
      <c r="D12" t="s">
        <v>71</v>
      </c>
      <c r="E12" t="s">
        <v>265</v>
      </c>
      <c r="F12" s="124">
        <v>54349693</v>
      </c>
      <c r="H12" s="124">
        <v>54349693</v>
      </c>
      <c r="I12" s="124">
        <v>0</v>
      </c>
    </row>
    <row r="13" spans="1:9" x14ac:dyDescent="0.25">
      <c r="C13">
        <v>5105331001</v>
      </c>
      <c r="D13" t="s">
        <v>217</v>
      </c>
      <c r="E13" t="s">
        <v>265</v>
      </c>
      <c r="F13" s="124">
        <v>8611157</v>
      </c>
      <c r="H13" s="124">
        <v>8611157</v>
      </c>
      <c r="I13" s="124">
        <v>0</v>
      </c>
    </row>
    <row r="14" spans="1:9" x14ac:dyDescent="0.25">
      <c r="C14">
        <v>5105361001</v>
      </c>
      <c r="D14" t="s">
        <v>72</v>
      </c>
      <c r="E14" t="s">
        <v>265</v>
      </c>
      <c r="F14" s="124">
        <v>49343792</v>
      </c>
      <c r="H14" s="124">
        <v>49343792</v>
      </c>
      <c r="I14" s="124">
        <v>0</v>
      </c>
    </row>
    <row r="15" spans="1:9" x14ac:dyDescent="0.25">
      <c r="C15">
        <v>5105391001</v>
      </c>
      <c r="D15" t="s">
        <v>73</v>
      </c>
      <c r="E15" t="s">
        <v>265</v>
      </c>
      <c r="F15" s="124">
        <v>25021822</v>
      </c>
      <c r="H15" s="124">
        <v>25021822</v>
      </c>
      <c r="I15" s="124">
        <v>0</v>
      </c>
    </row>
    <row r="16" spans="1:9" x14ac:dyDescent="0.25">
      <c r="C16">
        <v>5105421001</v>
      </c>
      <c r="D16" t="s">
        <v>74</v>
      </c>
      <c r="E16" t="s">
        <v>265</v>
      </c>
      <c r="F16" s="124">
        <v>55408411</v>
      </c>
      <c r="H16" s="124">
        <v>55408411</v>
      </c>
      <c r="I16" s="124">
        <v>0</v>
      </c>
    </row>
    <row r="17" spans="1:9" x14ac:dyDescent="0.25">
      <c r="C17">
        <v>5105451001</v>
      </c>
      <c r="D17" t="s">
        <v>75</v>
      </c>
      <c r="E17" t="s">
        <v>265</v>
      </c>
      <c r="F17" s="124">
        <v>1724686</v>
      </c>
      <c r="H17" s="124">
        <v>1724686</v>
      </c>
      <c r="I17" s="124">
        <v>0</v>
      </c>
    </row>
    <row r="18" spans="1:9" x14ac:dyDescent="0.25">
      <c r="C18">
        <v>5105511001</v>
      </c>
      <c r="D18" t="s">
        <v>218</v>
      </c>
      <c r="E18" t="s">
        <v>265</v>
      </c>
      <c r="F18" s="124">
        <v>6687674</v>
      </c>
      <c r="H18" s="124">
        <v>0</v>
      </c>
      <c r="I18" s="124">
        <v>6687674</v>
      </c>
    </row>
    <row r="19" spans="1:9" x14ac:dyDescent="0.25">
      <c r="C19">
        <v>5105601001</v>
      </c>
      <c r="D19" t="s">
        <v>219</v>
      </c>
      <c r="E19" t="s">
        <v>265</v>
      </c>
      <c r="F19" s="124">
        <v>4488558</v>
      </c>
      <c r="H19" s="124">
        <v>0</v>
      </c>
      <c r="I19" s="124">
        <v>4488558</v>
      </c>
    </row>
    <row r="20" spans="1:9" x14ac:dyDescent="0.25">
      <c r="C20">
        <v>5105631001</v>
      </c>
      <c r="D20" t="s">
        <v>220</v>
      </c>
      <c r="E20" t="s">
        <v>265</v>
      </c>
      <c r="F20" s="124">
        <v>1149872</v>
      </c>
      <c r="H20" s="124">
        <v>0</v>
      </c>
      <c r="I20" s="124">
        <v>1149872</v>
      </c>
    </row>
    <row r="21" spans="1:9" x14ac:dyDescent="0.25">
      <c r="C21">
        <v>5105681001</v>
      </c>
      <c r="D21" t="s">
        <v>221</v>
      </c>
      <c r="E21" t="s">
        <v>265</v>
      </c>
      <c r="F21" s="124">
        <v>29074903</v>
      </c>
      <c r="H21" s="124">
        <v>29074903</v>
      </c>
      <c r="I21" s="124">
        <v>0</v>
      </c>
    </row>
    <row r="22" spans="1:9" x14ac:dyDescent="0.25">
      <c r="C22">
        <v>5105691001</v>
      </c>
      <c r="D22" t="s">
        <v>222</v>
      </c>
      <c r="E22" t="s">
        <v>265</v>
      </c>
      <c r="F22" s="124">
        <v>365296</v>
      </c>
      <c r="H22" s="124">
        <v>365296</v>
      </c>
      <c r="I22" s="124">
        <v>0</v>
      </c>
    </row>
    <row r="23" spans="1:9" x14ac:dyDescent="0.25">
      <c r="C23">
        <v>5105701001</v>
      </c>
      <c r="D23" t="s">
        <v>223</v>
      </c>
      <c r="E23" t="s">
        <v>265</v>
      </c>
      <c r="F23" s="124">
        <v>72236367</v>
      </c>
      <c r="H23" s="124">
        <v>72236367</v>
      </c>
      <c r="I23" s="124">
        <v>0</v>
      </c>
    </row>
    <row r="24" spans="1:9" x14ac:dyDescent="0.25">
      <c r="C24">
        <v>5105721001</v>
      </c>
      <c r="D24" t="s">
        <v>224</v>
      </c>
      <c r="E24" t="s">
        <v>265</v>
      </c>
      <c r="F24" s="124">
        <v>22967494</v>
      </c>
      <c r="H24" s="124">
        <v>22967494</v>
      </c>
      <c r="I24" s="124">
        <v>0</v>
      </c>
    </row>
    <row r="25" spans="1:9" x14ac:dyDescent="0.25">
      <c r="C25">
        <v>5105751001</v>
      </c>
      <c r="D25" t="s">
        <v>76</v>
      </c>
      <c r="E25" t="s">
        <v>265</v>
      </c>
      <c r="F25" s="124">
        <v>202000</v>
      </c>
      <c r="H25" s="124">
        <v>202000</v>
      </c>
      <c r="I25" s="124">
        <v>0</v>
      </c>
    </row>
    <row r="26" spans="1:9" x14ac:dyDescent="0.25">
      <c r="C26">
        <v>5105781001</v>
      </c>
      <c r="D26" t="s">
        <v>77</v>
      </c>
      <c r="E26" t="s">
        <v>265</v>
      </c>
      <c r="F26" s="124">
        <v>134700</v>
      </c>
      <c r="H26" s="124">
        <v>134700</v>
      </c>
      <c r="I26" s="124">
        <v>0</v>
      </c>
    </row>
    <row r="27" spans="1:9" x14ac:dyDescent="0.25">
      <c r="C27">
        <v>5105811001</v>
      </c>
      <c r="D27" t="s">
        <v>78</v>
      </c>
      <c r="E27" t="s">
        <v>265</v>
      </c>
      <c r="F27" s="124">
        <v>3210394</v>
      </c>
      <c r="H27" s="124">
        <v>3210394</v>
      </c>
      <c r="I27" s="124">
        <v>0</v>
      </c>
    </row>
    <row r="28" spans="1:9" x14ac:dyDescent="0.25">
      <c r="C28">
        <v>5105951001</v>
      </c>
      <c r="D28" t="s">
        <v>225</v>
      </c>
      <c r="E28" t="s">
        <v>265</v>
      </c>
      <c r="F28" s="124">
        <v>85200</v>
      </c>
      <c r="H28" s="124">
        <v>0</v>
      </c>
      <c r="I28" s="124">
        <v>85200</v>
      </c>
    </row>
    <row r="29" spans="1:9" x14ac:dyDescent="0.25">
      <c r="C29">
        <v>5105951002</v>
      </c>
      <c r="D29" t="s">
        <v>226</v>
      </c>
      <c r="E29" t="s">
        <v>265</v>
      </c>
      <c r="F29" s="124">
        <v>1490609</v>
      </c>
      <c r="H29" s="124">
        <v>0</v>
      </c>
      <c r="I29" s="124">
        <v>1490609</v>
      </c>
    </row>
    <row r="30" spans="1:9" x14ac:dyDescent="0.25">
      <c r="C30">
        <v>5105951003</v>
      </c>
      <c r="D30" t="s">
        <v>161</v>
      </c>
      <c r="E30" t="s">
        <v>265</v>
      </c>
      <c r="F30" s="124">
        <v>14225189</v>
      </c>
      <c r="H30" s="124">
        <v>14225189</v>
      </c>
      <c r="I30" s="124">
        <v>0</v>
      </c>
    </row>
    <row r="31" spans="1:9" x14ac:dyDescent="0.25">
      <c r="A31">
        <v>5115</v>
      </c>
      <c r="B31" t="s">
        <v>17</v>
      </c>
      <c r="C31">
        <v>5115951003</v>
      </c>
      <c r="D31" t="s">
        <v>162</v>
      </c>
      <c r="E31" t="s">
        <v>265</v>
      </c>
      <c r="F31" s="124">
        <v>97658</v>
      </c>
      <c r="H31" s="124">
        <v>0</v>
      </c>
      <c r="I31" s="124">
        <v>97658</v>
      </c>
    </row>
    <row r="32" spans="1:9" x14ac:dyDescent="0.25">
      <c r="A32">
        <v>5125</v>
      </c>
      <c r="B32" t="s">
        <v>266</v>
      </c>
      <c r="C32">
        <v>5125051001</v>
      </c>
      <c r="D32" t="s">
        <v>82</v>
      </c>
      <c r="E32" t="s">
        <v>265</v>
      </c>
      <c r="F32" s="124">
        <v>5812567</v>
      </c>
      <c r="H32" s="125">
        <v>5470442</v>
      </c>
      <c r="I32" s="125">
        <v>342125</v>
      </c>
    </row>
    <row r="33" spans="1:9" x14ac:dyDescent="0.25">
      <c r="A33">
        <v>5135</v>
      </c>
      <c r="B33" t="s">
        <v>21</v>
      </c>
      <c r="C33">
        <v>5135051001</v>
      </c>
      <c r="D33" t="s">
        <v>83</v>
      </c>
      <c r="E33" t="s">
        <v>265</v>
      </c>
      <c r="F33" s="124">
        <v>432650641</v>
      </c>
      <c r="H33" s="124">
        <v>432650641</v>
      </c>
      <c r="I33" s="124">
        <v>0</v>
      </c>
    </row>
    <row r="34" spans="1:9" x14ac:dyDescent="0.25">
      <c r="C34">
        <v>5135101001</v>
      </c>
      <c r="D34" t="s">
        <v>84</v>
      </c>
      <c r="E34" t="s">
        <v>265</v>
      </c>
      <c r="F34" s="124">
        <v>218348561</v>
      </c>
      <c r="H34" s="124">
        <v>0</v>
      </c>
      <c r="I34" s="124">
        <v>218348561</v>
      </c>
    </row>
    <row r="35" spans="1:9" x14ac:dyDescent="0.25">
      <c r="C35">
        <v>5135351001</v>
      </c>
      <c r="D35" t="s">
        <v>85</v>
      </c>
      <c r="E35" t="s">
        <v>265</v>
      </c>
      <c r="F35" s="124">
        <v>3242874</v>
      </c>
      <c r="H35" s="124">
        <v>3242874</v>
      </c>
      <c r="I35" s="124">
        <v>0</v>
      </c>
    </row>
    <row r="36" spans="1:9" x14ac:dyDescent="0.25">
      <c r="C36">
        <v>5135351002</v>
      </c>
      <c r="D36" t="s">
        <v>86</v>
      </c>
      <c r="E36" t="s">
        <v>265</v>
      </c>
      <c r="F36" s="124">
        <v>1096424</v>
      </c>
      <c r="H36" s="124">
        <v>1096424</v>
      </c>
      <c r="I36" s="124">
        <v>0</v>
      </c>
    </row>
    <row r="37" spans="1:9" x14ac:dyDescent="0.25">
      <c r="C37">
        <v>5135401001</v>
      </c>
      <c r="D37" t="s">
        <v>230</v>
      </c>
      <c r="E37" t="s">
        <v>265</v>
      </c>
      <c r="F37" s="124">
        <v>11850</v>
      </c>
      <c r="H37" s="124">
        <v>0</v>
      </c>
      <c r="I37" s="124">
        <v>11850</v>
      </c>
    </row>
    <row r="38" spans="1:9" x14ac:dyDescent="0.25">
      <c r="C38">
        <v>5135651002</v>
      </c>
      <c r="D38" t="s">
        <v>231</v>
      </c>
      <c r="E38" t="s">
        <v>265</v>
      </c>
      <c r="F38" s="124">
        <v>-907580037</v>
      </c>
      <c r="H38" s="125">
        <v>0</v>
      </c>
      <c r="I38" s="125">
        <v>0</v>
      </c>
    </row>
    <row r="39" spans="1:9" x14ac:dyDescent="0.25">
      <c r="A39">
        <v>5140</v>
      </c>
      <c r="B39" t="s">
        <v>22</v>
      </c>
      <c r="C39">
        <v>5140051001</v>
      </c>
      <c r="D39" t="s">
        <v>232</v>
      </c>
      <c r="E39" t="s">
        <v>265</v>
      </c>
      <c r="F39" s="124">
        <v>9700</v>
      </c>
      <c r="H39" s="124">
        <v>0</v>
      </c>
      <c r="I39" s="124">
        <v>9700</v>
      </c>
    </row>
    <row r="40" spans="1:9" x14ac:dyDescent="0.25">
      <c r="C40">
        <v>5140151001</v>
      </c>
      <c r="D40" t="s">
        <v>87</v>
      </c>
      <c r="E40" t="s">
        <v>265</v>
      </c>
      <c r="F40" s="124">
        <v>1744200</v>
      </c>
      <c r="H40" s="124">
        <v>0</v>
      </c>
      <c r="I40" s="124">
        <v>1744200</v>
      </c>
    </row>
    <row r="41" spans="1:9" x14ac:dyDescent="0.25">
      <c r="A41">
        <v>5145</v>
      </c>
      <c r="B41" t="s">
        <v>23</v>
      </c>
      <c r="C41">
        <v>5145151001</v>
      </c>
      <c r="D41" t="s">
        <v>88</v>
      </c>
      <c r="E41" t="s">
        <v>265</v>
      </c>
      <c r="F41" s="124">
        <v>2450000</v>
      </c>
      <c r="H41" s="124">
        <v>0</v>
      </c>
      <c r="I41" s="124">
        <v>2450000</v>
      </c>
    </row>
    <row r="42" spans="1:9" x14ac:dyDescent="0.25">
      <c r="C42">
        <v>5145251001</v>
      </c>
      <c r="D42" t="s">
        <v>228</v>
      </c>
      <c r="E42" t="s">
        <v>265</v>
      </c>
      <c r="F42" s="124">
        <v>1770000</v>
      </c>
      <c r="H42" s="124">
        <v>0</v>
      </c>
      <c r="I42" s="124">
        <v>1770000</v>
      </c>
    </row>
    <row r="43" spans="1:9" x14ac:dyDescent="0.25">
      <c r="C43">
        <v>5145651001</v>
      </c>
      <c r="D43" t="s">
        <v>233</v>
      </c>
      <c r="E43" t="s">
        <v>265</v>
      </c>
      <c r="F43" s="124">
        <v>1185000</v>
      </c>
      <c r="H43" s="124">
        <v>1185000</v>
      </c>
      <c r="I43" s="124">
        <v>0</v>
      </c>
    </row>
    <row r="44" spans="1:9" x14ac:dyDescent="0.25">
      <c r="A44">
        <v>5150</v>
      </c>
      <c r="B44" t="s">
        <v>267</v>
      </c>
      <c r="C44">
        <v>5150151001</v>
      </c>
      <c r="D44" t="s">
        <v>234</v>
      </c>
      <c r="E44" t="s">
        <v>265</v>
      </c>
      <c r="F44" s="124">
        <v>1152495</v>
      </c>
      <c r="H44" s="124">
        <v>0</v>
      </c>
      <c r="I44" s="124">
        <v>1152495</v>
      </c>
    </row>
    <row r="45" spans="1:9" x14ac:dyDescent="0.25">
      <c r="A45">
        <v>5155</v>
      </c>
      <c r="B45" t="s">
        <v>24</v>
      </c>
      <c r="C45">
        <v>5155051001</v>
      </c>
      <c r="D45" t="s">
        <v>235</v>
      </c>
      <c r="E45" t="s">
        <v>265</v>
      </c>
      <c r="F45" s="124">
        <v>287300</v>
      </c>
      <c r="H45" s="124">
        <v>0</v>
      </c>
      <c r="I45" s="124">
        <v>287300</v>
      </c>
    </row>
    <row r="46" spans="1:9" x14ac:dyDescent="0.25">
      <c r="C46">
        <v>5155151001</v>
      </c>
      <c r="D46" t="s">
        <v>90</v>
      </c>
      <c r="E46" t="s">
        <v>265</v>
      </c>
      <c r="F46" s="124">
        <v>401304</v>
      </c>
      <c r="H46" s="124">
        <v>0</v>
      </c>
      <c r="I46" s="124">
        <v>401304</v>
      </c>
    </row>
    <row r="47" spans="1:9" x14ac:dyDescent="0.25">
      <c r="C47">
        <v>5155201001</v>
      </c>
      <c r="D47" t="s">
        <v>91</v>
      </c>
      <c r="E47" t="s">
        <v>265</v>
      </c>
      <c r="F47" s="124">
        <v>792834</v>
      </c>
      <c r="H47" s="124">
        <v>0</v>
      </c>
      <c r="I47" s="124">
        <v>792834</v>
      </c>
    </row>
    <row r="48" spans="1:9" x14ac:dyDescent="0.25">
      <c r="C48">
        <v>5155951001</v>
      </c>
      <c r="D48" t="s">
        <v>92</v>
      </c>
      <c r="E48" t="s">
        <v>265</v>
      </c>
      <c r="F48" s="124">
        <v>11248600</v>
      </c>
      <c r="H48" s="124">
        <v>0</v>
      </c>
      <c r="I48" s="124">
        <v>11248600</v>
      </c>
    </row>
    <row r="49" spans="1:9" x14ac:dyDescent="0.25">
      <c r="C49">
        <v>5155951002</v>
      </c>
      <c r="D49" t="s">
        <v>81</v>
      </c>
      <c r="E49" t="s">
        <v>265</v>
      </c>
      <c r="F49" s="124">
        <v>34380345</v>
      </c>
      <c r="H49" s="124">
        <v>0</v>
      </c>
      <c r="I49" s="124">
        <v>34380345</v>
      </c>
    </row>
    <row r="50" spans="1:9" x14ac:dyDescent="0.25">
      <c r="A50">
        <v>5160</v>
      </c>
      <c r="B50" t="s">
        <v>25</v>
      </c>
      <c r="C50">
        <v>5160051001</v>
      </c>
      <c r="D50" t="s">
        <v>227</v>
      </c>
      <c r="E50" t="s">
        <v>265</v>
      </c>
      <c r="F50" s="124">
        <v>26109080</v>
      </c>
      <c r="H50" s="124"/>
      <c r="I50" s="124">
        <f>+F50</f>
        <v>26109080</v>
      </c>
    </row>
    <row r="51" spans="1:9" x14ac:dyDescent="0.25">
      <c r="C51">
        <v>5160101001</v>
      </c>
      <c r="D51" t="s">
        <v>88</v>
      </c>
      <c r="E51" t="s">
        <v>265</v>
      </c>
      <c r="F51" s="124">
        <v>1392000</v>
      </c>
      <c r="H51" s="124"/>
      <c r="I51" s="124">
        <f>+F51</f>
        <v>1392000</v>
      </c>
    </row>
    <row r="52" spans="1:9" x14ac:dyDescent="0.25">
      <c r="C52">
        <v>5160151001</v>
      </c>
      <c r="D52" t="s">
        <v>89</v>
      </c>
      <c r="E52" t="s">
        <v>265</v>
      </c>
      <c r="F52" s="124">
        <v>323900</v>
      </c>
      <c r="H52" s="124"/>
      <c r="I52" s="124">
        <f>+F52</f>
        <v>323900</v>
      </c>
    </row>
    <row r="53" spans="1:9" x14ac:dyDescent="0.25">
      <c r="C53">
        <v>5160201001</v>
      </c>
      <c r="D53" t="s">
        <v>228</v>
      </c>
      <c r="E53" t="s">
        <v>265</v>
      </c>
      <c r="F53" s="124">
        <v>5788828</v>
      </c>
      <c r="H53" s="124"/>
      <c r="I53" s="124">
        <f>+F53</f>
        <v>5788828</v>
      </c>
    </row>
    <row r="54" spans="1:9" x14ac:dyDescent="0.25">
      <c r="C54">
        <v>5160601001</v>
      </c>
      <c r="D54" t="s">
        <v>233</v>
      </c>
      <c r="E54" t="s">
        <v>265</v>
      </c>
      <c r="F54" s="124">
        <v>0</v>
      </c>
      <c r="H54" s="124"/>
      <c r="I54" s="124">
        <f>+F54</f>
        <v>0</v>
      </c>
    </row>
    <row r="55" spans="1:9" x14ac:dyDescent="0.25">
      <c r="C55">
        <v>5160991000</v>
      </c>
      <c r="D55" t="s">
        <v>236</v>
      </c>
      <c r="E55" t="s">
        <v>265</v>
      </c>
      <c r="F55" s="124">
        <v>174905</v>
      </c>
      <c r="H55" s="124">
        <v>174905</v>
      </c>
      <c r="I55" s="124">
        <v>0</v>
      </c>
    </row>
    <row r="56" spans="1:9" x14ac:dyDescent="0.25">
      <c r="A56">
        <v>5195</v>
      </c>
      <c r="B56" t="s">
        <v>28</v>
      </c>
      <c r="C56">
        <v>5195201001</v>
      </c>
      <c r="D56" t="s">
        <v>238</v>
      </c>
      <c r="E56" t="s">
        <v>265</v>
      </c>
      <c r="F56" s="124">
        <v>42333795</v>
      </c>
      <c r="H56" s="124">
        <v>0</v>
      </c>
      <c r="I56" s="124">
        <v>42333795</v>
      </c>
    </row>
    <row r="57" spans="1:9" x14ac:dyDescent="0.25">
      <c r="C57">
        <v>5195251001</v>
      </c>
      <c r="D57" t="s">
        <v>239</v>
      </c>
      <c r="E57" t="s">
        <v>265</v>
      </c>
      <c r="F57" s="124">
        <v>2717635</v>
      </c>
      <c r="H57" s="124">
        <v>0</v>
      </c>
      <c r="I57" s="124">
        <v>2717635</v>
      </c>
    </row>
    <row r="58" spans="1:9" x14ac:dyDescent="0.25">
      <c r="C58">
        <v>5195301001</v>
      </c>
      <c r="D58" t="s">
        <v>240</v>
      </c>
      <c r="E58" t="s">
        <v>265</v>
      </c>
      <c r="F58" s="124">
        <v>2487386</v>
      </c>
      <c r="H58" s="124">
        <v>0</v>
      </c>
      <c r="I58" s="124">
        <v>2487386</v>
      </c>
    </row>
    <row r="59" spans="1:9" x14ac:dyDescent="0.25">
      <c r="C59">
        <v>5195351001</v>
      </c>
      <c r="D59" t="s">
        <v>241</v>
      </c>
      <c r="E59" t="s">
        <v>265</v>
      </c>
      <c r="F59" s="124">
        <v>23468408</v>
      </c>
      <c r="H59" s="124">
        <v>0</v>
      </c>
      <c r="I59" s="124">
        <v>23468408</v>
      </c>
    </row>
    <row r="60" spans="1:9" x14ac:dyDescent="0.25">
      <c r="C60">
        <v>5195451001</v>
      </c>
      <c r="D60" t="s">
        <v>94</v>
      </c>
      <c r="E60" t="s">
        <v>265</v>
      </c>
      <c r="F60" s="124">
        <v>7000</v>
      </c>
      <c r="H60" s="124">
        <v>0</v>
      </c>
      <c r="I60" s="124">
        <v>7000</v>
      </c>
    </row>
    <row r="61" spans="1:9" x14ac:dyDescent="0.25">
      <c r="C61">
        <v>5195601001</v>
      </c>
      <c r="D61" t="s">
        <v>95</v>
      </c>
      <c r="E61" t="s">
        <v>265</v>
      </c>
      <c r="F61" s="124">
        <v>85020</v>
      </c>
      <c r="H61" s="124">
        <v>0</v>
      </c>
      <c r="I61" s="124">
        <v>85020</v>
      </c>
    </row>
    <row r="62" spans="1:9" x14ac:dyDescent="0.25">
      <c r="C62">
        <v>5195601002</v>
      </c>
      <c r="D62" t="s">
        <v>96</v>
      </c>
      <c r="E62" t="s">
        <v>265</v>
      </c>
      <c r="F62" s="124">
        <v>1180854</v>
      </c>
      <c r="H62" s="124">
        <v>0</v>
      </c>
      <c r="I62" s="124">
        <v>1180854</v>
      </c>
    </row>
    <row r="63" spans="1:9" x14ac:dyDescent="0.25">
      <c r="C63">
        <v>5195651001</v>
      </c>
      <c r="D63" t="s">
        <v>98</v>
      </c>
      <c r="E63" t="s">
        <v>265</v>
      </c>
      <c r="F63" s="124">
        <v>70150</v>
      </c>
      <c r="H63" s="124">
        <v>0</v>
      </c>
      <c r="I63" s="124">
        <v>70150</v>
      </c>
    </row>
    <row r="64" spans="1:9" x14ac:dyDescent="0.25">
      <c r="C64">
        <v>5195701001</v>
      </c>
      <c r="D64" t="s">
        <v>242</v>
      </c>
      <c r="E64" t="s">
        <v>265</v>
      </c>
      <c r="F64" s="124">
        <v>555474</v>
      </c>
      <c r="H64" s="124">
        <v>0</v>
      </c>
      <c r="I64" s="124">
        <v>555474</v>
      </c>
    </row>
    <row r="65" spans="1:10" x14ac:dyDescent="0.25">
      <c r="C65">
        <v>5195951002</v>
      </c>
      <c r="D65" t="s">
        <v>243</v>
      </c>
      <c r="E65" t="s">
        <v>265</v>
      </c>
      <c r="F65" s="124">
        <v>5986644</v>
      </c>
      <c r="H65" s="124">
        <v>0</v>
      </c>
      <c r="I65" s="124">
        <v>5986644</v>
      </c>
    </row>
    <row r="66" spans="1:10" x14ac:dyDescent="0.25">
      <c r="C66">
        <v>5195951003</v>
      </c>
      <c r="D66" t="s">
        <v>244</v>
      </c>
      <c r="E66" t="s">
        <v>265</v>
      </c>
      <c r="F66" s="124">
        <v>8728414</v>
      </c>
      <c r="H66" s="124">
        <v>0</v>
      </c>
      <c r="I66" s="124">
        <v>8728414</v>
      </c>
    </row>
    <row r="67" spans="1:10" x14ac:dyDescent="0.25">
      <c r="C67">
        <v>5195951009</v>
      </c>
      <c r="D67" t="s">
        <v>245</v>
      </c>
      <c r="E67" t="s">
        <v>265</v>
      </c>
      <c r="F67" s="124">
        <v>99000</v>
      </c>
      <c r="H67" s="124">
        <v>0</v>
      </c>
      <c r="I67" s="124">
        <v>99000</v>
      </c>
    </row>
    <row r="68" spans="1:10" x14ac:dyDescent="0.25">
      <c r="C68">
        <v>5195951010</v>
      </c>
      <c r="D68" t="s">
        <v>99</v>
      </c>
      <c r="E68" t="s">
        <v>265</v>
      </c>
      <c r="F68" s="124">
        <v>178302542</v>
      </c>
      <c r="H68" s="124">
        <v>0</v>
      </c>
      <c r="I68" s="124">
        <v>178302542</v>
      </c>
    </row>
    <row r="69" spans="1:10" x14ac:dyDescent="0.25">
      <c r="C69">
        <v>5195951012</v>
      </c>
      <c r="D69" t="s">
        <v>93</v>
      </c>
      <c r="E69" t="s">
        <v>265</v>
      </c>
      <c r="F69" s="124">
        <v>12986</v>
      </c>
      <c r="H69" s="125">
        <v>0</v>
      </c>
      <c r="I69" s="125">
        <v>12986</v>
      </c>
    </row>
    <row r="70" spans="1:10" x14ac:dyDescent="0.25">
      <c r="A70" t="s">
        <v>268</v>
      </c>
      <c r="F70" s="124">
        <v>1012254773</v>
      </c>
    </row>
    <row r="71" spans="1:10" x14ac:dyDescent="0.25">
      <c r="H71" s="126">
        <f>SUM(H5:H70)</f>
        <v>1292144493</v>
      </c>
      <c r="I71" s="126">
        <f>SUM(I5:I70)</f>
        <v>627690317</v>
      </c>
      <c r="J71" s="126">
        <v>1919834810</v>
      </c>
    </row>
    <row r="72" spans="1:10" x14ac:dyDescent="0.25">
      <c r="F72" s="124"/>
      <c r="J72" s="124">
        <v>907580037</v>
      </c>
    </row>
    <row r="73" spans="1:10" ht="18.75" x14ac:dyDescent="0.25">
      <c r="F73" s="124"/>
      <c r="H73" s="101">
        <v>0.69055852831421471</v>
      </c>
      <c r="I73" s="101">
        <v>0.30944147168578529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CEC65-118D-4C2B-BD7E-73104EDA5E7D}">
  <dimension ref="B1:BE123"/>
  <sheetViews>
    <sheetView showGridLines="0" zoomScale="90" zoomScaleNormal="90" workbookViewId="0">
      <pane xSplit="2" ySplit="5" topLeftCell="C73" activePane="bottomRight" state="frozen"/>
      <selection pane="topRight" activeCell="D1" sqref="D1"/>
      <selection pane="bottomLeft" activeCell="A5" sqref="A5"/>
      <selection pane="bottomRight" activeCell="BA84" sqref="BA84:BB84"/>
    </sheetView>
  </sheetViews>
  <sheetFormatPr baseColWidth="10" defaultColWidth="10.85546875" defaultRowHeight="16.5" outlineLevelRow="1" outlineLevelCol="1" x14ac:dyDescent="0.3"/>
  <cols>
    <col min="1" max="1" width="3.28515625" style="198" customWidth="1"/>
    <col min="2" max="2" width="28.5703125" style="198" customWidth="1"/>
    <col min="3" max="5" width="13.140625" style="199" customWidth="1" outlineLevel="1"/>
    <col min="6" max="10" width="15.42578125" style="199" customWidth="1" outlineLevel="1"/>
    <col min="11" max="11" width="13.7109375" style="199" customWidth="1" outlineLevel="1"/>
    <col min="12" max="12" width="12.5703125" style="199" customWidth="1" outlineLevel="1"/>
    <col min="13" max="13" width="17.28515625" style="199" customWidth="1" outlineLevel="1"/>
    <col min="14" max="14" width="14.28515625" style="199" customWidth="1" outlineLevel="1"/>
    <col min="15" max="16" width="10.85546875" style="199" customWidth="1" outlineLevel="1"/>
    <col min="17" max="18" width="14.7109375" style="199" customWidth="1" outlineLevel="1"/>
    <col min="19" max="19" width="16.140625" style="199" customWidth="1" outlineLevel="1"/>
    <col min="20" max="20" width="10.85546875" style="199" customWidth="1" outlineLevel="1"/>
    <col min="21" max="21" width="15" style="199" customWidth="1" outlineLevel="1"/>
    <col min="22" max="22" width="11.7109375" style="199" customWidth="1"/>
    <col min="23" max="23" width="7.85546875" style="199" customWidth="1"/>
    <col min="24" max="25" width="13" style="199" customWidth="1" outlineLevel="1"/>
    <col min="26" max="26" width="18.42578125" style="199" customWidth="1" outlineLevel="1"/>
    <col min="27" max="29" width="14.42578125" style="199" customWidth="1" outlineLevel="1"/>
    <col min="30" max="31" width="13.140625" style="199" customWidth="1" outlineLevel="1"/>
    <col min="32" max="33" width="10.85546875" style="199" customWidth="1" outlineLevel="1"/>
    <col min="34" max="35" width="12" style="199" customWidth="1" outlineLevel="1"/>
    <col min="36" max="36" width="10.85546875" style="199" customWidth="1" outlineLevel="1"/>
    <col min="37" max="37" width="17.5703125" style="199" customWidth="1" outlineLevel="1"/>
    <col min="38" max="38" width="18.140625" style="199" customWidth="1" outlineLevel="1"/>
    <col min="39" max="46" width="14.85546875" style="199" customWidth="1" outlineLevel="1"/>
    <col min="47" max="47" width="10.85546875" style="198" customWidth="1" outlineLevel="1"/>
    <col min="48" max="48" width="13.85546875" style="198" customWidth="1" outlineLevel="1"/>
    <col min="49" max="49" width="14.28515625" style="199" customWidth="1"/>
    <col min="50" max="50" width="1.85546875" style="198" customWidth="1"/>
    <col min="51" max="51" width="13.140625" style="198" customWidth="1"/>
    <col min="52" max="52" width="11.28515625" style="198" bestFit="1" customWidth="1"/>
    <col min="53" max="55" width="10.85546875" style="198"/>
    <col min="56" max="56" width="12.42578125" style="198" bestFit="1" customWidth="1"/>
    <col min="57" max="16384" width="10.85546875" style="198"/>
  </cols>
  <sheetData>
    <row r="1" spans="2:57" ht="7.5" customHeight="1" x14ac:dyDescent="0.3"/>
    <row r="2" spans="2:57" customFormat="1" ht="15" x14ac:dyDescent="0.25">
      <c r="B2" s="94" t="s">
        <v>456</v>
      </c>
    </row>
    <row r="3" spans="2:57" ht="8.25" customHeight="1" x14ac:dyDescent="0.3"/>
    <row r="4" spans="2:57" s="200" customFormat="1" x14ac:dyDescent="0.3">
      <c r="C4" s="350" t="s">
        <v>64</v>
      </c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1"/>
      <c r="S4" s="351"/>
      <c r="T4" s="351"/>
      <c r="U4" s="351"/>
      <c r="V4" s="352"/>
      <c r="W4" s="201"/>
      <c r="X4" s="353" t="s">
        <v>65</v>
      </c>
      <c r="Y4" s="353"/>
      <c r="Z4" s="353"/>
      <c r="AA4" s="353"/>
      <c r="AB4" s="353"/>
      <c r="AC4" s="353"/>
      <c r="AD4" s="353"/>
      <c r="AE4" s="353"/>
      <c r="AF4" s="353"/>
      <c r="AG4" s="353"/>
      <c r="AH4" s="353"/>
      <c r="AI4" s="353"/>
      <c r="AJ4" s="353"/>
      <c r="AK4" s="353"/>
      <c r="AL4" s="353"/>
      <c r="AM4" s="353"/>
      <c r="AN4" s="353"/>
      <c r="AO4" s="353"/>
      <c r="AP4" s="353"/>
      <c r="AQ4" s="353"/>
      <c r="AR4" s="353"/>
      <c r="AS4" s="353"/>
      <c r="AT4" s="353"/>
      <c r="AU4" s="353"/>
      <c r="AV4" s="353"/>
      <c r="AW4" s="353"/>
      <c r="BA4" s="354" t="s">
        <v>4</v>
      </c>
      <c r="BB4" s="355"/>
    </row>
    <row r="5" spans="2:57" s="202" customFormat="1" ht="57.75" customHeight="1" x14ac:dyDescent="0.3">
      <c r="C5" s="203" t="s">
        <v>457</v>
      </c>
      <c r="D5" s="203" t="s">
        <v>458</v>
      </c>
      <c r="E5" s="203" t="s">
        <v>459</v>
      </c>
      <c r="F5" s="203" t="s">
        <v>460</v>
      </c>
      <c r="G5" s="204" t="s">
        <v>461</v>
      </c>
      <c r="H5" s="205" t="s">
        <v>124</v>
      </c>
      <c r="I5" s="203" t="s">
        <v>462</v>
      </c>
      <c r="J5" s="203" t="s">
        <v>463</v>
      </c>
      <c r="K5" s="203" t="s">
        <v>464</v>
      </c>
      <c r="L5" s="204" t="s">
        <v>465</v>
      </c>
      <c r="M5" s="203" t="s">
        <v>466</v>
      </c>
      <c r="N5" s="205" t="s">
        <v>127</v>
      </c>
      <c r="O5" s="205" t="s">
        <v>119</v>
      </c>
      <c r="P5" s="203" t="s">
        <v>467</v>
      </c>
      <c r="Q5" s="203" t="s">
        <v>468</v>
      </c>
      <c r="R5" s="203" t="s">
        <v>469</v>
      </c>
      <c r="S5" s="203" t="s">
        <v>470</v>
      </c>
      <c r="T5" s="205" t="s">
        <v>471</v>
      </c>
      <c r="U5" s="203" t="s">
        <v>133</v>
      </c>
      <c r="V5" s="203" t="s">
        <v>472</v>
      </c>
      <c r="W5" s="201"/>
      <c r="X5" s="203" t="s">
        <v>457</v>
      </c>
      <c r="Y5" s="203" t="s">
        <v>124</v>
      </c>
      <c r="Z5" s="204" t="s">
        <v>473</v>
      </c>
      <c r="AA5" s="205" t="s">
        <v>474</v>
      </c>
      <c r="AB5" s="203" t="s">
        <v>464</v>
      </c>
      <c r="AC5" s="203" t="s">
        <v>465</v>
      </c>
      <c r="AD5" s="203" t="s">
        <v>475</v>
      </c>
      <c r="AE5" s="203" t="s">
        <v>463</v>
      </c>
      <c r="AF5" s="205" t="s">
        <v>476</v>
      </c>
      <c r="AG5" s="205" t="s">
        <v>477</v>
      </c>
      <c r="AH5" s="203" t="s">
        <v>478</v>
      </c>
      <c r="AI5" s="203" t="s">
        <v>479</v>
      </c>
      <c r="AJ5" s="203" t="s">
        <v>480</v>
      </c>
      <c r="AK5" s="203" t="s">
        <v>466</v>
      </c>
      <c r="AL5" s="203" t="s">
        <v>481</v>
      </c>
      <c r="AM5" s="203" t="s">
        <v>482</v>
      </c>
      <c r="AN5" s="204" t="s">
        <v>483</v>
      </c>
      <c r="AO5" s="204" t="s">
        <v>469</v>
      </c>
      <c r="AP5" s="204" t="s">
        <v>484</v>
      </c>
      <c r="AQ5" s="204" t="s">
        <v>485</v>
      </c>
      <c r="AR5" s="204" t="s">
        <v>486</v>
      </c>
      <c r="AS5" s="204" t="s">
        <v>487</v>
      </c>
      <c r="AT5" s="204" t="s">
        <v>488</v>
      </c>
      <c r="AU5" s="206" t="s">
        <v>471</v>
      </c>
      <c r="AV5" s="203" t="s">
        <v>133</v>
      </c>
      <c r="AW5" s="203" t="s">
        <v>489</v>
      </c>
      <c r="AY5" s="203" t="s">
        <v>490</v>
      </c>
      <c r="BA5" s="207" t="s">
        <v>64</v>
      </c>
      <c r="BB5" s="207" t="s">
        <v>65</v>
      </c>
    </row>
    <row r="6" spans="2:57" customFormat="1" ht="15" x14ac:dyDescent="0.25"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208"/>
      <c r="AL6" s="208"/>
      <c r="AM6" s="208"/>
      <c r="AN6" s="208"/>
      <c r="AO6" s="208"/>
      <c r="AP6" s="208"/>
      <c r="AQ6" s="208"/>
      <c r="AR6" s="208"/>
      <c r="AS6" s="208"/>
      <c r="AT6" s="208"/>
      <c r="AW6" s="208"/>
    </row>
    <row r="7" spans="2:57" s="200" customFormat="1" ht="18" x14ac:dyDescent="0.35">
      <c r="B7" s="209" t="s">
        <v>491</v>
      </c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  <c r="AA7" s="201"/>
      <c r="AB7" s="201"/>
      <c r="AC7" s="201"/>
      <c r="AD7" s="201"/>
      <c r="AE7" s="201"/>
      <c r="AF7" s="201"/>
      <c r="AG7" s="201"/>
      <c r="AH7" s="201"/>
      <c r="AI7" s="201"/>
      <c r="AJ7" s="201"/>
      <c r="AK7" s="201"/>
      <c r="AL7" s="201"/>
      <c r="AM7" s="201"/>
      <c r="AN7" s="201"/>
      <c r="AO7" s="201"/>
      <c r="AP7" s="201"/>
      <c r="AQ7" s="201"/>
      <c r="AR7" s="201"/>
      <c r="AS7" s="201"/>
      <c r="AT7" s="201"/>
      <c r="AW7" s="201"/>
    </row>
    <row r="8" spans="2:57" customFormat="1" ht="6" customHeight="1" x14ac:dyDescent="0.25"/>
    <row r="9" spans="2:57" customFormat="1" x14ac:dyDescent="0.3">
      <c r="B9" t="s">
        <v>492</v>
      </c>
      <c r="C9" s="210">
        <f>+('[3]ACT BIOLOG Ver SAP (2)'!$F$15+'[3]ACT BIOLOG Ver SAP (2)'!$G$15)/1000000</f>
        <v>1568.0675229999999</v>
      </c>
      <c r="D9" s="210"/>
      <c r="E9" s="210"/>
      <c r="F9" s="210"/>
      <c r="G9" s="210"/>
      <c r="H9" s="210">
        <f>+'[3]ACT BIOLOG Ver SAP (2)'!$H$15/1000000*'[4]Operacion Acum'!$D$110</f>
        <v>2334.6533851924546</v>
      </c>
      <c r="I9" s="210"/>
      <c r="J9" s="210"/>
      <c r="K9" s="211">
        <f>+'[3]ACT BIOLOG Ver SAP (2)'!$E$15/1000000</f>
        <v>5591.0978009999999</v>
      </c>
      <c r="L9" s="210"/>
      <c r="M9" s="210">
        <f>+'[3]ACT BIOLOG Ver SAP (2)'!$B$15/1000000</f>
        <v>444.01653399999998</v>
      </c>
      <c r="N9" s="210"/>
      <c r="O9" s="210"/>
      <c r="P9" s="210"/>
      <c r="Q9" s="210"/>
      <c r="R9" s="210"/>
      <c r="S9" s="210"/>
      <c r="T9" s="210"/>
      <c r="U9" s="210"/>
      <c r="V9" s="210">
        <f>SUM(C9:U9)</f>
        <v>9937.8352431924559</v>
      </c>
      <c r="W9" s="199"/>
      <c r="X9" s="210"/>
      <c r="Y9" s="210">
        <f>+'[3]ACT BIOLOG Ver SAP (2)'!$H$15/1000000-H9</f>
        <v>3172.1967578075451</v>
      </c>
      <c r="Z9" s="210"/>
      <c r="AA9" s="210"/>
      <c r="AB9" s="210">
        <f>+'[3]ACT BIOLOG Ver SAP (2)'!$D$15/1000000</f>
        <v>7385.449826</v>
      </c>
      <c r="AC9" s="210"/>
      <c r="AD9" s="210"/>
      <c r="AE9" s="210"/>
      <c r="AF9" s="210"/>
      <c r="AG9" s="210"/>
      <c r="AH9" s="210">
        <f>+'[3]ACT BIOLOG Ver SAP (2)'!$I$15/1000000</f>
        <v>6005.0841010000004</v>
      </c>
      <c r="AI9" s="210"/>
      <c r="AJ9" s="212"/>
      <c r="AK9" s="210"/>
      <c r="AL9" s="210"/>
      <c r="AM9" s="211">
        <f>+'[3]ACT BIOLOG Ver SAP (2)'!$C$15/1000000</f>
        <v>5960.8965609999996</v>
      </c>
      <c r="AN9" s="211"/>
      <c r="AO9" s="211"/>
      <c r="AP9" s="211"/>
      <c r="AQ9" s="211"/>
      <c r="AR9" s="211"/>
      <c r="AS9" s="211"/>
      <c r="AT9" s="211"/>
      <c r="AU9" s="210">
        <f>+('[3]ACT BIOLOG Ver SAP (2)'!$J$15+'[3]ACT BIOLOG Ver SAP (2)'!$K$15)/1000000</f>
        <v>147.23807500000001</v>
      </c>
      <c r="AV9" s="213"/>
      <c r="AW9" s="210">
        <f>SUM(X9:AV9)</f>
        <v>22670.865320807548</v>
      </c>
      <c r="AX9" s="198"/>
      <c r="AY9" s="214">
        <f>+AW9+V9</f>
        <v>32608.700564000006</v>
      </c>
      <c r="BA9" s="215">
        <f>+V9/$AY9</f>
        <v>0.30476023488540427</v>
      </c>
      <c r="BB9" s="215">
        <f>+AW9/$AY9</f>
        <v>0.69523976511459573</v>
      </c>
    </row>
    <row r="10" spans="2:57" customFormat="1" ht="15" x14ac:dyDescent="0.25"/>
    <row r="11" spans="2:57" x14ac:dyDescent="0.3">
      <c r="B11" s="198" t="s">
        <v>493</v>
      </c>
      <c r="C11" s="210">
        <f>+('[5]Amorti x Concep'!$H$13+'[5]Amorti x Concep'!$J$13)/1000000</f>
        <v>670.90149499999995</v>
      </c>
      <c r="D11" s="210"/>
      <c r="E11" s="210"/>
      <c r="F11" s="210"/>
      <c r="G11" s="210"/>
      <c r="H11" s="210">
        <f>+'[5]Amorti x Concep'!$K$13/1000000*'[4]Operacion Acum'!$D$110</f>
        <v>2437.5180224371188</v>
      </c>
      <c r="I11" s="210"/>
      <c r="J11" s="210"/>
      <c r="K11" s="210">
        <f>+'[5]Amorti x Concep'!$I$13/1000000</f>
        <v>6432.6139560000001</v>
      </c>
      <c r="L11" s="210"/>
      <c r="M11" s="210">
        <f>+'[5]Amorti x Concep'!$D$13/1000000</f>
        <v>390.77879899999999</v>
      </c>
      <c r="N11" s="210"/>
      <c r="O11" s="210"/>
      <c r="P11" s="210"/>
      <c r="Q11" s="210"/>
      <c r="R11" s="210"/>
      <c r="S11" s="210"/>
      <c r="T11" s="210"/>
      <c r="U11" s="210"/>
      <c r="V11" s="210">
        <f>SUM(C11:U11)</f>
        <v>9931.8122724371187</v>
      </c>
      <c r="X11" s="210"/>
      <c r="Y11" s="210">
        <f>+'[5]Amorti x Concep'!$K$13/1000000-H11</f>
        <v>3311.9634875628808</v>
      </c>
      <c r="Z11" s="210"/>
      <c r="AA11" s="210"/>
      <c r="AB11" s="210">
        <f>+'[5]Amorti x Concep'!$G$13/1000000</f>
        <v>6236.3214529999996</v>
      </c>
      <c r="AC11" s="210"/>
      <c r="AD11" s="210"/>
      <c r="AE11" s="210"/>
      <c r="AF11" s="210"/>
      <c r="AG11" s="210"/>
      <c r="AH11" s="210">
        <f>+'[5]Amorti x Concep'!$L$13/1000000</f>
        <v>5492.0481559999998</v>
      </c>
      <c r="AI11" s="210"/>
      <c r="AJ11" s="210"/>
      <c r="AK11" s="210"/>
      <c r="AL11" s="210"/>
      <c r="AM11" s="210">
        <f>+('[5]Amorti x Concep'!$E$13)/1000000</f>
        <v>5532.2920690000001</v>
      </c>
      <c r="AN11" s="210"/>
      <c r="AO11" s="210"/>
      <c r="AP11" s="210"/>
      <c r="AQ11" s="210"/>
      <c r="AR11" s="210"/>
      <c r="AS11" s="210"/>
      <c r="AT11" s="210"/>
      <c r="AU11" s="216">
        <f>+('[5]Amorti x Concep'!$M$13+'[5]Amorti x Concep'!$N$13+'[5]Amorti x Concep'!$O$13+'[5]Amorti x Concep'!$P$13+'[5]Amorti x Concep'!$Q$13+'[5]Amorti x Concep'!$F$13)/1000000</f>
        <v>254.75453999999999</v>
      </c>
      <c r="AV11" s="213"/>
      <c r="AW11" s="210">
        <f>SUM(X11:AV11)</f>
        <v>20827.379705562882</v>
      </c>
      <c r="AY11" s="214">
        <f>+AW11+V11</f>
        <v>30759.191978000003</v>
      </c>
      <c r="BA11" s="215">
        <f>+V11/$AY11</f>
        <v>0.32288924493012305</v>
      </c>
      <c r="BB11" s="215">
        <f>+AW11/$AY11</f>
        <v>0.67711075506987695</v>
      </c>
      <c r="BD11" s="217">
        <f>+AY11-('[6]Resumen F- V'!C28+'[6]Resumen F- V'!C31)</f>
        <v>0</v>
      </c>
    </row>
    <row r="12" spans="2:57" x14ac:dyDescent="0.3">
      <c r="B12" s="198" t="s">
        <v>494</v>
      </c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>
        <f>SUM(C12:U12)</f>
        <v>0</v>
      </c>
      <c r="X12" s="210"/>
      <c r="Y12" s="210"/>
      <c r="Z12" s="210"/>
      <c r="AA12" s="210"/>
      <c r="AB12" s="210"/>
      <c r="AC12" s="210"/>
      <c r="AD12" s="210"/>
      <c r="AE12" s="210"/>
      <c r="AF12" s="210"/>
      <c r="AG12" s="210"/>
      <c r="AH12" s="210"/>
      <c r="AI12" s="210"/>
      <c r="AJ12" s="210"/>
      <c r="AK12" s="210"/>
      <c r="AL12" s="210"/>
      <c r="AM12" s="211">
        <f>+'[6]Resumen F- V'!C32+'[6]Resumen F- V'!C33</f>
        <v>76342.516891999985</v>
      </c>
      <c r="AN12" s="211"/>
      <c r="AO12" s="211"/>
      <c r="AP12" s="211"/>
      <c r="AQ12" s="211"/>
      <c r="AR12" s="211"/>
      <c r="AS12" s="211"/>
      <c r="AT12" s="211"/>
      <c r="AU12" s="213"/>
      <c r="AV12" s="213"/>
      <c r="AW12" s="210">
        <f>SUM(X12:AV12)</f>
        <v>76342.516891999985</v>
      </c>
      <c r="AY12" s="214">
        <f>+AW12+V12</f>
        <v>76342.516891999985</v>
      </c>
      <c r="BA12" s="215">
        <f>+V12/$AY12</f>
        <v>0</v>
      </c>
      <c r="BB12" s="215">
        <f>+AW12/$AY12</f>
        <v>1</v>
      </c>
      <c r="BD12" s="217">
        <f>+AY12-('[6]Resumen F- V'!C33+'[6]Resumen F- V'!C32)</f>
        <v>0</v>
      </c>
    </row>
    <row r="13" spans="2:57" x14ac:dyDescent="0.3">
      <c r="B13" s="198" t="s">
        <v>495</v>
      </c>
      <c r="C13" s="210">
        <f>+'[7]ADMON CAMPO - OF PROV'!$P$7/1000000</f>
        <v>2647.3914589999999</v>
      </c>
      <c r="D13" s="210"/>
      <c r="E13" s="210"/>
      <c r="F13" s="210">
        <f>+('[8]X Concepto'!$W$17+'[8]X Concepto'!$W$18)/1000000</f>
        <v>1015.037809</v>
      </c>
      <c r="G13" s="210"/>
      <c r="H13" s="210">
        <f>+'[8]X Concepto'!$W$22/1000000</f>
        <v>27.082584819778493</v>
      </c>
      <c r="I13" s="211">
        <f>+'[8]X Concepto'!$W$20/1000000</f>
        <v>1181.727515</v>
      </c>
      <c r="J13" s="210">
        <f>+'[8]X Concepto'!$W$9/1000000</f>
        <v>347.81165600000003</v>
      </c>
      <c r="K13" s="210">
        <f>+('[8]X Concepto'!$W$25+'[8]X Concepto'!$W$26+'[8]X Concepto'!$W$13-'[8]X Concepto'!$Z$13)/1000000-Q13</f>
        <v>460.46448400000003</v>
      </c>
      <c r="L13" s="210"/>
      <c r="M13" s="210"/>
      <c r="N13" s="210"/>
      <c r="O13" s="210">
        <f>+'[8]X Concepto'!$Z$13/1000000</f>
        <v>45.747028999999998</v>
      </c>
      <c r="P13" s="210">
        <f>+('[8]X Concepto'!$W$24+'[8]X Concepto'!$W$16)/1000000-7</f>
        <v>500.10652393834363</v>
      </c>
      <c r="Q13" s="211">
        <f>+'[7]ADMON CAMPO - OF PROV'!$L$69/1000000</f>
        <v>340.62690500000002</v>
      </c>
      <c r="R13" s="211"/>
      <c r="S13" s="211"/>
      <c r="T13" s="210"/>
      <c r="U13" s="210">
        <f>+'[8]X Concepto'!$W$28/1000000*0</f>
        <v>0</v>
      </c>
      <c r="V13" s="210">
        <f>SUM(C13:U13)</f>
        <v>6565.9959657581221</v>
      </c>
      <c r="X13" s="210">
        <f>+'[7]ADMON CAMPO - OF PROV'!$S$7/1000000</f>
        <v>137.86841699999999</v>
      </c>
      <c r="Y13" s="210">
        <f>+'[8]X Concepto'!$X$22/1000000</f>
        <v>36.798305180221504</v>
      </c>
      <c r="Z13" s="210"/>
      <c r="AA13" s="210"/>
      <c r="AB13" s="210"/>
      <c r="AC13" s="210"/>
      <c r="AD13" s="210">
        <f>+'[8]X Concepto'!$X$8/1000000</f>
        <v>26.071687000000001</v>
      </c>
      <c r="AE13" s="210"/>
      <c r="AF13" s="210"/>
      <c r="AG13" s="210"/>
      <c r="AH13" s="210">
        <f>+'[7]ADMON CAMPO - OF PROV'!$R$7/1000000</f>
        <v>86.980805000000004</v>
      </c>
      <c r="AI13" s="210"/>
      <c r="AJ13" s="210">
        <f>+'[7]ADMON CAMPO - OF PROV'!$J$7/1000000</f>
        <v>12.772114999999999</v>
      </c>
      <c r="AK13" s="210"/>
      <c r="AL13" s="210">
        <f>+'[8]X Concepto'!$X$24/1000000+7</f>
        <v>57.515057061656357</v>
      </c>
      <c r="AM13" s="210"/>
      <c r="AN13" s="210"/>
      <c r="AO13" s="210"/>
      <c r="AP13" s="210"/>
      <c r="AQ13" s="210"/>
      <c r="AR13" s="210"/>
      <c r="AS13" s="210"/>
      <c r="AT13" s="210"/>
      <c r="AU13" s="210">
        <f>+('[8]X Concepto'!$W$10+'[8]X Concepto'!$W$12+'[8]X Concepto'!$X$14+'[8]X Concepto'!$X$15+'[8]X Concepto'!$AB$21)/1000000-2.94</f>
        <v>23.298354</v>
      </c>
      <c r="AV13" s="210">
        <f>+'[8]X Concepto'!$X$28/1000000*0</f>
        <v>0</v>
      </c>
      <c r="AW13" s="210">
        <f>SUM(X13:AV13)</f>
        <v>381.30474024187782</v>
      </c>
      <c r="AY13" s="214">
        <f>+AW13+V13</f>
        <v>6947.300706</v>
      </c>
      <c r="BA13" s="215">
        <f>+V13/$AY13</f>
        <v>0.94511469182375163</v>
      </c>
      <c r="BB13" s="215">
        <f>+AW13/$AY13</f>
        <v>5.4885308176248364E-2</v>
      </c>
      <c r="BD13" s="218">
        <f>+'[6]Resumen F- V'!C29-AY13</f>
        <v>1072.3725419999992</v>
      </c>
      <c r="BE13" s="219" t="s">
        <v>496</v>
      </c>
    </row>
    <row r="14" spans="2:57" x14ac:dyDescent="0.3">
      <c r="B14" s="198" t="s">
        <v>497</v>
      </c>
      <c r="C14" s="210">
        <f>+'[8]Ofic Proveed'!$W$6/1000000-X14</f>
        <v>538.26357900000005</v>
      </c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>
        <f>+'[8]Ofic Proveed'!$W$12/1000000</f>
        <v>93.488332999999997</v>
      </c>
      <c r="Q14" s="210"/>
      <c r="R14" s="210"/>
      <c r="S14" s="210"/>
      <c r="T14" s="210"/>
      <c r="U14" s="210">
        <f>+'[8]Ofic Proveed'!$W$19/1000000*0</f>
        <v>0</v>
      </c>
      <c r="V14" s="210">
        <f>SUM(C14:U14)</f>
        <v>631.75191200000006</v>
      </c>
      <c r="X14" s="210">
        <f>+'[7]ADMON CAMPO - OF PROV'!$S$8/1000000</f>
        <v>20.313186000000002</v>
      </c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>
        <f>SUM('[8]Ofic Proveed'!$X$8:$X$11,'[8]Ofic Proveed'!$X$13:$X$14)/1000000</f>
        <v>13.825177999999999</v>
      </c>
      <c r="AV14" s="210">
        <f>+'[8]Ofic Proveed'!$X$19/1000000*0</f>
        <v>0</v>
      </c>
      <c r="AW14" s="210">
        <f>SUM(X14:AV14)</f>
        <v>34.138364000000003</v>
      </c>
      <c r="AY14" s="214">
        <f>+AW14+V14</f>
        <v>665.89027600000009</v>
      </c>
      <c r="BA14" s="215">
        <f>+V14/$AY14</f>
        <v>0.9487327488770837</v>
      </c>
      <c r="BB14" s="215">
        <f>+AW14/$AY14</f>
        <v>5.1267251122916233E-2</v>
      </c>
      <c r="BD14" s="218">
        <f>+'[6]Resumen F- V'!C34-AY14</f>
        <v>428.03740999999991</v>
      </c>
      <c r="BE14" s="219" t="s">
        <v>496</v>
      </c>
    </row>
    <row r="15" spans="2:57" s="200" customFormat="1" x14ac:dyDescent="0.3">
      <c r="B15" s="200" t="s">
        <v>498</v>
      </c>
      <c r="C15" s="220">
        <f>SUM(C11:C14)</f>
        <v>3856.5565329999999</v>
      </c>
      <c r="D15" s="220"/>
      <c r="E15" s="220"/>
      <c r="F15" s="220">
        <f t="shared" ref="F15:V15" si="0">SUM(F11:F14)</f>
        <v>1015.037809</v>
      </c>
      <c r="G15" s="220"/>
      <c r="H15" s="220"/>
      <c r="I15" s="220">
        <f t="shared" si="0"/>
        <v>1181.727515</v>
      </c>
      <c r="J15" s="220">
        <f t="shared" si="0"/>
        <v>347.81165600000003</v>
      </c>
      <c r="K15" s="220">
        <f t="shared" si="0"/>
        <v>6893.0784400000002</v>
      </c>
      <c r="L15" s="220"/>
      <c r="M15" s="220">
        <f t="shared" si="0"/>
        <v>390.77879899999999</v>
      </c>
      <c r="N15" s="220">
        <f t="shared" si="0"/>
        <v>0</v>
      </c>
      <c r="O15" s="220">
        <f t="shared" si="0"/>
        <v>45.747028999999998</v>
      </c>
      <c r="P15" s="220">
        <f t="shared" si="0"/>
        <v>593.59485693834358</v>
      </c>
      <c r="Q15" s="220"/>
      <c r="R15" s="220"/>
      <c r="S15" s="220"/>
      <c r="T15" s="220">
        <f t="shared" si="0"/>
        <v>0</v>
      </c>
      <c r="U15" s="220"/>
      <c r="V15" s="220">
        <f t="shared" si="0"/>
        <v>17129.560150195241</v>
      </c>
      <c r="W15" s="201"/>
      <c r="X15" s="220">
        <f>SUM(X11:X14)</f>
        <v>158.181603</v>
      </c>
      <c r="Y15" s="220"/>
      <c r="Z15" s="220"/>
      <c r="AA15" s="220">
        <f>SUM(AA11:AA14)</f>
        <v>0</v>
      </c>
      <c r="AB15" s="220"/>
      <c r="AC15" s="220"/>
      <c r="AD15" s="220">
        <f>SUM(AD11:AD14)</f>
        <v>26.071687000000001</v>
      </c>
      <c r="AE15" s="220"/>
      <c r="AF15" s="220">
        <f>SUM(AF11:AF14)</f>
        <v>0</v>
      </c>
      <c r="AG15" s="220"/>
      <c r="AH15" s="220">
        <f>SUM(AH11:AH14)</f>
        <v>5579.028961</v>
      </c>
      <c r="AI15" s="220"/>
      <c r="AJ15" s="220">
        <f>SUM(AJ11:AJ14)</f>
        <v>12.772114999999999</v>
      </c>
      <c r="AK15" s="220">
        <f>SUM(AK11:AK14)</f>
        <v>0</v>
      </c>
      <c r="AL15" s="220">
        <f>SUM(AL11:AL14)</f>
        <v>57.515057061656357</v>
      </c>
      <c r="AM15" s="220"/>
      <c r="AN15" s="220"/>
      <c r="AO15" s="220"/>
      <c r="AP15" s="220"/>
      <c r="AQ15" s="220"/>
      <c r="AR15" s="220"/>
      <c r="AS15" s="220"/>
      <c r="AT15" s="220"/>
      <c r="AU15" s="220">
        <f>SUM(AU11:AU14)</f>
        <v>291.87807199999997</v>
      </c>
      <c r="AV15" s="220"/>
      <c r="AW15" s="220">
        <f>SUM(AW11:AW14)</f>
        <v>97585.33970180474</v>
      </c>
      <c r="AY15" s="221">
        <f>+AW15+V15</f>
        <v>114714.89985199997</v>
      </c>
      <c r="BA15" s="215">
        <f>+V15/$AY15</f>
        <v>0.14932288806680763</v>
      </c>
      <c r="BB15" s="215">
        <f>+AW15/$AY15</f>
        <v>0.8506771119331924</v>
      </c>
    </row>
    <row r="16" spans="2:57" customFormat="1" ht="15" x14ac:dyDescent="0.25"/>
    <row r="17" spans="2:54" ht="18" x14ac:dyDescent="0.35">
      <c r="B17" s="209" t="s">
        <v>499</v>
      </c>
    </row>
    <row r="19" spans="2:54" x14ac:dyDescent="0.3">
      <c r="B19" s="222" t="s">
        <v>149</v>
      </c>
    </row>
    <row r="20" spans="2:54" outlineLevel="1" x14ac:dyDescent="0.3">
      <c r="B20" s="200" t="s">
        <v>500</v>
      </c>
    </row>
    <row r="21" spans="2:54" outlineLevel="1" x14ac:dyDescent="0.3">
      <c r="B21" s="198" t="s">
        <v>501</v>
      </c>
      <c r="C21" s="210">
        <f>SUM([9]CORTE!$G$4:$G$16)/1000000</f>
        <v>20.031527000000001</v>
      </c>
      <c r="D21" s="210"/>
      <c r="E21" s="210"/>
      <c r="F21" s="210">
        <f>+[9]CORTE!$G$19/1000000</f>
        <v>4.3622920000000001</v>
      </c>
      <c r="G21" s="210"/>
      <c r="H21" s="210"/>
      <c r="I21" s="211"/>
      <c r="J21" s="210"/>
      <c r="K21" s="210">
        <f>SUM([9]CORTE!$G$23)/1000000</f>
        <v>7301.2998020000005</v>
      </c>
      <c r="L21" s="210"/>
      <c r="M21" s="210"/>
      <c r="N21" s="210"/>
      <c r="O21" s="210"/>
      <c r="P21" s="210">
        <f>+[9]CORTE!$G$18/1000000+([8]RENTING!$F$18*[9]CORTE!$G$20)/1000000</f>
        <v>35.064935221334764</v>
      </c>
      <c r="Q21" s="210"/>
      <c r="R21" s="210"/>
      <c r="S21" s="210"/>
      <c r="T21" s="210"/>
      <c r="U21" s="210"/>
      <c r="V21" s="210">
        <f>SUM(C21:U21)</f>
        <v>7360.7585562213353</v>
      </c>
      <c r="X21" s="210">
        <f>SUM([9]CORTE!$H$4:$H$17)/1000000</f>
        <v>9.4774019999999997</v>
      </c>
      <c r="Y21" s="210"/>
      <c r="Z21" s="210"/>
      <c r="AA21" s="210"/>
      <c r="AB21" s="210"/>
      <c r="AC21" s="210"/>
      <c r="AD21" s="210"/>
      <c r="AE21" s="210"/>
      <c r="AF21" s="210"/>
      <c r="AG21" s="210"/>
      <c r="AH21" s="210"/>
      <c r="AI21" s="210"/>
      <c r="AJ21" s="210">
        <f>+[9]CORTE!$G$17/1000000</f>
        <v>6.5192139999999998</v>
      </c>
      <c r="AK21" s="210"/>
      <c r="AL21" s="210">
        <f>+[9]CORTE!$G$20*[8]RENTING!$G$18/1000000</f>
        <v>5.3649872189170624</v>
      </c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>
        <f>SUM(X21:AU21)</f>
        <v>21.361603218917061</v>
      </c>
      <c r="AY21" s="214">
        <f>+AW21+V21</f>
        <v>7382.1201594402528</v>
      </c>
      <c r="AZ21" s="223"/>
      <c r="BA21" s="215">
        <f t="shared" ref="BA21:BA26" si="1">+V21/$AY21</f>
        <v>0.99710630513219156</v>
      </c>
      <c r="BB21" s="215">
        <f t="shared" ref="BB21:BB26" si="2">+AW21/$AY21</f>
        <v>2.8936948678083829E-3</v>
      </c>
    </row>
    <row r="22" spans="2:54" outlineLevel="1" x14ac:dyDescent="0.3">
      <c r="B22" s="198" t="s">
        <v>502</v>
      </c>
      <c r="C22" s="210"/>
      <c r="D22" s="210"/>
      <c r="E22" s="210"/>
      <c r="F22" s="210"/>
      <c r="G22" s="210"/>
      <c r="H22" s="210"/>
      <c r="I22" s="211"/>
      <c r="J22" s="210"/>
      <c r="K22" s="210">
        <f>SUM([9]CORTE!$G$110:$G$113)/1000000</f>
        <v>9068.7216630000003</v>
      </c>
      <c r="L22" s="210"/>
      <c r="M22" s="210"/>
      <c r="N22" s="210"/>
      <c r="O22" s="210"/>
      <c r="P22" s="210"/>
      <c r="Q22" s="210"/>
      <c r="R22" s="210"/>
      <c r="S22" s="210"/>
      <c r="T22" s="210"/>
      <c r="U22" s="210"/>
      <c r="V22" s="210">
        <f>SUM(C22:U22)</f>
        <v>9068.7216630000003</v>
      </c>
      <c r="X22" s="210"/>
      <c r="Y22" s="210"/>
      <c r="Z22" s="210"/>
      <c r="AA22" s="210"/>
      <c r="AB22" s="210"/>
      <c r="AC22" s="210"/>
      <c r="AD22" s="210"/>
      <c r="AE22" s="210"/>
      <c r="AF22" s="210"/>
      <c r="AG22" s="210"/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>
        <f>SUM(X22:AU22)</f>
        <v>0</v>
      </c>
      <c r="AY22" s="214">
        <f>+AW22+V22</f>
        <v>9068.7216630000003</v>
      </c>
      <c r="AZ22" s="223"/>
      <c r="BA22" s="215">
        <f t="shared" si="1"/>
        <v>1</v>
      </c>
      <c r="BB22" s="215">
        <f t="shared" si="2"/>
        <v>0</v>
      </c>
    </row>
    <row r="23" spans="2:54" outlineLevel="1" x14ac:dyDescent="0.3">
      <c r="B23" s="198" t="s">
        <v>503</v>
      </c>
      <c r="C23" s="210">
        <f>SUM([9]CORTE!$G$26:$G$45)/1000000</f>
        <v>91.205988000000005</v>
      </c>
      <c r="D23" s="210"/>
      <c r="E23" s="210"/>
      <c r="F23" s="210"/>
      <c r="G23" s="210"/>
      <c r="H23" s="210"/>
      <c r="I23" s="211"/>
      <c r="J23" s="210"/>
      <c r="K23" s="210"/>
      <c r="L23" s="210"/>
      <c r="M23" s="210"/>
      <c r="N23" s="210"/>
      <c r="O23" s="210"/>
      <c r="P23" s="210">
        <f>+[9]CORTE!$G$52/1000000</f>
        <v>35.851331579752731</v>
      </c>
      <c r="Q23" s="210"/>
      <c r="R23" s="210"/>
      <c r="S23" s="210"/>
      <c r="T23" s="210"/>
      <c r="U23" s="210"/>
      <c r="V23" s="210">
        <f>SUM(C23:U23)</f>
        <v>127.05731957975274</v>
      </c>
      <c r="X23" s="210">
        <f>SUM([9]CORTE!$H$26:$H$45)/1000000</f>
        <v>18.169053000000002</v>
      </c>
      <c r="Y23" s="210"/>
      <c r="Z23" s="210"/>
      <c r="AA23" s="210">
        <f>+[9]CORTE!$H$49/1000000</f>
        <v>3.712459</v>
      </c>
      <c r="AB23" s="210"/>
      <c r="AC23" s="210"/>
      <c r="AD23" s="210"/>
      <c r="AE23" s="210"/>
      <c r="AF23" s="210"/>
      <c r="AG23" s="210"/>
      <c r="AH23" s="210"/>
      <c r="AI23" s="210"/>
      <c r="AJ23" s="210"/>
      <c r="AK23" s="210"/>
      <c r="AL23" s="210">
        <f>+[9]CORTE!$H$52/1000000</f>
        <v>11.370862420247272</v>
      </c>
      <c r="AM23" s="210"/>
      <c r="AN23" s="210"/>
      <c r="AO23" s="210"/>
      <c r="AP23" s="210"/>
      <c r="AQ23" s="210"/>
      <c r="AR23" s="210"/>
      <c r="AS23" s="210"/>
      <c r="AT23" s="210"/>
      <c r="AU23" s="210">
        <f>SUM([9]CORTE!$H$46:$H$48,[9]CORTE!$H$50:$H$51)/1000000</f>
        <v>1.0250919999999999</v>
      </c>
      <c r="AV23" s="210"/>
      <c r="AW23" s="210">
        <f>SUM(X23:AU23)</f>
        <v>34.277466420247272</v>
      </c>
      <c r="AY23" s="214">
        <f>+AW23+V23</f>
        <v>161.33478600000001</v>
      </c>
      <c r="AZ23" s="223"/>
      <c r="BA23" s="215">
        <f t="shared" si="1"/>
        <v>0.78753827819719391</v>
      </c>
      <c r="BB23" s="215">
        <f t="shared" si="2"/>
        <v>0.21246172180280617</v>
      </c>
    </row>
    <row r="24" spans="2:54" outlineLevel="1" x14ac:dyDescent="0.3">
      <c r="B24" s="198" t="s">
        <v>504</v>
      </c>
      <c r="C24" s="210"/>
      <c r="D24" s="210"/>
      <c r="E24" s="210"/>
      <c r="F24" s="210"/>
      <c r="G24" s="210"/>
      <c r="H24" s="210"/>
      <c r="I24" s="211"/>
      <c r="J24" s="210"/>
      <c r="K24" s="210"/>
      <c r="L24" s="210"/>
      <c r="M24" s="210"/>
      <c r="N24" s="210"/>
      <c r="O24" s="210"/>
      <c r="P24" s="210"/>
      <c r="Q24" s="210"/>
      <c r="R24" s="210"/>
      <c r="S24" s="210"/>
      <c r="T24" s="210"/>
      <c r="U24" s="210"/>
      <c r="V24" s="210"/>
      <c r="X24" s="210"/>
      <c r="Y24" s="210"/>
      <c r="Z24" s="210"/>
      <c r="AA24" s="210"/>
      <c r="AB24" s="210">
        <f>+[9]CORTE!$H$119/1000000</f>
        <v>167.110837</v>
      </c>
      <c r="AC24" s="210"/>
      <c r="AD24" s="210"/>
      <c r="AE24" s="210"/>
      <c r="AF24" s="210"/>
      <c r="AG24" s="210"/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>
        <f>SUM(X24:AU24)</f>
        <v>167.110837</v>
      </c>
      <c r="AY24" s="214">
        <f>+AW24+V24</f>
        <v>167.110837</v>
      </c>
      <c r="AZ24" s="223"/>
      <c r="BA24" s="215">
        <f t="shared" si="1"/>
        <v>0</v>
      </c>
      <c r="BB24" s="215">
        <f t="shared" si="2"/>
        <v>1</v>
      </c>
    </row>
    <row r="25" spans="2:54" outlineLevel="1" x14ac:dyDescent="0.3">
      <c r="B25" s="198" t="s">
        <v>505</v>
      </c>
      <c r="C25" s="210"/>
      <c r="D25" s="210"/>
      <c r="E25" s="210"/>
      <c r="F25" s="210"/>
      <c r="G25" s="210"/>
      <c r="H25" s="210"/>
      <c r="I25" s="211"/>
      <c r="J25" s="210"/>
      <c r="K25" s="210"/>
      <c r="L25" s="210"/>
      <c r="M25" s="210"/>
      <c r="N25" s="210"/>
      <c r="O25" s="210"/>
      <c r="P25" s="210"/>
      <c r="Q25" s="210"/>
      <c r="R25" s="210"/>
      <c r="S25" s="210"/>
      <c r="T25" s="210"/>
      <c r="U25" s="210"/>
      <c r="V25" s="210"/>
      <c r="X25" s="210"/>
      <c r="Y25" s="210"/>
      <c r="Z25" s="210"/>
      <c r="AA25" s="210"/>
      <c r="AB25" s="210">
        <f>+([9]CORTE!$H$109+[9]CORTE!$H$117)/1000000</f>
        <v>165.15620999999999</v>
      </c>
      <c r="AC25" s="210"/>
      <c r="AD25" s="210"/>
      <c r="AE25" s="210"/>
      <c r="AF25" s="210"/>
      <c r="AG25" s="210"/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>
        <f>SUM(X25:AU25)</f>
        <v>165.15620999999999</v>
      </c>
      <c r="AY25" s="214">
        <f>+AW25+V25</f>
        <v>165.15620999999999</v>
      </c>
      <c r="AZ25" s="223"/>
      <c r="BA25" s="215">
        <f t="shared" si="1"/>
        <v>0</v>
      </c>
      <c r="BB25" s="215">
        <f t="shared" si="2"/>
        <v>1</v>
      </c>
    </row>
    <row r="26" spans="2:54" s="200" customFormat="1" outlineLevel="1" x14ac:dyDescent="0.3">
      <c r="B26" s="200" t="s">
        <v>506</v>
      </c>
      <c r="C26" s="220">
        <f>SUM(C21:C25)</f>
        <v>111.237515</v>
      </c>
      <c r="D26" s="220"/>
      <c r="E26" s="220"/>
      <c r="F26" s="220">
        <f t="shared" ref="F26:V26" si="3">SUM(F21:F25)</f>
        <v>4.3622920000000001</v>
      </c>
      <c r="G26" s="220"/>
      <c r="H26" s="220">
        <f t="shared" si="3"/>
        <v>0</v>
      </c>
      <c r="I26" s="220">
        <f t="shared" si="3"/>
        <v>0</v>
      </c>
      <c r="J26" s="220">
        <f t="shared" si="3"/>
        <v>0</v>
      </c>
      <c r="K26" s="220">
        <f t="shared" si="3"/>
        <v>16370.021465000002</v>
      </c>
      <c r="L26" s="220"/>
      <c r="M26" s="220">
        <f t="shared" si="3"/>
        <v>0</v>
      </c>
      <c r="N26" s="220">
        <f t="shared" si="3"/>
        <v>0</v>
      </c>
      <c r="O26" s="220">
        <f t="shared" si="3"/>
        <v>0</v>
      </c>
      <c r="P26" s="220">
        <f t="shared" si="3"/>
        <v>70.916266801087488</v>
      </c>
      <c r="Q26" s="220">
        <f t="shared" si="3"/>
        <v>0</v>
      </c>
      <c r="R26" s="220"/>
      <c r="S26" s="220"/>
      <c r="T26" s="220">
        <f t="shared" si="3"/>
        <v>0</v>
      </c>
      <c r="U26" s="220">
        <f t="shared" si="3"/>
        <v>0</v>
      </c>
      <c r="V26" s="220">
        <f t="shared" si="3"/>
        <v>16556.537538801087</v>
      </c>
      <c r="W26" s="201"/>
      <c r="X26" s="220">
        <f t="shared" ref="X26:AW26" si="4">SUM(X21:X25)</f>
        <v>27.646455000000003</v>
      </c>
      <c r="Y26" s="220">
        <f t="shared" si="4"/>
        <v>0</v>
      </c>
      <c r="Z26" s="220"/>
      <c r="AA26" s="220">
        <f t="shared" si="4"/>
        <v>3.712459</v>
      </c>
      <c r="AB26" s="220"/>
      <c r="AC26" s="220"/>
      <c r="AD26" s="220">
        <f t="shared" si="4"/>
        <v>0</v>
      </c>
      <c r="AE26" s="220"/>
      <c r="AF26" s="220">
        <f t="shared" si="4"/>
        <v>0</v>
      </c>
      <c r="AG26" s="220"/>
      <c r="AH26" s="220">
        <f t="shared" si="4"/>
        <v>0</v>
      </c>
      <c r="AI26" s="220"/>
      <c r="AJ26" s="220">
        <f t="shared" si="4"/>
        <v>6.5192139999999998</v>
      </c>
      <c r="AK26" s="220">
        <f t="shared" si="4"/>
        <v>0</v>
      </c>
      <c r="AL26" s="220">
        <f t="shared" si="4"/>
        <v>16.735849639164336</v>
      </c>
      <c r="AM26" s="220">
        <f t="shared" si="4"/>
        <v>0</v>
      </c>
      <c r="AN26" s="220"/>
      <c r="AO26" s="220"/>
      <c r="AP26" s="220"/>
      <c r="AQ26" s="220"/>
      <c r="AR26" s="220"/>
      <c r="AS26" s="220"/>
      <c r="AT26" s="220"/>
      <c r="AU26" s="220">
        <f t="shared" si="4"/>
        <v>1.0250919999999999</v>
      </c>
      <c r="AV26" s="220">
        <f t="shared" si="4"/>
        <v>0</v>
      </c>
      <c r="AW26" s="220">
        <f t="shared" si="4"/>
        <v>387.90611663916434</v>
      </c>
      <c r="AY26" s="220">
        <f>SUM(AY21:AY25)</f>
        <v>16944.443655440253</v>
      </c>
      <c r="AZ26" s="224">
        <f>+AY26-[10]Resumen!$L$9</f>
        <v>-79.812074259745714</v>
      </c>
      <c r="BA26" s="215">
        <f t="shared" si="1"/>
        <v>0.97710717893563748</v>
      </c>
      <c r="BB26" s="215">
        <f t="shared" si="2"/>
        <v>2.2892821064362395E-2</v>
      </c>
    </row>
    <row r="27" spans="2:54" s="200" customFormat="1" outlineLevel="1" x14ac:dyDescent="0.3"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5"/>
      <c r="O27" s="225"/>
      <c r="P27" s="225"/>
      <c r="Q27" s="225"/>
      <c r="R27" s="225"/>
      <c r="S27" s="225"/>
      <c r="T27" s="225"/>
      <c r="U27" s="225"/>
      <c r="V27" s="225"/>
      <c r="W27" s="201"/>
      <c r="X27" s="225"/>
      <c r="Y27" s="225"/>
      <c r="Z27" s="225"/>
      <c r="AA27" s="225"/>
      <c r="AB27" s="225"/>
      <c r="AC27" s="225"/>
      <c r="AD27" s="225"/>
      <c r="AE27" s="225"/>
      <c r="AF27" s="225"/>
      <c r="AG27" s="225"/>
      <c r="AH27" s="225"/>
      <c r="AI27" s="225"/>
      <c r="AJ27" s="225"/>
      <c r="AK27" s="225"/>
      <c r="AL27" s="225"/>
      <c r="AM27" s="225"/>
      <c r="AN27" s="225"/>
      <c r="AO27" s="225"/>
      <c r="AP27" s="225"/>
      <c r="AQ27" s="225"/>
      <c r="AR27" s="225"/>
      <c r="AS27" s="225"/>
      <c r="AT27" s="225"/>
      <c r="AU27" s="225"/>
      <c r="AV27" s="225"/>
      <c r="AW27" s="225"/>
      <c r="AY27" s="225"/>
      <c r="BA27" s="215"/>
      <c r="BB27" s="215"/>
    </row>
    <row r="28" spans="2:54" outlineLevel="1" x14ac:dyDescent="0.3">
      <c r="B28" s="200" t="s">
        <v>507</v>
      </c>
    </row>
    <row r="29" spans="2:54" outlineLevel="1" x14ac:dyDescent="0.3">
      <c r="B29" s="198" t="s">
        <v>501</v>
      </c>
      <c r="C29" s="210">
        <f>SUM([9]CORTE!$G$54:$G$67,[9]CORTE!$G$68:$G$72)/1000000</f>
        <v>164.646085</v>
      </c>
      <c r="D29" s="210"/>
      <c r="E29" s="210"/>
      <c r="F29" s="210"/>
      <c r="G29" s="210"/>
      <c r="H29" s="210"/>
      <c r="I29" s="211"/>
      <c r="J29" s="210"/>
      <c r="K29" s="210"/>
      <c r="L29" s="210"/>
      <c r="M29" s="210"/>
      <c r="N29" s="210"/>
      <c r="O29" s="210"/>
      <c r="P29" s="210"/>
      <c r="Q29" s="211">
        <f>+[9]CORTE!$G$53/1000000</f>
        <v>69.532597999999993</v>
      </c>
      <c r="R29" s="211"/>
      <c r="S29" s="211"/>
      <c r="T29" s="210"/>
      <c r="U29" s="210"/>
      <c r="V29" s="210">
        <f>SUM(C29:U29)</f>
        <v>234.17868299999998</v>
      </c>
      <c r="X29" s="210">
        <f>SUM([9]CORTE!$H$54:$H$67,[9]CORTE!$H$68:$H$72)/1000000</f>
        <v>50.000768000000001</v>
      </c>
      <c r="Y29" s="210"/>
      <c r="Z29" s="210"/>
      <c r="AA29" s="210"/>
      <c r="AB29" s="210"/>
      <c r="AC29" s="210"/>
      <c r="AD29" s="210"/>
      <c r="AE29" s="210"/>
      <c r="AF29" s="210"/>
      <c r="AG29" s="210"/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>
        <f>SUM([9]CORTE!$H$74:$H$76)/1000000+([9]CORTE!$H$24+[9]CORTE!$H$25)/1000000</f>
        <v>28.934253000000002</v>
      </c>
      <c r="AV29" s="210"/>
      <c r="AW29" s="210">
        <f>SUM(X29:AV29)</f>
        <v>78.935021000000006</v>
      </c>
      <c r="AY29" s="214">
        <f>+AW29+V29</f>
        <v>313.11370399999998</v>
      </c>
      <c r="AZ29" s="223"/>
      <c r="BA29" s="215">
        <f t="shared" ref="BA29:BA34" si="5">+V29/$AY29</f>
        <v>0.74790301417149085</v>
      </c>
      <c r="BB29" s="215">
        <f t="shared" ref="BB29:BB34" si="6">+AW29/$AY29</f>
        <v>0.25209698582850915</v>
      </c>
    </row>
    <row r="30" spans="2:54" outlineLevel="1" x14ac:dyDescent="0.3">
      <c r="B30" s="198" t="s">
        <v>508</v>
      </c>
      <c r="C30" s="210"/>
      <c r="D30" s="210"/>
      <c r="E30" s="210"/>
      <c r="F30" s="210"/>
      <c r="G30" s="210"/>
      <c r="H30" s="210">
        <f>SUM([9]CORTE!$G$181:$G$189)/1000000</f>
        <v>1161.1681519770991</v>
      </c>
      <c r="I30" s="211"/>
      <c r="J30" s="210"/>
      <c r="K30" s="210"/>
      <c r="L30" s="210"/>
      <c r="M30" s="210"/>
      <c r="N30" s="210"/>
      <c r="O30" s="210"/>
      <c r="P30" s="210"/>
      <c r="Q30" s="210"/>
      <c r="R30" s="210"/>
      <c r="S30" s="210"/>
      <c r="T30" s="210"/>
      <c r="U30" s="210"/>
      <c r="V30" s="210">
        <f>SUM(C30:U30)</f>
        <v>1161.1681519770991</v>
      </c>
      <c r="X30" s="210"/>
      <c r="Y30" s="210">
        <f>SUM([9]CORTE!$H$181:$H$189)/1000000</f>
        <v>2858.1436130228999</v>
      </c>
      <c r="Z30" s="210"/>
      <c r="AA30" s="210"/>
      <c r="AB30" s="210"/>
      <c r="AC30" s="210"/>
      <c r="AD30" s="210"/>
      <c r="AE30" s="210"/>
      <c r="AF30" s="210"/>
      <c r="AG30" s="210"/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>
        <f>SUM(X30:AV30)</f>
        <v>2858.1436130228999</v>
      </c>
      <c r="AY30" s="214">
        <f>+AW30+V30</f>
        <v>4019.311764999999</v>
      </c>
      <c r="AZ30" s="223"/>
      <c r="BA30" s="215">
        <f t="shared" si="5"/>
        <v>0.28889725900053426</v>
      </c>
      <c r="BB30" s="215">
        <f t="shared" si="6"/>
        <v>0.7111027409994658</v>
      </c>
    </row>
    <row r="31" spans="2:54" outlineLevel="1" x14ac:dyDescent="0.3">
      <c r="B31" s="198" t="s">
        <v>509</v>
      </c>
      <c r="C31" s="210"/>
      <c r="D31" s="210"/>
      <c r="E31" s="210"/>
      <c r="F31" s="210"/>
      <c r="G31" s="210"/>
      <c r="H31" s="210"/>
      <c r="I31" s="211"/>
      <c r="J31" s="210"/>
      <c r="K31" s="210"/>
      <c r="L31" s="210"/>
      <c r="M31" s="210"/>
      <c r="N31" s="210"/>
      <c r="O31" s="210"/>
      <c r="P31" s="210"/>
      <c r="Q31" s="210"/>
      <c r="R31" s="210"/>
      <c r="S31" s="210"/>
      <c r="T31" s="210"/>
      <c r="U31" s="210"/>
      <c r="V31" s="210">
        <f>SUM(C31:U31)</f>
        <v>0</v>
      </c>
      <c r="X31" s="210"/>
      <c r="Y31" s="210"/>
      <c r="Z31" s="210"/>
      <c r="AA31" s="210"/>
      <c r="AB31" s="211">
        <f>SUM([9]CORTE!$H$114:$H$116,[9]CORTE!$H$120:$H$122)/1000000</f>
        <v>6668.1615970000003</v>
      </c>
      <c r="AC31" s="211"/>
      <c r="AD31" s="210"/>
      <c r="AE31" s="210"/>
      <c r="AF31" s="210"/>
      <c r="AG31" s="210"/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>
        <f>SUM(X31:AV31)</f>
        <v>6668.1615970000003</v>
      </c>
      <c r="AY31" s="214">
        <f>+AW31+V31</f>
        <v>6668.1615970000003</v>
      </c>
      <c r="AZ31" s="223"/>
      <c r="BA31" s="215">
        <f t="shared" si="5"/>
        <v>0</v>
      </c>
      <c r="BB31" s="215">
        <f t="shared" si="6"/>
        <v>1</v>
      </c>
    </row>
    <row r="32" spans="2:54" outlineLevel="1" x14ac:dyDescent="0.3">
      <c r="B32" s="198" t="s">
        <v>510</v>
      </c>
      <c r="C32" s="210">
        <f>SUM([9]CORTE!$G$77:$G$90)/1000000</f>
        <v>105.919972</v>
      </c>
      <c r="D32" s="210"/>
      <c r="E32" s="210"/>
      <c r="F32" s="210"/>
      <c r="G32" s="210"/>
      <c r="H32" s="210"/>
      <c r="I32" s="211"/>
      <c r="J32" s="210"/>
      <c r="K32" s="210">
        <f>+[9]CORTE!$G$95/1000000</f>
        <v>161.532421</v>
      </c>
      <c r="L32" s="210"/>
      <c r="M32" s="210"/>
      <c r="N32" s="210"/>
      <c r="O32" s="210"/>
      <c r="P32" s="210"/>
      <c r="Q32" s="210">
        <f>+[9]CORTE!$H$96/1000000</f>
        <v>1.868252</v>
      </c>
      <c r="R32" s="210"/>
      <c r="S32" s="210"/>
      <c r="T32" s="210"/>
      <c r="U32" s="210"/>
      <c r="V32" s="210">
        <f>SUM(C32:U32)</f>
        <v>269.32064500000001</v>
      </c>
      <c r="X32" s="210">
        <f>SUM([9]CORTE!$H$77:$H$90)/1000000</f>
        <v>20.079967</v>
      </c>
      <c r="Y32" s="210"/>
      <c r="Z32" s="210"/>
      <c r="AA32" s="210"/>
      <c r="AB32" s="210"/>
      <c r="AC32" s="210"/>
      <c r="AD32" s="210"/>
      <c r="AE32" s="210"/>
      <c r="AF32" s="210"/>
      <c r="AG32" s="210"/>
      <c r="AH32" s="210"/>
      <c r="AI32" s="210"/>
      <c r="AJ32" s="210">
        <f>+[9]CORTE!$H$91/1000000</f>
        <v>2.7524380000000002</v>
      </c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>
        <f>SUM([9]CORTE!$H$92:$H$94)/1000000</f>
        <v>5.6001099999999999</v>
      </c>
      <c r="AV32" s="210"/>
      <c r="AW32" s="210">
        <f>SUM(X32:AV32)</f>
        <v>28.432515000000002</v>
      </c>
      <c r="AY32" s="214">
        <f>+AW32+V32</f>
        <v>297.75316000000004</v>
      </c>
      <c r="AZ32" s="223"/>
      <c r="BA32" s="215">
        <f t="shared" si="5"/>
        <v>0.904509779174132</v>
      </c>
      <c r="BB32" s="215">
        <f t="shared" si="6"/>
        <v>9.5490220825867972E-2</v>
      </c>
    </row>
    <row r="33" spans="2:54" outlineLevel="1" x14ac:dyDescent="0.3">
      <c r="B33" s="198" t="s">
        <v>511</v>
      </c>
      <c r="C33" s="210"/>
      <c r="D33" s="210"/>
      <c r="E33" s="210"/>
      <c r="F33" s="210"/>
      <c r="G33" s="210"/>
      <c r="H33" s="210"/>
      <c r="I33" s="211"/>
      <c r="J33" s="210"/>
      <c r="K33" s="210"/>
      <c r="L33" s="210"/>
      <c r="M33" s="210"/>
      <c r="N33" s="210"/>
      <c r="O33" s="210"/>
      <c r="P33" s="210"/>
      <c r="Q33" s="210"/>
      <c r="R33" s="210"/>
      <c r="S33" s="210"/>
      <c r="T33" s="210"/>
      <c r="U33" s="210"/>
      <c r="V33" s="210">
        <f>SUM(C33:U33)</f>
        <v>0</v>
      </c>
      <c r="X33" s="210"/>
      <c r="Y33" s="210"/>
      <c r="Z33" s="210"/>
      <c r="AA33" s="210"/>
      <c r="AB33" s="210">
        <f>+[9]CORTE!$H$118/1000000</f>
        <v>389.02742999999998</v>
      </c>
      <c r="AC33" s="210"/>
      <c r="AD33" s="210"/>
      <c r="AE33" s="210"/>
      <c r="AF33" s="210"/>
      <c r="AG33" s="210"/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>
        <f>SUM(X33:AV33)</f>
        <v>389.02742999999998</v>
      </c>
      <c r="AY33" s="214">
        <f>+AW33+V33</f>
        <v>389.02742999999998</v>
      </c>
      <c r="AZ33" s="223"/>
      <c r="BA33" s="215">
        <f t="shared" si="5"/>
        <v>0</v>
      </c>
      <c r="BB33" s="215">
        <f t="shared" si="6"/>
        <v>1</v>
      </c>
    </row>
    <row r="34" spans="2:54" s="200" customFormat="1" outlineLevel="1" x14ac:dyDescent="0.3">
      <c r="B34" s="200" t="s">
        <v>512</v>
      </c>
      <c r="C34" s="220">
        <f t="shared" ref="C34:U34" si="7">SUM(C29:C32)</f>
        <v>270.566057</v>
      </c>
      <c r="D34" s="220"/>
      <c r="E34" s="220"/>
      <c r="F34" s="220">
        <f t="shared" si="7"/>
        <v>0</v>
      </c>
      <c r="G34" s="220"/>
      <c r="H34" s="220">
        <f t="shared" si="7"/>
        <v>1161.1681519770991</v>
      </c>
      <c r="I34" s="220">
        <f t="shared" si="7"/>
        <v>0</v>
      </c>
      <c r="J34" s="220">
        <f t="shared" si="7"/>
        <v>0</v>
      </c>
      <c r="K34" s="220">
        <f t="shared" si="7"/>
        <v>161.532421</v>
      </c>
      <c r="L34" s="220"/>
      <c r="M34" s="220">
        <f t="shared" si="7"/>
        <v>0</v>
      </c>
      <c r="N34" s="220">
        <f t="shared" si="7"/>
        <v>0</v>
      </c>
      <c r="O34" s="220">
        <f t="shared" si="7"/>
        <v>0</v>
      </c>
      <c r="P34" s="220">
        <f t="shared" si="7"/>
        <v>0</v>
      </c>
      <c r="Q34" s="220">
        <f t="shared" si="7"/>
        <v>71.400849999999991</v>
      </c>
      <c r="R34" s="220"/>
      <c r="S34" s="220"/>
      <c r="T34" s="220">
        <f t="shared" si="7"/>
        <v>0</v>
      </c>
      <c r="U34" s="220">
        <f t="shared" si="7"/>
        <v>0</v>
      </c>
      <c r="V34" s="220">
        <f>SUM(V29:V33)</f>
        <v>1664.6674799770992</v>
      </c>
      <c r="W34" s="201"/>
      <c r="X34" s="220">
        <f t="shared" ref="X34:AV34" si="8">SUM(X29:X33)</f>
        <v>70.080735000000004</v>
      </c>
      <c r="Y34" s="220">
        <f t="shared" si="8"/>
        <v>2858.1436130228999</v>
      </c>
      <c r="Z34" s="220"/>
      <c r="AA34" s="220">
        <f t="shared" si="8"/>
        <v>0</v>
      </c>
      <c r="AB34" s="220">
        <f t="shared" si="8"/>
        <v>7057.1890270000004</v>
      </c>
      <c r="AC34" s="220"/>
      <c r="AD34" s="220">
        <f t="shared" si="8"/>
        <v>0</v>
      </c>
      <c r="AE34" s="220"/>
      <c r="AF34" s="220">
        <f t="shared" si="8"/>
        <v>0</v>
      </c>
      <c r="AG34" s="220"/>
      <c r="AH34" s="220">
        <f t="shared" si="8"/>
        <v>0</v>
      </c>
      <c r="AI34" s="220"/>
      <c r="AJ34" s="220">
        <f t="shared" si="8"/>
        <v>2.7524380000000002</v>
      </c>
      <c r="AK34" s="220">
        <f t="shared" si="8"/>
        <v>0</v>
      </c>
      <c r="AL34" s="220">
        <f t="shared" si="8"/>
        <v>0</v>
      </c>
      <c r="AM34" s="220">
        <f t="shared" si="8"/>
        <v>0</v>
      </c>
      <c r="AN34" s="220"/>
      <c r="AO34" s="220"/>
      <c r="AP34" s="220"/>
      <c r="AQ34" s="220"/>
      <c r="AR34" s="220"/>
      <c r="AS34" s="220"/>
      <c r="AT34" s="220"/>
      <c r="AU34" s="220">
        <f t="shared" si="8"/>
        <v>34.534362999999999</v>
      </c>
      <c r="AV34" s="220">
        <f t="shared" si="8"/>
        <v>0</v>
      </c>
      <c r="AW34" s="220">
        <f>SUM(AW29:AW33)</f>
        <v>10022.700176022901</v>
      </c>
      <c r="AY34" s="220">
        <f>SUM(AY29:AY33)</f>
        <v>11687.367656</v>
      </c>
      <c r="AZ34" s="224">
        <f>+AY34-[10]Resumen!$M$9</f>
        <v>78.743845000000874</v>
      </c>
      <c r="BA34" s="215">
        <f t="shared" si="5"/>
        <v>0.14243305498501202</v>
      </c>
      <c r="BB34" s="215">
        <f t="shared" si="6"/>
        <v>0.85756694501498798</v>
      </c>
    </row>
    <row r="35" spans="2:54" ht="6.75" customHeight="1" outlineLevel="1" x14ac:dyDescent="0.3"/>
    <row r="36" spans="2:54" s="200" customFormat="1" x14ac:dyDescent="0.3">
      <c r="B36" s="200" t="s">
        <v>513</v>
      </c>
      <c r="C36" s="221">
        <f t="shared" ref="C36:V36" si="9">+C26+C34</f>
        <v>381.80357200000003</v>
      </c>
      <c r="D36" s="221"/>
      <c r="E36" s="221"/>
      <c r="F36" s="221">
        <f t="shared" si="9"/>
        <v>4.3622920000000001</v>
      </c>
      <c r="G36" s="221"/>
      <c r="H36" s="221">
        <f t="shared" si="9"/>
        <v>1161.1681519770991</v>
      </c>
      <c r="I36" s="221">
        <f t="shared" si="9"/>
        <v>0</v>
      </c>
      <c r="J36" s="221">
        <f t="shared" si="9"/>
        <v>0</v>
      </c>
      <c r="K36" s="221">
        <f t="shared" si="9"/>
        <v>16531.553886000002</v>
      </c>
      <c r="L36" s="221"/>
      <c r="M36" s="221">
        <f t="shared" si="9"/>
        <v>0</v>
      </c>
      <c r="N36" s="221">
        <f t="shared" si="9"/>
        <v>0</v>
      </c>
      <c r="O36" s="221">
        <f t="shared" si="9"/>
        <v>0</v>
      </c>
      <c r="P36" s="221">
        <f t="shared" si="9"/>
        <v>70.916266801087488</v>
      </c>
      <c r="Q36" s="221">
        <f t="shared" si="9"/>
        <v>71.400849999999991</v>
      </c>
      <c r="R36" s="221"/>
      <c r="S36" s="221"/>
      <c r="T36" s="221">
        <f t="shared" si="9"/>
        <v>0</v>
      </c>
      <c r="U36" s="221">
        <f t="shared" si="9"/>
        <v>0</v>
      </c>
      <c r="V36" s="221">
        <f t="shared" si="9"/>
        <v>18221.205018778186</v>
      </c>
      <c r="W36" s="201"/>
      <c r="X36" s="221">
        <f t="shared" ref="X36:AW36" si="10">+X26+X34</f>
        <v>97.727190000000007</v>
      </c>
      <c r="Y36" s="221">
        <f t="shared" si="10"/>
        <v>2858.1436130228999</v>
      </c>
      <c r="Z36" s="221"/>
      <c r="AA36" s="221">
        <f t="shared" si="10"/>
        <v>3.712459</v>
      </c>
      <c r="AB36" s="221">
        <f t="shared" si="10"/>
        <v>7057.1890270000004</v>
      </c>
      <c r="AC36" s="221"/>
      <c r="AD36" s="221">
        <f t="shared" si="10"/>
        <v>0</v>
      </c>
      <c r="AE36" s="221"/>
      <c r="AF36" s="221">
        <f t="shared" si="10"/>
        <v>0</v>
      </c>
      <c r="AG36" s="221"/>
      <c r="AH36" s="221">
        <f t="shared" si="10"/>
        <v>0</v>
      </c>
      <c r="AI36" s="221"/>
      <c r="AJ36" s="221">
        <f t="shared" si="10"/>
        <v>9.2716519999999996</v>
      </c>
      <c r="AK36" s="221">
        <f t="shared" si="10"/>
        <v>0</v>
      </c>
      <c r="AL36" s="221">
        <f t="shared" si="10"/>
        <v>16.735849639164336</v>
      </c>
      <c r="AM36" s="221">
        <f t="shared" si="10"/>
        <v>0</v>
      </c>
      <c r="AN36" s="221"/>
      <c r="AO36" s="221"/>
      <c r="AP36" s="221"/>
      <c r="AQ36" s="221"/>
      <c r="AR36" s="221"/>
      <c r="AS36" s="221"/>
      <c r="AT36" s="221"/>
      <c r="AU36" s="221">
        <f t="shared" si="10"/>
        <v>35.559455</v>
      </c>
      <c r="AV36" s="221">
        <f t="shared" si="10"/>
        <v>0</v>
      </c>
      <c r="AW36" s="221">
        <f t="shared" si="10"/>
        <v>10410.606292662065</v>
      </c>
      <c r="AY36" s="221">
        <f>+AY26+AY34</f>
        <v>28631.811311440251</v>
      </c>
      <c r="AZ36" s="226"/>
      <c r="BA36" s="215">
        <f>+V36/$AY36</f>
        <v>0.63639721638908819</v>
      </c>
      <c r="BB36" s="215">
        <f>+AW36/$AY36</f>
        <v>0.36360278361091175</v>
      </c>
    </row>
    <row r="38" spans="2:54" x14ac:dyDescent="0.3">
      <c r="B38" s="222" t="s">
        <v>514</v>
      </c>
    </row>
    <row r="39" spans="2:54" hidden="1" outlineLevel="1" x14ac:dyDescent="0.3">
      <c r="B39" s="198" t="s">
        <v>515</v>
      </c>
      <c r="C39" s="210">
        <f>SUM([9]ALCE!$G$5:$G$23)/1000000</f>
        <v>390.42177900000002</v>
      </c>
      <c r="D39" s="210"/>
      <c r="E39" s="210"/>
      <c r="F39" s="210"/>
      <c r="G39" s="210"/>
      <c r="H39" s="210"/>
      <c r="I39" s="211"/>
      <c r="J39" s="210"/>
      <c r="K39" s="210"/>
      <c r="L39" s="210"/>
      <c r="M39" s="210"/>
      <c r="N39" s="210"/>
      <c r="O39" s="210"/>
      <c r="P39" s="210"/>
      <c r="Q39" s="211">
        <f>+[9]ALCE!$G$4/1000000</f>
        <v>130.80173400000001</v>
      </c>
      <c r="R39" s="211"/>
      <c r="S39" s="211"/>
      <c r="T39" s="210"/>
      <c r="U39" s="210"/>
      <c r="V39" s="210">
        <f t="shared" ref="V39:V44" si="11">SUM(C39:U39)</f>
        <v>521.22351300000003</v>
      </c>
      <c r="X39" s="210">
        <f>SUM([9]ALCE!$H$5:$H$23)/1000000</f>
        <v>96.525955999999994</v>
      </c>
      <c r="Y39" s="210"/>
      <c r="Z39" s="210"/>
      <c r="AA39" s="210"/>
      <c r="AB39" s="210"/>
      <c r="AC39" s="210"/>
      <c r="AD39" s="210"/>
      <c r="AE39" s="210"/>
      <c r="AF39" s="210"/>
      <c r="AG39" s="210"/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>
        <f>SUM([9]ALCE!$H$24:$H$27)/1000000</f>
        <v>0.50056400000000001</v>
      </c>
      <c r="AV39" s="210"/>
      <c r="AW39" s="210">
        <f t="shared" ref="AW39:AW44" si="12">SUM(X39:AU39)</f>
        <v>97.026519999999991</v>
      </c>
      <c r="AY39" s="214">
        <f t="shared" ref="AY39:AY44" si="13">+AW39+V39</f>
        <v>618.25003300000003</v>
      </c>
      <c r="AZ39" s="223"/>
      <c r="BA39" s="215"/>
      <c r="BB39" s="215"/>
    </row>
    <row r="40" spans="2:54" hidden="1" outlineLevel="1" x14ac:dyDescent="0.3">
      <c r="B40" s="198" t="s">
        <v>289</v>
      </c>
      <c r="C40" s="210">
        <f>SUM([9]ALCE!$G$28:$G$41)/1000000</f>
        <v>82.391178999999994</v>
      </c>
      <c r="D40" s="210"/>
      <c r="E40" s="210"/>
      <c r="F40" s="210"/>
      <c r="G40" s="210"/>
      <c r="H40" s="210"/>
      <c r="I40" s="211"/>
      <c r="J40" s="210"/>
      <c r="K40" s="211">
        <f>+[9]ALCE!$G$46/1000000</f>
        <v>326.274024</v>
      </c>
      <c r="L40" s="211"/>
      <c r="M40" s="210"/>
      <c r="N40" s="210"/>
      <c r="O40" s="210"/>
      <c r="P40" s="210"/>
      <c r="Q40" s="210"/>
      <c r="R40" s="210"/>
      <c r="S40" s="210"/>
      <c r="T40" s="210"/>
      <c r="U40" s="210"/>
      <c r="V40" s="210">
        <f t="shared" si="11"/>
        <v>408.66520300000002</v>
      </c>
      <c r="X40" s="210">
        <f>SUM([9]ALCE!$H$29:$H$41)/1000000-AJ40</f>
        <v>22.585411000000001</v>
      </c>
      <c r="Y40" s="210"/>
      <c r="Z40" s="210"/>
      <c r="AA40" s="210"/>
      <c r="AB40" s="210"/>
      <c r="AC40" s="210"/>
      <c r="AD40" s="210"/>
      <c r="AE40" s="210"/>
      <c r="AF40" s="210"/>
      <c r="AG40" s="210"/>
      <c r="AH40" s="210"/>
      <c r="AI40" s="210"/>
      <c r="AJ40" s="210">
        <f>+([9]ALCE!$H$36+[9]ALCE!$H$41)/1000000</f>
        <v>4.3596259999999996</v>
      </c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>
        <f>SUM([9]ALCE!$H$42:$H$45)/1000000</f>
        <v>4.5625220000000004</v>
      </c>
      <c r="AV40" s="210"/>
      <c r="AW40" s="210">
        <f t="shared" si="12"/>
        <v>31.507559000000001</v>
      </c>
      <c r="AY40" s="214">
        <f t="shared" si="13"/>
        <v>440.17276200000003</v>
      </c>
      <c r="AZ40" s="223"/>
      <c r="BA40" s="215"/>
      <c r="BB40" s="215"/>
    </row>
    <row r="41" spans="2:54" hidden="1" outlineLevel="1" x14ac:dyDescent="0.3">
      <c r="B41" s="198" t="s">
        <v>516</v>
      </c>
      <c r="C41" s="210">
        <f>SUM([9]ALCE!$G$47:$G$61)/1000000</f>
        <v>73.508324999999999</v>
      </c>
      <c r="D41" s="210"/>
      <c r="E41" s="210"/>
      <c r="F41" s="210"/>
      <c r="G41" s="210"/>
      <c r="H41" s="210"/>
      <c r="I41" s="211"/>
      <c r="J41" s="210"/>
      <c r="K41" s="211">
        <f>+[9]ALCE!$G$65/1000000</f>
        <v>216.77847700000001</v>
      </c>
      <c r="L41" s="211"/>
      <c r="M41" s="210"/>
      <c r="N41" s="210"/>
      <c r="O41" s="210"/>
      <c r="P41" s="210"/>
      <c r="Q41" s="210"/>
      <c r="R41" s="210"/>
      <c r="S41" s="210"/>
      <c r="T41" s="210"/>
      <c r="U41" s="210"/>
      <c r="V41" s="210">
        <f t="shared" si="11"/>
        <v>290.28680200000002</v>
      </c>
      <c r="X41" s="210">
        <f>SUM([9]ALCE!$H$47:$H$61)/1000000</f>
        <v>24.110870999999999</v>
      </c>
      <c r="Y41" s="210"/>
      <c r="Z41" s="210"/>
      <c r="AA41" s="210"/>
      <c r="AB41" s="210"/>
      <c r="AC41" s="210"/>
      <c r="AD41" s="210"/>
      <c r="AE41" s="210"/>
      <c r="AF41" s="210"/>
      <c r="AG41" s="210"/>
      <c r="AH41" s="210"/>
      <c r="AI41" s="210"/>
      <c r="AJ41" s="210">
        <f>+([9]ALCE!$H$56+[9]ALCE!$I$62)/1000000</f>
        <v>1.7723880000000001</v>
      </c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>
        <f>SUM([9]ALCE!$H$62:$H$64)/1000000</f>
        <v>2.7507730000000001</v>
      </c>
      <c r="AV41" s="210"/>
      <c r="AW41" s="210">
        <f t="shared" si="12"/>
        <v>28.634031999999998</v>
      </c>
      <c r="AY41" s="214">
        <f t="shared" si="13"/>
        <v>318.92083400000001</v>
      </c>
      <c r="AZ41" s="223"/>
      <c r="BA41" s="215"/>
      <c r="BB41" s="215"/>
    </row>
    <row r="42" spans="2:54" hidden="1" outlineLevel="1" x14ac:dyDescent="0.3">
      <c r="B42" s="198" t="s">
        <v>517</v>
      </c>
      <c r="C42" s="210">
        <f>SUM([9]ALCE!$G$67:$G$78)/1000000</f>
        <v>1.7081202854390229</v>
      </c>
      <c r="D42" s="210"/>
      <c r="E42" s="210"/>
      <c r="F42" s="210"/>
      <c r="G42" s="210"/>
      <c r="H42" s="210"/>
      <c r="I42" s="211"/>
      <c r="J42" s="210"/>
      <c r="K42" s="210"/>
      <c r="L42" s="210"/>
      <c r="M42" s="210"/>
      <c r="N42" s="210"/>
      <c r="O42" s="210"/>
      <c r="P42" s="210"/>
      <c r="Q42" s="210"/>
      <c r="R42" s="210"/>
      <c r="S42" s="210"/>
      <c r="T42" s="210"/>
      <c r="U42" s="210"/>
      <c r="V42" s="210">
        <f t="shared" si="11"/>
        <v>1.7081202854390229</v>
      </c>
      <c r="X42" s="210"/>
      <c r="Y42" s="210"/>
      <c r="Z42" s="210"/>
      <c r="AA42" s="210"/>
      <c r="AB42" s="210"/>
      <c r="AC42" s="210"/>
      <c r="AD42" s="210"/>
      <c r="AE42" s="210"/>
      <c r="AF42" s="210"/>
      <c r="AG42" s="210"/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>
        <f t="shared" si="12"/>
        <v>0</v>
      </c>
      <c r="AY42" s="214">
        <f t="shared" si="13"/>
        <v>1.7081202854390229</v>
      </c>
      <c r="AZ42" s="223"/>
      <c r="BA42" s="215"/>
      <c r="BB42" s="215"/>
    </row>
    <row r="43" spans="2:54" hidden="1" outlineLevel="1" x14ac:dyDescent="0.3">
      <c r="B43" s="198" t="s">
        <v>518</v>
      </c>
      <c r="C43" s="210"/>
      <c r="D43" s="210"/>
      <c r="E43" s="210"/>
      <c r="F43" s="210"/>
      <c r="G43" s="210"/>
      <c r="H43" s="210">
        <f>SUM([9]ALCE!$G$80:$G$90)/1000000</f>
        <v>632.79289138159152</v>
      </c>
      <c r="I43" s="211"/>
      <c r="J43" s="210"/>
      <c r="K43" s="210"/>
      <c r="L43" s="210"/>
      <c r="M43" s="210"/>
      <c r="N43" s="210"/>
      <c r="O43" s="210"/>
      <c r="P43" s="210"/>
      <c r="Q43" s="210"/>
      <c r="R43" s="210"/>
      <c r="S43" s="210"/>
      <c r="T43" s="210"/>
      <c r="U43" s="210"/>
      <c r="V43" s="210">
        <f t="shared" si="11"/>
        <v>632.79289138159152</v>
      </c>
      <c r="X43" s="210"/>
      <c r="Y43" s="210">
        <f>SUM([9]ALCE!$H$80:$H$90)/1000000</f>
        <v>1557.5805776184081</v>
      </c>
      <c r="Z43" s="210"/>
      <c r="AA43" s="210"/>
      <c r="AB43" s="210"/>
      <c r="AC43" s="210"/>
      <c r="AD43" s="210"/>
      <c r="AE43" s="210"/>
      <c r="AF43" s="210"/>
      <c r="AG43" s="210"/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>
        <f t="shared" si="12"/>
        <v>1557.5805776184081</v>
      </c>
      <c r="AY43" s="214">
        <f t="shared" si="13"/>
        <v>2190.3734689999997</v>
      </c>
      <c r="AZ43" s="223"/>
      <c r="BA43" s="215"/>
      <c r="BB43" s="215"/>
    </row>
    <row r="44" spans="2:54" hidden="1" outlineLevel="1" x14ac:dyDescent="0.3">
      <c r="B44" s="198" t="s">
        <v>519</v>
      </c>
      <c r="C44" s="210"/>
      <c r="D44" s="210"/>
      <c r="E44" s="210"/>
      <c r="F44" s="210"/>
      <c r="G44" s="210"/>
      <c r="H44" s="210"/>
      <c r="I44" s="211"/>
      <c r="J44" s="210"/>
      <c r="K44" s="211">
        <f>+[9]ALCE!$F$79/1000000</f>
        <v>52.951051999999997</v>
      </c>
      <c r="L44" s="211"/>
      <c r="M44" s="210"/>
      <c r="N44" s="210"/>
      <c r="O44" s="210"/>
      <c r="P44" s="210"/>
      <c r="Q44" s="210"/>
      <c r="R44" s="210"/>
      <c r="S44" s="210"/>
      <c r="T44" s="210"/>
      <c r="U44" s="210"/>
      <c r="V44" s="210">
        <f t="shared" si="11"/>
        <v>52.951051999999997</v>
      </c>
      <c r="X44" s="210"/>
      <c r="Y44" s="210"/>
      <c r="Z44" s="210"/>
      <c r="AA44" s="210"/>
      <c r="AB44" s="210"/>
      <c r="AC44" s="210"/>
      <c r="AD44" s="210"/>
      <c r="AE44" s="210"/>
      <c r="AF44" s="210"/>
      <c r="AG44" s="210"/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>
        <f t="shared" si="12"/>
        <v>0</v>
      </c>
      <c r="AY44" s="214">
        <f t="shared" si="13"/>
        <v>52.951051999999997</v>
      </c>
      <c r="AZ44" s="223"/>
      <c r="BA44" s="215"/>
      <c r="BB44" s="215"/>
    </row>
    <row r="45" spans="2:54" s="200" customFormat="1" collapsed="1" x14ac:dyDescent="0.3">
      <c r="B45" s="200" t="s">
        <v>520</v>
      </c>
      <c r="C45" s="220">
        <f t="shared" ref="C45:V45" si="14">SUM(C39:C44)</f>
        <v>548.029403285439</v>
      </c>
      <c r="D45" s="220"/>
      <c r="E45" s="220"/>
      <c r="F45" s="220">
        <f t="shared" si="14"/>
        <v>0</v>
      </c>
      <c r="G45" s="220"/>
      <c r="H45" s="220">
        <f t="shared" si="14"/>
        <v>632.79289138159152</v>
      </c>
      <c r="I45" s="220">
        <f t="shared" si="14"/>
        <v>0</v>
      </c>
      <c r="J45" s="220">
        <f t="shared" si="14"/>
        <v>0</v>
      </c>
      <c r="K45" s="220">
        <f t="shared" si="14"/>
        <v>596.00355300000001</v>
      </c>
      <c r="L45" s="220"/>
      <c r="M45" s="220">
        <f t="shared" si="14"/>
        <v>0</v>
      </c>
      <c r="N45" s="220">
        <f t="shared" si="14"/>
        <v>0</v>
      </c>
      <c r="O45" s="220">
        <f t="shared" si="14"/>
        <v>0</v>
      </c>
      <c r="P45" s="220">
        <f t="shared" si="14"/>
        <v>0</v>
      </c>
      <c r="Q45" s="220">
        <f t="shared" si="14"/>
        <v>130.80173400000001</v>
      </c>
      <c r="R45" s="220"/>
      <c r="S45" s="220"/>
      <c r="T45" s="220">
        <f t="shared" si="14"/>
        <v>0</v>
      </c>
      <c r="U45" s="220">
        <f t="shared" si="14"/>
        <v>0</v>
      </c>
      <c r="V45" s="220">
        <f t="shared" si="14"/>
        <v>1907.6275816670304</v>
      </c>
      <c r="W45" s="201"/>
      <c r="X45" s="220">
        <f t="shared" ref="X45:AH45" si="15">SUM(X39:X44)</f>
        <v>143.222238</v>
      </c>
      <c r="Y45" s="220">
        <f t="shared" si="15"/>
        <v>1557.5805776184081</v>
      </c>
      <c r="Z45" s="220"/>
      <c r="AA45" s="220">
        <f t="shared" si="15"/>
        <v>0</v>
      </c>
      <c r="AB45" s="220">
        <f t="shared" si="15"/>
        <v>0</v>
      </c>
      <c r="AC45" s="220"/>
      <c r="AD45" s="220">
        <f t="shared" si="15"/>
        <v>0</v>
      </c>
      <c r="AE45" s="220"/>
      <c r="AF45" s="220">
        <f t="shared" si="15"/>
        <v>0</v>
      </c>
      <c r="AG45" s="220"/>
      <c r="AH45" s="220">
        <f t="shared" si="15"/>
        <v>0</v>
      </c>
      <c r="AI45" s="220"/>
      <c r="AJ45" s="220">
        <f>SUM(AJ39:AJ44)</f>
        <v>6.1320139999999999</v>
      </c>
      <c r="AK45" s="220">
        <f t="shared" ref="AK45:AW45" si="16">SUM(AK39:AK44)</f>
        <v>0</v>
      </c>
      <c r="AL45" s="220">
        <f t="shared" si="16"/>
        <v>0</v>
      </c>
      <c r="AM45" s="220">
        <f t="shared" si="16"/>
        <v>0</v>
      </c>
      <c r="AN45" s="220"/>
      <c r="AO45" s="220"/>
      <c r="AP45" s="220"/>
      <c r="AQ45" s="220"/>
      <c r="AR45" s="220"/>
      <c r="AS45" s="220"/>
      <c r="AT45" s="220"/>
      <c r="AU45" s="220">
        <f t="shared" si="16"/>
        <v>7.8138590000000008</v>
      </c>
      <c r="AV45" s="220">
        <f t="shared" si="16"/>
        <v>0</v>
      </c>
      <c r="AW45" s="220">
        <f t="shared" si="16"/>
        <v>1714.7486886184081</v>
      </c>
      <c r="AY45" s="220">
        <f>SUM(AY39:AY44)</f>
        <v>3622.3762702854387</v>
      </c>
      <c r="BA45" s="215">
        <f>+V45/$AY45</f>
        <v>0.52662325482733785</v>
      </c>
      <c r="BB45" s="215">
        <f>+AW45/$AY45</f>
        <v>0.47337674517266204</v>
      </c>
    </row>
    <row r="47" spans="2:54" x14ac:dyDescent="0.3">
      <c r="B47" s="222" t="s">
        <v>152</v>
      </c>
    </row>
    <row r="48" spans="2:54" hidden="1" outlineLevel="1" x14ac:dyDescent="0.3">
      <c r="B48" s="198" t="s">
        <v>521</v>
      </c>
      <c r="C48" s="210">
        <f>SUM([9]Cadeneo!$G$6:$G$26)/1000000</f>
        <v>94.7744</v>
      </c>
      <c r="D48" s="210"/>
      <c r="E48" s="210"/>
      <c r="F48" s="210"/>
      <c r="G48" s="210"/>
      <c r="H48" s="210"/>
      <c r="I48" s="211"/>
      <c r="J48" s="210"/>
      <c r="K48" s="210"/>
      <c r="L48" s="210"/>
      <c r="M48" s="210"/>
      <c r="N48" s="210"/>
      <c r="O48" s="210"/>
      <c r="P48" s="210">
        <f>+[9]Cadeneo!$G$30/1000000</f>
        <v>28.375128982958735</v>
      </c>
      <c r="Q48" s="211">
        <f>+([9]Cadeneo!$F$4+[9]Cadeneo!$F$5)/1000000</f>
        <v>86.396413999999993</v>
      </c>
      <c r="R48" s="211"/>
      <c r="S48" s="211"/>
      <c r="T48" s="210"/>
      <c r="U48" s="210"/>
      <c r="V48" s="210">
        <f>SUM(C48:U48)</f>
        <v>209.54594298295874</v>
      </c>
      <c r="X48" s="210">
        <f>SUM([9]Cadeneo!$H$6:$H$26)/1000000</f>
        <v>20.267050999999999</v>
      </c>
      <c r="Y48" s="210"/>
      <c r="Z48" s="210"/>
      <c r="AA48" s="210"/>
      <c r="AB48" s="210"/>
      <c r="AC48" s="210"/>
      <c r="AD48" s="210"/>
      <c r="AE48" s="210"/>
      <c r="AF48" s="210"/>
      <c r="AG48" s="210"/>
      <c r="AH48" s="210"/>
      <c r="AI48" s="210"/>
      <c r="AJ48" s="210"/>
      <c r="AK48" s="210"/>
      <c r="AL48" s="210">
        <f>+[9]Cadeneo!$H$30/1000000</f>
        <v>8.9996570170412653</v>
      </c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>
        <f>SUM(X48:AU48)</f>
        <v>29.266708017041264</v>
      </c>
      <c r="AY48" s="214">
        <f>+AW48+V48</f>
        <v>238.81265099999999</v>
      </c>
      <c r="AZ48" s="223"/>
      <c r="BA48" s="215"/>
      <c r="BB48" s="215"/>
    </row>
    <row r="49" spans="2:54" hidden="1" outlineLevel="1" x14ac:dyDescent="0.3">
      <c r="B49" s="198" t="s">
        <v>508</v>
      </c>
      <c r="C49" s="210"/>
      <c r="D49" s="210"/>
      <c r="E49" s="210"/>
      <c r="F49" s="210"/>
      <c r="G49" s="210"/>
      <c r="H49" s="210">
        <f>SUM([9]Cadeneo!$G$46:$G$50)/1000000</f>
        <v>1078.3032684306565</v>
      </c>
      <c r="I49" s="211"/>
      <c r="J49" s="210"/>
      <c r="K49" s="210"/>
      <c r="L49" s="210"/>
      <c r="M49" s="210"/>
      <c r="N49" s="210"/>
      <c r="O49" s="210"/>
      <c r="P49" s="210"/>
      <c r="Q49" s="210"/>
      <c r="R49" s="210"/>
      <c r="S49" s="210"/>
      <c r="T49" s="210"/>
      <c r="U49" s="210"/>
      <c r="V49" s="210">
        <f>SUM(C49:U49)</f>
        <v>1078.3032684306565</v>
      </c>
      <c r="X49" s="210"/>
      <c r="Y49" s="210">
        <f>SUM([9]Cadeneo!$H$46:$H$50)/1000000</f>
        <v>2654.1768255693441</v>
      </c>
      <c r="Z49" s="210"/>
      <c r="AA49" s="210"/>
      <c r="AB49" s="210"/>
      <c r="AC49" s="210"/>
      <c r="AD49" s="210"/>
      <c r="AE49" s="210"/>
      <c r="AF49" s="210"/>
      <c r="AG49" s="210"/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>
        <f>SUM(X49:AU49)</f>
        <v>2654.1768255693441</v>
      </c>
      <c r="AY49" s="214">
        <f>+AW49+V49</f>
        <v>3732.4800940000005</v>
      </c>
      <c r="AZ49" s="223"/>
      <c r="BA49" s="215"/>
      <c r="BB49" s="215"/>
    </row>
    <row r="50" spans="2:54" hidden="1" outlineLevel="1" x14ac:dyDescent="0.3">
      <c r="B50" s="198" t="s">
        <v>509</v>
      </c>
      <c r="C50" s="210"/>
      <c r="D50" s="210"/>
      <c r="E50" s="210"/>
      <c r="F50" s="210"/>
      <c r="G50" s="210"/>
      <c r="H50" s="210"/>
      <c r="I50" s="211"/>
      <c r="J50" s="210"/>
      <c r="K50" s="210"/>
      <c r="L50" s="210"/>
      <c r="M50" s="210"/>
      <c r="N50" s="210"/>
      <c r="O50" s="210"/>
      <c r="P50" s="210"/>
      <c r="Q50" s="210"/>
      <c r="R50" s="210"/>
      <c r="S50" s="210"/>
      <c r="T50" s="210"/>
      <c r="U50" s="210"/>
      <c r="V50" s="210">
        <f>SUM(C50:U50)</f>
        <v>0</v>
      </c>
      <c r="X50" s="210"/>
      <c r="Y50" s="210"/>
      <c r="Z50" s="210"/>
      <c r="AA50" s="210"/>
      <c r="AB50" s="211">
        <f>SUM([9]Cadeneo!$H$43:$H$45)/1000000</f>
        <v>2390.1880150000002</v>
      </c>
      <c r="AC50" s="211"/>
      <c r="AD50" s="210"/>
      <c r="AE50" s="210"/>
      <c r="AF50" s="210"/>
      <c r="AG50" s="210"/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>
        <f>SUM(X50:AU50)</f>
        <v>2390.1880150000002</v>
      </c>
      <c r="AY50" s="214">
        <f>+AW50+V50</f>
        <v>2390.1880150000002</v>
      </c>
      <c r="AZ50" s="223"/>
      <c r="BA50" s="215"/>
      <c r="BB50" s="215"/>
    </row>
    <row r="51" spans="2:54" hidden="1" outlineLevel="1" x14ac:dyDescent="0.3">
      <c r="B51" s="198" t="s">
        <v>517</v>
      </c>
      <c r="C51" s="210">
        <f>SUM([9]Cadeneo!$G$31:$G$42)/1000000</f>
        <v>2.9292059273883475</v>
      </c>
      <c r="D51" s="210"/>
      <c r="E51" s="210"/>
      <c r="F51" s="210"/>
      <c r="G51" s="210"/>
      <c r="H51" s="210"/>
      <c r="I51" s="211"/>
      <c r="J51" s="210"/>
      <c r="K51" s="210"/>
      <c r="L51" s="210"/>
      <c r="M51" s="210"/>
      <c r="N51" s="210"/>
      <c r="O51" s="210"/>
      <c r="P51" s="210"/>
      <c r="Q51" s="210"/>
      <c r="R51" s="210"/>
      <c r="S51" s="210"/>
      <c r="T51" s="210"/>
      <c r="U51" s="210"/>
      <c r="V51" s="210">
        <f>SUM(C51:U51)</f>
        <v>2.9292059273883475</v>
      </c>
      <c r="X51" s="210">
        <f>SUM([9]Cadeneo!$H$31:$H$42)/1000000</f>
        <v>0.80112207261165258</v>
      </c>
      <c r="Y51" s="210"/>
      <c r="Z51" s="210"/>
      <c r="AA51" s="210"/>
      <c r="AB51" s="210"/>
      <c r="AC51" s="210"/>
      <c r="AD51" s="210"/>
      <c r="AE51" s="210"/>
      <c r="AF51" s="210"/>
      <c r="AG51" s="210"/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>
        <f>SUM(X51:AU51)</f>
        <v>0.80112207261165258</v>
      </c>
      <c r="AY51" s="214">
        <f>+AW51+V51</f>
        <v>3.7303280000000001</v>
      </c>
      <c r="AZ51" s="223"/>
      <c r="BA51" s="215"/>
      <c r="BB51" s="215"/>
    </row>
    <row r="52" spans="2:54" s="200" customFormat="1" collapsed="1" x14ac:dyDescent="0.3">
      <c r="B52" s="200" t="s">
        <v>522</v>
      </c>
      <c r="C52" s="220">
        <f t="shared" ref="C52:V52" si="17">SUM(C48:C51)</f>
        <v>97.703605927388352</v>
      </c>
      <c r="D52" s="220"/>
      <c r="E52" s="220"/>
      <c r="F52" s="220">
        <f t="shared" si="17"/>
        <v>0</v>
      </c>
      <c r="G52" s="220"/>
      <c r="H52" s="220">
        <f t="shared" si="17"/>
        <v>1078.3032684306565</v>
      </c>
      <c r="I52" s="220">
        <f t="shared" si="17"/>
        <v>0</v>
      </c>
      <c r="J52" s="220">
        <f t="shared" si="17"/>
        <v>0</v>
      </c>
      <c r="K52" s="220">
        <f t="shared" si="17"/>
        <v>0</v>
      </c>
      <c r="L52" s="220"/>
      <c r="M52" s="220">
        <f t="shared" si="17"/>
        <v>0</v>
      </c>
      <c r="N52" s="220">
        <f t="shared" si="17"/>
        <v>0</v>
      </c>
      <c r="O52" s="220">
        <f t="shared" si="17"/>
        <v>0</v>
      </c>
      <c r="P52" s="220">
        <f t="shared" si="17"/>
        <v>28.375128982958735</v>
      </c>
      <c r="Q52" s="220">
        <f t="shared" si="17"/>
        <v>86.396413999999993</v>
      </c>
      <c r="R52" s="220"/>
      <c r="S52" s="220"/>
      <c r="T52" s="220">
        <f t="shared" si="17"/>
        <v>0</v>
      </c>
      <c r="U52" s="220">
        <f t="shared" si="17"/>
        <v>0</v>
      </c>
      <c r="V52" s="220">
        <f t="shared" si="17"/>
        <v>1290.7784173410034</v>
      </c>
      <c r="W52" s="201"/>
      <c r="X52" s="220">
        <f t="shared" ref="X52:AV52" si="18">SUM(X48:X51)</f>
        <v>21.06817307261165</v>
      </c>
      <c r="Y52" s="220">
        <f t="shared" si="18"/>
        <v>2654.1768255693441</v>
      </c>
      <c r="Z52" s="220"/>
      <c r="AA52" s="220">
        <f t="shared" si="18"/>
        <v>0</v>
      </c>
      <c r="AB52" s="220">
        <f t="shared" si="18"/>
        <v>2390.1880150000002</v>
      </c>
      <c r="AC52" s="220"/>
      <c r="AD52" s="220">
        <f t="shared" si="18"/>
        <v>0</v>
      </c>
      <c r="AE52" s="220"/>
      <c r="AF52" s="220">
        <f t="shared" si="18"/>
        <v>0</v>
      </c>
      <c r="AG52" s="220">
        <f t="shared" si="18"/>
        <v>0</v>
      </c>
      <c r="AH52" s="220">
        <f t="shared" si="18"/>
        <v>0</v>
      </c>
      <c r="AI52" s="220"/>
      <c r="AJ52" s="220">
        <f t="shared" si="18"/>
        <v>0</v>
      </c>
      <c r="AK52" s="220">
        <f t="shared" si="18"/>
        <v>0</v>
      </c>
      <c r="AL52" s="220">
        <f t="shared" si="18"/>
        <v>8.9996570170412653</v>
      </c>
      <c r="AM52" s="220">
        <f t="shared" si="18"/>
        <v>0</v>
      </c>
      <c r="AN52" s="220"/>
      <c r="AO52" s="220"/>
      <c r="AP52" s="220"/>
      <c r="AQ52" s="220"/>
      <c r="AR52" s="220"/>
      <c r="AS52" s="220"/>
      <c r="AT52" s="220"/>
      <c r="AU52" s="220">
        <f t="shared" si="18"/>
        <v>0</v>
      </c>
      <c r="AV52" s="220">
        <f t="shared" si="18"/>
        <v>0</v>
      </c>
      <c r="AW52" s="220">
        <f>SUM(AW48:AW51)</f>
        <v>5074.4326706589973</v>
      </c>
      <c r="AY52" s="220">
        <f>SUM(AY48:AY51)</f>
        <v>6365.211088</v>
      </c>
      <c r="BA52" s="215">
        <f>+V52/$AY52</f>
        <v>0.20278642758202325</v>
      </c>
      <c r="BB52" s="215">
        <f>+AW52/$AY52</f>
        <v>0.79721357241797686</v>
      </c>
    </row>
    <row r="54" spans="2:54" x14ac:dyDescent="0.3">
      <c r="B54" s="222" t="s">
        <v>153</v>
      </c>
    </row>
    <row r="55" spans="2:54" hidden="1" outlineLevel="1" x14ac:dyDescent="0.3">
      <c r="B55" s="198" t="s">
        <v>523</v>
      </c>
      <c r="C55" s="210">
        <f>SUM([9]Transporte!$G$41:$G$61)/1000000</f>
        <v>70.308059999999998</v>
      </c>
      <c r="D55" s="210"/>
      <c r="E55" s="210"/>
      <c r="F55" s="210"/>
      <c r="G55" s="210"/>
      <c r="H55" s="210"/>
      <c r="I55" s="211"/>
      <c r="J55" s="210"/>
      <c r="K55" s="210"/>
      <c r="L55" s="210"/>
      <c r="M55" s="210"/>
      <c r="N55" s="210">
        <f>+([9]Transporte!$G$62+[9]Transporte!$F$65)/1000000</f>
        <v>72.311014999999998</v>
      </c>
      <c r="O55" s="210"/>
      <c r="P55" s="210">
        <f>+[9]Transporte!$G$71/1000000</f>
        <v>28.309075859687223</v>
      </c>
      <c r="Q55" s="211">
        <f>+([9]Transporte!$G$38+[9]Transporte!$G$39)/1000000</f>
        <v>237.739712</v>
      </c>
      <c r="R55" s="211"/>
      <c r="S55" s="211"/>
      <c r="T55" s="210"/>
      <c r="U55" s="210"/>
      <c r="V55" s="210">
        <f>SUM(C55:U55)</f>
        <v>408.66786285968726</v>
      </c>
      <c r="X55" s="210">
        <f>SUM([9]Transporte!$H$42:$H$61)/1000000</f>
        <v>17.358111999999998</v>
      </c>
      <c r="Y55" s="210">
        <f>+[9]Transporte!$F$40/1000000</f>
        <v>4.9163209999999999</v>
      </c>
      <c r="Z55" s="210"/>
      <c r="AA55" s="210"/>
      <c r="AB55" s="210">
        <f>+[9]Transporte!$H$63/1000000+[9]Transporte!$H$70/1000000</f>
        <v>59.255718999999999</v>
      </c>
      <c r="AC55" s="210"/>
      <c r="AD55" s="210"/>
      <c r="AE55" s="210"/>
      <c r="AF55" s="210"/>
      <c r="AG55" s="210"/>
      <c r="AH55" s="210">
        <f>+[9]Transporte!$H$68/1000000</f>
        <v>6.9820000000000002</v>
      </c>
      <c r="AI55" s="210"/>
      <c r="AJ55" s="210"/>
      <c r="AK55" s="210"/>
      <c r="AL55" s="210">
        <f>+[9]Transporte!$H$71/1000000</f>
        <v>8.9787071403127765</v>
      </c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>
        <f>SUM(X55:AU55)</f>
        <v>97.490859140312779</v>
      </c>
      <c r="AY55" s="214">
        <f>+AW55+V55</f>
        <v>506.15872200000001</v>
      </c>
      <c r="AZ55" s="223"/>
      <c r="BA55" s="215"/>
      <c r="BB55" s="215"/>
    </row>
    <row r="56" spans="2:54" hidden="1" outlineLevel="1" x14ac:dyDescent="0.3">
      <c r="B56" s="198" t="s">
        <v>508</v>
      </c>
      <c r="C56" s="210"/>
      <c r="D56" s="210"/>
      <c r="E56" s="210"/>
      <c r="F56" s="210"/>
      <c r="G56" s="210"/>
      <c r="H56" s="210">
        <f>SUM([9]Transporte!$G$125,[9]Transporte!$G$127:$G$128,[9]Transporte!$G$130:$G$134,[9]Transporte!$G$137)/1000000</f>
        <v>1660.3750646223639</v>
      </c>
      <c r="I56" s="211"/>
      <c r="J56" s="210"/>
      <c r="K56" s="210"/>
      <c r="L56" s="210"/>
      <c r="M56" s="210"/>
      <c r="N56" s="210"/>
      <c r="O56" s="210"/>
      <c r="P56" s="210"/>
      <c r="Q56" s="210"/>
      <c r="R56" s="210"/>
      <c r="S56" s="210"/>
      <c r="T56" s="210"/>
      <c r="U56" s="210"/>
      <c r="V56" s="210">
        <f>SUM(C56:U56)</f>
        <v>1660.3750646223639</v>
      </c>
      <c r="X56" s="210"/>
      <c r="Y56" s="210">
        <f>SUM([9]Transporte!$H$125,[9]Transporte!$H$127:$H$128,[9]Transporte!$H$130:$H$134,[9]Transporte!$H$137)/1000000</f>
        <v>4086.9105633776371</v>
      </c>
      <c r="Z56" s="210"/>
      <c r="AA56" s="210"/>
      <c r="AB56" s="210"/>
      <c r="AC56" s="210"/>
      <c r="AD56" s="210"/>
      <c r="AE56" s="210"/>
      <c r="AF56" s="210"/>
      <c r="AG56" s="210"/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>
        <f>+[9]Transporte!$F$135/1000000</f>
        <v>3.936051</v>
      </c>
      <c r="AV56" s="210"/>
      <c r="AW56" s="210">
        <f>SUM(X56:AU56)</f>
        <v>4090.8466143776373</v>
      </c>
      <c r="AY56" s="214">
        <f>+AW56+V56</f>
        <v>5751.2216790000011</v>
      </c>
      <c r="AZ56" s="223"/>
      <c r="BA56" s="215"/>
      <c r="BB56" s="215"/>
    </row>
    <row r="57" spans="2:54" hidden="1" outlineLevel="1" x14ac:dyDescent="0.3">
      <c r="B57" s="198" t="s">
        <v>509</v>
      </c>
      <c r="C57" s="210"/>
      <c r="D57" s="210"/>
      <c r="E57" s="210"/>
      <c r="F57" s="210"/>
      <c r="G57" s="210"/>
      <c r="H57" s="210"/>
      <c r="I57" s="211"/>
      <c r="J57" s="210"/>
      <c r="K57" s="210"/>
      <c r="L57" s="210"/>
      <c r="M57" s="210"/>
      <c r="N57" s="210"/>
      <c r="O57" s="210"/>
      <c r="P57" s="210"/>
      <c r="Q57" s="210"/>
      <c r="R57" s="210"/>
      <c r="S57" s="210"/>
      <c r="T57" s="210"/>
      <c r="U57" s="210"/>
      <c r="V57" s="210">
        <f>SUM(C57:U57)</f>
        <v>0</v>
      </c>
      <c r="X57" s="210"/>
      <c r="Y57" s="210"/>
      <c r="Z57" s="210"/>
      <c r="AA57" s="210"/>
      <c r="AB57" s="210">
        <f>+([9]Transporte!$F$112+[9]Transporte!$F$109)/1000000</f>
        <v>7933.777403</v>
      </c>
      <c r="AC57" s="210"/>
      <c r="AD57" s="210"/>
      <c r="AE57" s="210"/>
      <c r="AF57" s="210"/>
      <c r="AG57" s="210">
        <f>+([9]Transporte!$F$106+[9]Transporte!$F$107)/1000000</f>
        <v>542.81229199999996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>
        <f>SUM(X57:AU57)</f>
        <v>8476.5896950000006</v>
      </c>
      <c r="AY57" s="214">
        <f>+AW57+V57</f>
        <v>8476.5896950000006</v>
      </c>
      <c r="AZ57" s="223"/>
      <c r="BA57" s="215"/>
      <c r="BB57" s="215"/>
    </row>
    <row r="58" spans="2:54" hidden="1" outlineLevel="1" x14ac:dyDescent="0.3">
      <c r="B58" s="198" t="s">
        <v>524</v>
      </c>
      <c r="C58" s="210">
        <f>SUM([9]Transporte!$G$72:$G$92)/1000000</f>
        <v>1074.5733629228152</v>
      </c>
      <c r="D58" s="210"/>
      <c r="E58" s="210"/>
      <c r="F58" s="210"/>
      <c r="G58" s="210"/>
      <c r="H58" s="210"/>
      <c r="I58" s="211"/>
      <c r="J58" s="210"/>
      <c r="K58" s="210">
        <f>+([9]Transporte!$G$99+[9]Transporte!$F$100+[9]Transporte!$F$103+[9]Transporte!$F$102+[9]Transporte!$G$98)/1000000</f>
        <v>387.067294</v>
      </c>
      <c r="L58" s="210"/>
      <c r="M58" s="210"/>
      <c r="N58" s="210"/>
      <c r="O58" s="210"/>
      <c r="P58" s="210"/>
      <c r="Q58" s="210"/>
      <c r="R58" s="210"/>
      <c r="S58" s="210"/>
      <c r="T58" s="210"/>
      <c r="U58" s="210"/>
      <c r="V58" s="210">
        <f>SUM(C58:U58)</f>
        <v>1461.6406569228152</v>
      </c>
      <c r="X58" s="210">
        <f>SUM([9]Transporte!$H$72:$H$86)/1000000</f>
        <v>296.13525349617652</v>
      </c>
      <c r="Y58" s="210"/>
      <c r="Z58" s="210"/>
      <c r="AA58" s="210"/>
      <c r="AB58" s="210"/>
      <c r="AC58" s="210"/>
      <c r="AD58" s="210"/>
      <c r="AE58" s="210"/>
      <c r="AF58" s="210"/>
      <c r="AG58" s="210"/>
      <c r="AH58" s="210"/>
      <c r="AI58" s="210"/>
      <c r="AJ58" s="210">
        <f>+([9]Transporte!$H$87+[9]Transporte!$H$92)/1000000</f>
        <v>24.837981917976297</v>
      </c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>
        <f>SUM(X58:AU58)</f>
        <v>320.97323541415284</v>
      </c>
      <c r="AY58" s="214">
        <f>+AW58+V58</f>
        <v>1782.6138923369681</v>
      </c>
      <c r="AZ58" s="223"/>
      <c r="BA58" s="215"/>
      <c r="BB58" s="215"/>
    </row>
    <row r="59" spans="2:54" s="200" customFormat="1" collapsed="1" x14ac:dyDescent="0.3">
      <c r="B59" s="200" t="s">
        <v>525</v>
      </c>
      <c r="C59" s="220">
        <f>SUM(C54:C57)</f>
        <v>70.308059999999998</v>
      </c>
      <c r="D59" s="220"/>
      <c r="E59" s="220"/>
      <c r="F59" s="220">
        <f>SUM(F54:F57)</f>
        <v>0</v>
      </c>
      <c r="G59" s="220"/>
      <c r="H59" s="220">
        <f>SUM(H54:H57)</f>
        <v>1660.3750646223639</v>
      </c>
      <c r="I59" s="220">
        <f>SUM(I54:I57)</f>
        <v>0</v>
      </c>
      <c r="J59" s="220">
        <f>SUM(J54:J57)</f>
        <v>0</v>
      </c>
      <c r="K59" s="220">
        <f>SUM(K54:K57)</f>
        <v>0</v>
      </c>
      <c r="L59" s="220"/>
      <c r="M59" s="220">
        <f>SUM(M54:M57)</f>
        <v>0</v>
      </c>
      <c r="N59" s="220">
        <f>SUM(N54:N57)</f>
        <v>72.311014999999998</v>
      </c>
      <c r="O59" s="220">
        <f>SUM(O54:O57)</f>
        <v>0</v>
      </c>
      <c r="P59" s="220">
        <f>SUM(P54:P57)</f>
        <v>28.309075859687223</v>
      </c>
      <c r="Q59" s="220">
        <f>SUM(Q54:Q57)</f>
        <v>237.739712</v>
      </c>
      <c r="R59" s="220"/>
      <c r="S59" s="220"/>
      <c r="T59" s="220">
        <f>SUM(T54:T57)</f>
        <v>0</v>
      </c>
      <c r="U59" s="220">
        <f>SUM(U54:U57)</f>
        <v>0</v>
      </c>
      <c r="V59" s="220">
        <f>SUM(V54:V58)</f>
        <v>3530.6835844048665</v>
      </c>
      <c r="W59" s="201"/>
      <c r="X59" s="220">
        <f>SUM(X54:X58)</f>
        <v>313.49336549617652</v>
      </c>
      <c r="Y59" s="220">
        <f>SUM(Y54:Y58)</f>
        <v>4091.8268843776373</v>
      </c>
      <c r="Z59" s="220"/>
      <c r="AA59" s="220">
        <f>SUM(AA54:AA58)</f>
        <v>0</v>
      </c>
      <c r="AB59" s="220">
        <f>SUM(AB54:AB58)</f>
        <v>7993.0331219999998</v>
      </c>
      <c r="AC59" s="220"/>
      <c r="AD59" s="220">
        <f>SUM(AD54:AD58)</f>
        <v>0</v>
      </c>
      <c r="AE59" s="220"/>
      <c r="AF59" s="220">
        <f>SUM(AF54:AF58)</f>
        <v>0</v>
      </c>
      <c r="AG59" s="220">
        <f>SUM(AG54:AG58)</f>
        <v>542.81229199999996</v>
      </c>
      <c r="AH59" s="220">
        <f>SUM(AH54:AH58)</f>
        <v>6.9820000000000002</v>
      </c>
      <c r="AI59" s="220"/>
      <c r="AJ59" s="220">
        <f>SUM(AJ54:AJ58)</f>
        <v>24.837981917976297</v>
      </c>
      <c r="AK59" s="220">
        <f>SUM(AK54:AK58)</f>
        <v>0</v>
      </c>
      <c r="AL59" s="220">
        <f>SUM(AL54:AL58)</f>
        <v>8.9787071403127765</v>
      </c>
      <c r="AM59" s="220">
        <f>SUM(AM54:AM58)</f>
        <v>0</v>
      </c>
      <c r="AN59" s="220"/>
      <c r="AO59" s="220"/>
      <c r="AP59" s="220"/>
      <c r="AQ59" s="220"/>
      <c r="AR59" s="220"/>
      <c r="AS59" s="220"/>
      <c r="AT59" s="220"/>
      <c r="AU59" s="220">
        <f>SUM(AU54:AU58)</f>
        <v>3.936051</v>
      </c>
      <c r="AV59" s="220">
        <f>SUM(AV54:AV58)</f>
        <v>0</v>
      </c>
      <c r="AW59" s="220">
        <f>SUM(AW54:AW58)</f>
        <v>12985.900403932104</v>
      </c>
      <c r="AY59" s="220">
        <f>SUM(AY54:AY58)</f>
        <v>16516.58398833697</v>
      </c>
      <c r="BA59" s="215">
        <f>+V59/$AY59</f>
        <v>0.21376596921603314</v>
      </c>
      <c r="BB59" s="215">
        <f>+AW59/$AY59</f>
        <v>0.78623403078396692</v>
      </c>
    </row>
    <row r="61" spans="2:54" x14ac:dyDescent="0.3">
      <c r="B61" s="198" t="s">
        <v>526</v>
      </c>
      <c r="C61" s="210"/>
      <c r="D61" s="210"/>
      <c r="E61" s="210"/>
      <c r="F61" s="210">
        <f>+[9]Transporte!$G$122/1000000</f>
        <v>23.227886000000002</v>
      </c>
      <c r="G61" s="210"/>
      <c r="H61" s="210">
        <f>SUM([9]Transporte!$G$113:$G$114,[9]Transporte!$G$116:$G$116)/1000000</f>
        <v>76.139837167373614</v>
      </c>
      <c r="I61" s="211"/>
      <c r="J61" s="210"/>
      <c r="K61" s="210">
        <f>+[9]Transporte!$G$124/1000000</f>
        <v>174.44261800000001</v>
      </c>
      <c r="L61" s="210"/>
      <c r="M61" s="210"/>
      <c r="N61" s="210"/>
      <c r="O61" s="210"/>
      <c r="P61" s="210"/>
      <c r="Q61" s="210"/>
      <c r="R61" s="210"/>
      <c r="S61" s="210"/>
      <c r="T61" s="210"/>
      <c r="U61" s="210"/>
      <c r="V61" s="210">
        <f>SUM(C61:U61)</f>
        <v>273.81034116737362</v>
      </c>
      <c r="X61" s="210"/>
      <c r="Y61" s="210">
        <f>SUM([9]Transporte!$H$113:$H$114,[9]Transporte!$H$116:$H$116)/1000000</f>
        <v>182.8656788326264</v>
      </c>
      <c r="Z61" s="210"/>
      <c r="AA61" s="210"/>
      <c r="AB61" s="210">
        <f>+[9]Transporte!$H$119/1000000</f>
        <v>58.85</v>
      </c>
      <c r="AC61" s="210"/>
      <c r="AD61" s="210"/>
      <c r="AE61" s="210"/>
      <c r="AF61" s="210"/>
      <c r="AG61" s="210"/>
      <c r="AH61" s="210">
        <f>+[9]Transporte!$F$123/1000000</f>
        <v>17.797499999999999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>
        <f>SUM(X61:AU61)</f>
        <v>259.51317883262641</v>
      </c>
      <c r="AY61" s="214">
        <f>+AW61+V61</f>
        <v>533.32352000000003</v>
      </c>
      <c r="AZ61" s="223"/>
      <c r="BA61" s="215">
        <f>+V61/$AY61</f>
        <v>0.51340383631941378</v>
      </c>
      <c r="BB61" s="215">
        <f>+AW61/$AY61</f>
        <v>0.48659616368058622</v>
      </c>
    </row>
    <row r="62" spans="2:54" ht="9" customHeight="1" x14ac:dyDescent="0.3"/>
    <row r="63" spans="2:54" x14ac:dyDescent="0.3">
      <c r="B63" s="198" t="s">
        <v>527</v>
      </c>
      <c r="C63" s="210">
        <f>SUM([9]Transporte!$G$6:$G$24)/1000000</f>
        <v>210.19849099999999</v>
      </c>
      <c r="D63" s="210"/>
      <c r="E63" s="210"/>
      <c r="F63" s="210">
        <f>SUM([9]Transporte!$F$30)/1000000</f>
        <v>60.310217999999999</v>
      </c>
      <c r="G63" s="210"/>
      <c r="H63" s="210"/>
      <c r="I63" s="211"/>
      <c r="J63" s="210"/>
      <c r="K63" s="210">
        <f>+([9]Transporte!$G$27+[9]Transporte!$G$34+[9]Transporte!$F$29)/1000000</f>
        <v>344.00582600000001</v>
      </c>
      <c r="L63" s="210"/>
      <c r="M63" s="210"/>
      <c r="N63" s="210"/>
      <c r="O63" s="210"/>
      <c r="P63" s="210">
        <f>+[9]Transporte!$G$35/1000000</f>
        <v>24.098066449699807</v>
      </c>
      <c r="Q63" s="210"/>
      <c r="R63" s="210"/>
      <c r="S63" s="210"/>
      <c r="T63" s="210"/>
      <c r="U63" s="210"/>
      <c r="V63" s="210">
        <f>SUM(C63:U63)</f>
        <v>638.61260144969981</v>
      </c>
      <c r="X63" s="210">
        <f>SUM([9]Transporte!$H$6:$H$24)/1000000</f>
        <v>54.596952999999999</v>
      </c>
      <c r="Y63" s="210"/>
      <c r="Z63" s="210"/>
      <c r="AA63" s="210"/>
      <c r="AB63" s="210"/>
      <c r="AC63" s="210"/>
      <c r="AD63" s="210"/>
      <c r="AE63" s="210"/>
      <c r="AF63" s="210"/>
      <c r="AG63" s="210"/>
      <c r="AH63" s="210"/>
      <c r="AI63" s="210"/>
      <c r="AJ63" s="210"/>
      <c r="AK63" s="210"/>
      <c r="AL63" s="210">
        <f>+[9]Transporte!$H$35/1000000</f>
        <v>7.6431135503001917</v>
      </c>
      <c r="AM63" s="210"/>
      <c r="AN63" s="210"/>
      <c r="AO63" s="210"/>
      <c r="AP63" s="210"/>
      <c r="AQ63" s="210"/>
      <c r="AR63" s="210"/>
      <c r="AS63" s="210"/>
      <c r="AT63" s="210"/>
      <c r="AU63" s="210">
        <f>+([9]Transporte!$H$25+[9]Transporte!$H$31+[9]Transporte!$H$32+[9]Transporte!$H$33)/1000000</f>
        <v>39.954076999999998</v>
      </c>
      <c r="AV63" s="210"/>
      <c r="AW63" s="210">
        <f>SUM(X63:AU63)</f>
        <v>102.1941435503002</v>
      </c>
      <c r="AY63" s="214">
        <f>+AW63+V63</f>
        <v>740.80674499999998</v>
      </c>
      <c r="AZ63" s="223"/>
      <c r="BA63" s="215">
        <f>+V63/$AY63</f>
        <v>0.86205019832763519</v>
      </c>
      <c r="BB63" s="215">
        <f>+AW63/$AY63</f>
        <v>0.1379498016723649</v>
      </c>
    </row>
    <row r="64" spans="2:54" ht="7.5" customHeight="1" x14ac:dyDescent="0.3"/>
    <row r="65" spans="2:57" x14ac:dyDescent="0.3">
      <c r="B65" s="198" t="s">
        <v>528</v>
      </c>
      <c r="C65" s="210">
        <f>SUM('[9]JEF COSECHA'!$G$12:$G$30)/1000000</f>
        <v>252.539963</v>
      </c>
      <c r="D65" s="210"/>
      <c r="E65" s="210"/>
      <c r="F65" s="210">
        <f>SUM('[9]JEF COSECHA'!$G$45:$G$48)/1000000</f>
        <v>57.481901999999998</v>
      </c>
      <c r="G65" s="210"/>
      <c r="H65" s="210"/>
      <c r="I65" s="211"/>
      <c r="J65" s="210"/>
      <c r="K65" s="210"/>
      <c r="L65" s="210"/>
      <c r="M65" s="210"/>
      <c r="N65" s="210"/>
      <c r="O65" s="210"/>
      <c r="P65" s="210">
        <f>+('[9]JEF COSECHA'!$G$44+'[9]JEF COSECHA'!$G$62)/1000000</f>
        <v>21.850962860639882</v>
      </c>
      <c r="Q65" s="210"/>
      <c r="R65" s="210"/>
      <c r="S65" s="210"/>
      <c r="T65" s="211">
        <f>SUM('[9]JEF COSECHA'!$H$37:$H$38,'[9]JEF COSECHA'!$H$40:$H$41)/1000000</f>
        <v>9.7354420000000008</v>
      </c>
      <c r="U65" s="210"/>
      <c r="V65" s="210">
        <f>SUM(C65:U65)</f>
        <v>341.60826986063984</v>
      </c>
      <c r="X65" s="210">
        <f>SUM('[9]JEF COSECHA'!$H$12:$H$30)/1000000</f>
        <v>8.2459240000000005</v>
      </c>
      <c r="Y65" s="210"/>
      <c r="Z65" s="210"/>
      <c r="AA65" s="210"/>
      <c r="AB65" s="210"/>
      <c r="AC65" s="210"/>
      <c r="AD65" s="210"/>
      <c r="AE65" s="210"/>
      <c r="AF65" s="210"/>
      <c r="AG65" s="210"/>
      <c r="AH65" s="210"/>
      <c r="AI65" s="210"/>
      <c r="AJ65" s="210">
        <f>SUM('[9]JEF COSECHA'!$H$51,'[9]JEF COSECHA'!$H$53:$H$54)/1000000</f>
        <v>10.212137</v>
      </c>
      <c r="AK65" s="210"/>
      <c r="AL65" s="210">
        <f>+('[9]JEF COSECHA'!$H$55+'[9]JEF COSECHA'!$H$62+'[9]JEF COSECHA'!$H$43)/1000000</f>
        <v>7.7481561393601188</v>
      </c>
      <c r="AM65" s="210"/>
      <c r="AN65" s="210"/>
      <c r="AO65" s="210"/>
      <c r="AP65" s="210"/>
      <c r="AQ65" s="210"/>
      <c r="AR65" s="210"/>
      <c r="AS65" s="210"/>
      <c r="AT65" s="210"/>
      <c r="AU65" s="210">
        <f>+('[9]JEF COSECHA'!$H$32+'[9]JEF COSECHA'!$H$35)/1000000+SUM('[9]JEF COSECHA'!$H$49:$H$54,'[9]JEF COSECHA'!$H$56:$H$61,'[9]JEF COSECHA'!$H$41:$H$42)/1000000</f>
        <v>299.72112499999997</v>
      </c>
      <c r="AV65" s="210"/>
      <c r="AW65" s="210">
        <f>SUM(X65:AV65)</f>
        <v>325.92734213936012</v>
      </c>
      <c r="AY65" s="214">
        <f>+AW65+V65</f>
        <v>667.5356119999999</v>
      </c>
      <c r="AZ65" s="223"/>
      <c r="BA65" s="215">
        <f>+V65/$AY65</f>
        <v>0.51174538664259295</v>
      </c>
      <c r="BB65" s="215">
        <f>+AW65/$AY65</f>
        <v>0.48825461335740716</v>
      </c>
    </row>
    <row r="66" spans="2:57" ht="6" customHeight="1" x14ac:dyDescent="0.3">
      <c r="C66" s="227"/>
      <c r="D66" s="227"/>
      <c r="E66" s="227"/>
      <c r="F66" s="227"/>
      <c r="G66" s="227"/>
      <c r="H66" s="227"/>
      <c r="I66" s="228"/>
      <c r="J66" s="227"/>
      <c r="K66" s="227"/>
      <c r="L66" s="227"/>
      <c r="M66" s="227"/>
      <c r="N66" s="227"/>
      <c r="O66" s="227"/>
      <c r="P66" s="227"/>
      <c r="Q66" s="227"/>
      <c r="R66" s="227"/>
      <c r="S66" s="227"/>
      <c r="T66" s="228"/>
      <c r="U66" s="227"/>
      <c r="V66" s="227"/>
      <c r="X66" s="227"/>
      <c r="Y66" s="227"/>
      <c r="Z66" s="227"/>
      <c r="AA66" s="227"/>
      <c r="AB66" s="227"/>
      <c r="AC66" s="227"/>
      <c r="AD66" s="227"/>
      <c r="AE66" s="227"/>
      <c r="AF66" s="227"/>
      <c r="AG66" s="227"/>
      <c r="AH66" s="227"/>
      <c r="AI66" s="227"/>
      <c r="AJ66" s="227"/>
      <c r="AK66" s="227"/>
      <c r="AL66" s="227"/>
      <c r="AM66" s="227"/>
      <c r="AN66" s="227"/>
      <c r="AO66" s="227"/>
      <c r="AP66" s="227"/>
      <c r="AQ66" s="227"/>
      <c r="AR66" s="227"/>
      <c r="AS66" s="227"/>
      <c r="AT66" s="227"/>
      <c r="AU66" s="227"/>
      <c r="AV66" s="227"/>
      <c r="AW66" s="227"/>
      <c r="AY66" s="229"/>
      <c r="AZ66" s="223"/>
      <c r="BA66" s="215"/>
      <c r="BB66" s="215"/>
    </row>
    <row r="67" spans="2:57" x14ac:dyDescent="0.3">
      <c r="B67" s="198" t="s">
        <v>529</v>
      </c>
      <c r="C67" s="210"/>
      <c r="D67" s="210"/>
      <c r="E67" s="210"/>
      <c r="F67" s="210"/>
      <c r="G67" s="210"/>
      <c r="H67" s="210"/>
      <c r="I67" s="211"/>
      <c r="J67" s="210"/>
      <c r="K67" s="210"/>
      <c r="L67" s="210"/>
      <c r="M67" s="210"/>
      <c r="N67" s="210"/>
      <c r="O67" s="210"/>
      <c r="P67" s="210"/>
      <c r="Q67" s="210"/>
      <c r="R67" s="210"/>
      <c r="S67" s="210"/>
      <c r="T67" s="210"/>
      <c r="U67" s="210">
        <f>SUM('[9]JEF COSECHA'!$G$6:$G$11,'[9]JEF COSECHA'!$G$39)/1000000*0</f>
        <v>0</v>
      </c>
      <c r="V67" s="210">
        <f>SUM(C67:U67)</f>
        <v>0</v>
      </c>
      <c r="X67" s="210"/>
      <c r="Y67" s="210"/>
      <c r="Z67" s="210"/>
      <c r="AA67" s="210"/>
      <c r="AB67" s="210"/>
      <c r="AC67" s="210"/>
      <c r="AD67" s="210"/>
      <c r="AE67" s="210"/>
      <c r="AF67" s="210"/>
      <c r="AG67" s="210"/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>
        <f>SUM('[9]JEF COSECHA'!$H$39,'[9]JEF COSECHA'!$H$6:$H$11)/1000000*0</f>
        <v>0</v>
      </c>
      <c r="AW67" s="210">
        <f>SUM(X67:AV67)</f>
        <v>0</v>
      </c>
      <c r="AY67" s="214">
        <f>+AW67+V67</f>
        <v>0</v>
      </c>
      <c r="AZ67" s="223"/>
      <c r="BA67" s="215"/>
      <c r="BB67" s="215"/>
    </row>
    <row r="68" spans="2:57" ht="3" customHeight="1" x14ac:dyDescent="0.3">
      <c r="C68" s="227"/>
      <c r="D68" s="227"/>
      <c r="E68" s="227"/>
      <c r="F68" s="227"/>
      <c r="G68" s="227"/>
      <c r="H68" s="227"/>
      <c r="I68" s="228"/>
      <c r="J68" s="227"/>
      <c r="K68" s="227"/>
      <c r="L68" s="227"/>
      <c r="M68" s="227"/>
      <c r="N68" s="227"/>
      <c r="O68" s="227"/>
      <c r="P68" s="227"/>
      <c r="Q68" s="227"/>
      <c r="R68" s="227"/>
      <c r="S68" s="227"/>
      <c r="T68" s="227"/>
      <c r="U68" s="227"/>
      <c r="V68" s="227"/>
      <c r="X68" s="227"/>
      <c r="Y68" s="227"/>
      <c r="Z68" s="227"/>
      <c r="AA68" s="227"/>
      <c r="AB68" s="227"/>
      <c r="AC68" s="227"/>
      <c r="AD68" s="227"/>
      <c r="AE68" s="227"/>
      <c r="AF68" s="227"/>
      <c r="AG68" s="227"/>
      <c r="AH68" s="227"/>
      <c r="AI68" s="227"/>
      <c r="AJ68" s="227"/>
      <c r="AK68" s="227"/>
      <c r="AL68" s="227"/>
      <c r="AM68" s="227"/>
      <c r="AN68" s="227"/>
      <c r="AO68" s="227"/>
      <c r="AP68" s="227"/>
      <c r="AQ68" s="227"/>
      <c r="AR68" s="227"/>
      <c r="AS68" s="227"/>
      <c r="AT68" s="227"/>
      <c r="AU68" s="227"/>
      <c r="AV68" s="227"/>
      <c r="AW68" s="227"/>
      <c r="AY68" s="229"/>
      <c r="AZ68" s="223"/>
      <c r="BA68" s="215"/>
      <c r="BB68" s="215"/>
    </row>
    <row r="69" spans="2:57" s="200" customFormat="1" x14ac:dyDescent="0.3">
      <c r="B69" s="200" t="s">
        <v>530</v>
      </c>
      <c r="C69" s="230">
        <f t="shared" ref="C69:V69" si="19">+C36+C45+C52+C59+C61+C63+C65+C67</f>
        <v>1560.5830952128274</v>
      </c>
      <c r="D69" s="230"/>
      <c r="E69" s="230"/>
      <c r="F69" s="230">
        <f t="shared" si="19"/>
        <v>145.38229799999999</v>
      </c>
      <c r="G69" s="230"/>
      <c r="H69" s="230">
        <f t="shared" si="19"/>
        <v>4608.7792135790851</v>
      </c>
      <c r="I69" s="230">
        <f t="shared" si="19"/>
        <v>0</v>
      </c>
      <c r="J69" s="230">
        <f t="shared" si="19"/>
        <v>0</v>
      </c>
      <c r="K69" s="230">
        <f t="shared" si="19"/>
        <v>17646.005883000002</v>
      </c>
      <c r="L69" s="230"/>
      <c r="M69" s="230">
        <f t="shared" si="19"/>
        <v>0</v>
      </c>
      <c r="N69" s="230">
        <f t="shared" si="19"/>
        <v>72.311014999999998</v>
      </c>
      <c r="O69" s="230">
        <f t="shared" si="19"/>
        <v>0</v>
      </c>
      <c r="P69" s="230">
        <f t="shared" si="19"/>
        <v>173.54950095407315</v>
      </c>
      <c r="Q69" s="230">
        <f t="shared" si="19"/>
        <v>526.33870999999999</v>
      </c>
      <c r="R69" s="230"/>
      <c r="S69" s="230"/>
      <c r="T69" s="230">
        <f t="shared" si="19"/>
        <v>9.7354420000000008</v>
      </c>
      <c r="U69" s="230">
        <f t="shared" si="19"/>
        <v>0</v>
      </c>
      <c r="V69" s="230">
        <f t="shared" si="19"/>
        <v>26204.325814668799</v>
      </c>
      <c r="W69" s="201"/>
      <c r="X69" s="230">
        <f t="shared" ref="X69:AM69" si="20">+X36+X45+X52+X59+X61+X63+X65+X67</f>
        <v>638.35384356878819</v>
      </c>
      <c r="Y69" s="230">
        <f t="shared" si="20"/>
        <v>11344.593579420916</v>
      </c>
      <c r="Z69" s="230"/>
      <c r="AA69" s="230">
        <f t="shared" si="20"/>
        <v>3.712459</v>
      </c>
      <c r="AB69" s="230">
        <f t="shared" si="20"/>
        <v>17499.260163999999</v>
      </c>
      <c r="AC69" s="230"/>
      <c r="AD69" s="230">
        <f t="shared" si="20"/>
        <v>0</v>
      </c>
      <c r="AE69" s="230"/>
      <c r="AF69" s="230">
        <f t="shared" si="20"/>
        <v>0</v>
      </c>
      <c r="AG69" s="230">
        <f t="shared" si="20"/>
        <v>542.81229199999996</v>
      </c>
      <c r="AH69" s="230">
        <f t="shared" si="20"/>
        <v>24.779499999999999</v>
      </c>
      <c r="AI69" s="230"/>
      <c r="AJ69" s="230">
        <f t="shared" si="20"/>
        <v>50.453784917976293</v>
      </c>
      <c r="AK69" s="230">
        <f t="shared" si="20"/>
        <v>0</v>
      </c>
      <c r="AL69" s="230">
        <f t="shared" si="20"/>
        <v>50.105483486178692</v>
      </c>
      <c r="AM69" s="230">
        <f t="shared" si="20"/>
        <v>0</v>
      </c>
      <c r="AN69" s="230"/>
      <c r="AO69" s="230"/>
      <c r="AP69" s="230"/>
      <c r="AQ69" s="230"/>
      <c r="AR69" s="230"/>
      <c r="AS69" s="230"/>
      <c r="AT69" s="230"/>
      <c r="AU69" s="230">
        <f>+AU36+AU45+AU52+AU59+AU61+AU63+AU65+AU67</f>
        <v>386.98456699999997</v>
      </c>
      <c r="AV69" s="230">
        <f>+AV36+AV45+AV52+AV59+AV61+AV63+AV65+AV67</f>
        <v>0</v>
      </c>
      <c r="AW69" s="230">
        <f>+AW36+AW45+AW52+AW59+AW61+AW63+AW65+AW67</f>
        <v>30873.322720393859</v>
      </c>
      <c r="AY69" s="230">
        <f>+AY36+AY45+AY52+AY59+AY61+AY63+AY65+AY67</f>
        <v>57077.648535062661</v>
      </c>
      <c r="AZ69" s="226"/>
      <c r="BA69" s="215">
        <f>+V69/$AY69</f>
        <v>0.45909960356148072</v>
      </c>
      <c r="BB69" s="215">
        <f>+AW69/$AY69</f>
        <v>0.54090039643851917</v>
      </c>
      <c r="BD69" s="201">
        <f>+'[6]Resumen F- V'!C44-AY69</f>
        <v>977.71365016356867</v>
      </c>
      <c r="BE69" s="231" t="s">
        <v>496</v>
      </c>
    </row>
    <row r="70" spans="2:57" x14ac:dyDescent="0.3">
      <c r="C70" s="227"/>
      <c r="D70" s="227"/>
      <c r="E70" s="227"/>
      <c r="F70" s="227"/>
      <c r="G70" s="227"/>
      <c r="H70" s="227"/>
      <c r="I70" s="228"/>
      <c r="J70" s="227"/>
      <c r="K70" s="227"/>
      <c r="L70" s="227"/>
      <c r="M70" s="227"/>
      <c r="N70" s="227"/>
      <c r="O70" s="227"/>
      <c r="P70" s="227"/>
      <c r="Q70" s="227"/>
      <c r="R70" s="227"/>
      <c r="S70" s="227"/>
      <c r="T70" s="227"/>
      <c r="U70" s="227"/>
      <c r="V70" s="227"/>
      <c r="X70" s="227"/>
      <c r="Y70" s="227"/>
      <c r="Z70" s="227"/>
      <c r="AA70" s="227"/>
      <c r="AB70" s="227"/>
      <c r="AC70" s="227"/>
      <c r="AD70" s="227"/>
      <c r="AE70" s="227"/>
      <c r="AF70" s="227"/>
      <c r="AG70" s="227"/>
      <c r="AH70" s="227"/>
      <c r="AI70" s="227"/>
      <c r="AJ70" s="227"/>
      <c r="AK70" s="227"/>
      <c r="AL70" s="227"/>
      <c r="AM70" s="227"/>
      <c r="AN70" s="227"/>
      <c r="AO70" s="227"/>
      <c r="AP70" s="227"/>
      <c r="AQ70" s="227"/>
      <c r="AR70" s="227"/>
      <c r="AS70" s="227"/>
      <c r="AT70" s="227"/>
      <c r="AU70" s="227"/>
      <c r="AV70" s="227"/>
      <c r="AW70" s="227"/>
      <c r="AY70" s="229"/>
      <c r="AZ70" s="223"/>
      <c r="BA70" s="215"/>
      <c r="BB70" s="215"/>
    </row>
    <row r="72" spans="2:57" ht="18" x14ac:dyDescent="0.35">
      <c r="B72" s="209" t="s">
        <v>531</v>
      </c>
    </row>
    <row r="74" spans="2:57" x14ac:dyDescent="0.3">
      <c r="B74" s="198" t="s">
        <v>532</v>
      </c>
      <c r="C74" s="210">
        <f>+'[11]132 Procesos de Producc'!$AC$362</f>
        <v>3547.482227</v>
      </c>
      <c r="D74" s="210"/>
      <c r="E74" s="210"/>
      <c r="F74" s="210">
        <f>+'[11]132 Procesos de Producc'!$AC$349+'[11]132 Procesos de Producc'!$AC$347</f>
        <v>5502.7546840000014</v>
      </c>
      <c r="G74" s="210"/>
      <c r="H74" s="210"/>
      <c r="I74" s="211"/>
      <c r="J74" s="210"/>
      <c r="K74" s="210"/>
      <c r="L74" s="210"/>
      <c r="M74" s="210"/>
      <c r="N74" s="210">
        <f>+'[11]132 Procesos de Producc'!$AC$363</f>
        <v>8.9738140000000008</v>
      </c>
      <c r="O74" s="210"/>
      <c r="P74" s="210"/>
      <c r="Q74" s="210"/>
      <c r="R74" s="210"/>
      <c r="S74" s="210"/>
      <c r="T74" s="210">
        <f>+'[11]132 Procesos de Producc'!$AC$350</f>
        <v>31.45673</v>
      </c>
      <c r="U74" s="210"/>
      <c r="V74" s="210">
        <f>SUM(C74:U74)</f>
        <v>9090.6674550000025</v>
      </c>
      <c r="X74" s="210">
        <f>+'[11]132 Procesos de Producc'!$AD$362</f>
        <v>760.326324</v>
      </c>
      <c r="Y74" s="210">
        <f>+'[11]132 Procesos de Producc'!$AD$360</f>
        <v>69.686145999999994</v>
      </c>
      <c r="Z74" s="210"/>
      <c r="AA74" s="210"/>
      <c r="AB74" s="210">
        <f>+'[11]132 Procesos de Producc'!$AD$364</f>
        <v>48.980555000000003</v>
      </c>
      <c r="AC74" s="210"/>
      <c r="AD74" s="210"/>
      <c r="AE74" s="210"/>
      <c r="AF74" s="210"/>
      <c r="AG74" s="210"/>
      <c r="AH74" s="210">
        <f>+'[11]132 Procesos de Producc'!$AD$353+'[11]132 Procesos de Producc'!$AD$356+'[11]132 Procesos de Producc'!$AD$361</f>
        <v>5851.7466559999993</v>
      </c>
      <c r="AI74" s="210"/>
      <c r="AJ74" s="210">
        <f>+('[12]132'!$E$57+'[12]132'!$E$59)/1000000</f>
        <v>148.939911</v>
      </c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>
        <f>+'[11]132 Procesos de Producc'!$AD$350+'[11]132 Procesos de Producc'!$AD$351+'[11]132 Procesos de Producc'!$AD$366+'[11]132 Procesos de Producc'!$AD$359-'[12]132'!$E$57/1000000</f>
        <v>80.36787799999999</v>
      </c>
      <c r="AV74" s="210"/>
      <c r="AW74" s="210">
        <f>SUM(X74:AV74)</f>
        <v>6960.0474699999995</v>
      </c>
      <c r="AY74" s="214">
        <f>+AW74+V74</f>
        <v>16050.714925000002</v>
      </c>
      <c r="AZ74" s="223"/>
      <c r="BA74" s="215">
        <f>+V74/$AY74</f>
        <v>0.56637149793500563</v>
      </c>
      <c r="BB74" s="215">
        <f>+AW74/$AY74</f>
        <v>0.43362850206499437</v>
      </c>
    </row>
    <row r="75" spans="2:57" ht="8.25" customHeight="1" x14ac:dyDescent="0.3"/>
    <row r="76" spans="2:57" x14ac:dyDescent="0.3">
      <c r="B76" s="198" t="s">
        <v>533</v>
      </c>
      <c r="C76" s="210">
        <f>+'[11]133 Areas de apoyo'!$T$246</f>
        <v>1510.151437</v>
      </c>
      <c r="D76" s="210"/>
      <c r="E76" s="210"/>
      <c r="F76" s="210">
        <f>+'[11]133 Areas de apoyo'!$T$231+'[11]133 Areas de apoyo'!$T$233</f>
        <v>3247.2354770000002</v>
      </c>
      <c r="G76" s="210"/>
      <c r="H76" s="210">
        <f>+'[11]133 Areas de apoyo'!$T$244</f>
        <v>88.598027888118153</v>
      </c>
      <c r="I76" s="211"/>
      <c r="J76" s="210"/>
      <c r="K76" s="210"/>
      <c r="L76" s="210"/>
      <c r="M76" s="210"/>
      <c r="N76" s="210">
        <f>+'[11]133 Areas de apoyo'!$T$247</f>
        <v>2.3716759999999999</v>
      </c>
      <c r="O76" s="210"/>
      <c r="P76" s="210"/>
      <c r="Q76" s="210"/>
      <c r="R76" s="210"/>
      <c r="S76" s="210"/>
      <c r="T76" s="210"/>
      <c r="U76" s="210"/>
      <c r="V76" s="210">
        <f>SUM(C76:U76)</f>
        <v>4848.3566178881183</v>
      </c>
      <c r="X76" s="210">
        <f>+'[11]133 Areas de apoyo'!$U$246-'[12]133'!$E$54/1000000</f>
        <v>52.258621999999995</v>
      </c>
      <c r="Y76" s="210">
        <f>+'[11]133 Areas de apoyo'!$U$244</f>
        <v>142.33458911188188</v>
      </c>
      <c r="Z76" s="210"/>
      <c r="AA76" s="210"/>
      <c r="AB76" s="210"/>
      <c r="AC76" s="210"/>
      <c r="AD76" s="210"/>
      <c r="AE76" s="210">
        <f>+'[11]133 Areas de apoyo'!$U$241</f>
        <v>98.70984</v>
      </c>
      <c r="AF76" s="210">
        <f>+'[11]133 Areas de apoyo'!$U$238</f>
        <v>672.547729</v>
      </c>
      <c r="AG76" s="210"/>
      <c r="AH76" s="210">
        <f>+'[11]133 Areas de apoyo'!$U$245</f>
        <v>237.07120700000004</v>
      </c>
      <c r="AI76" s="210"/>
      <c r="AJ76" s="210">
        <f>+'[11]133 Areas de apoyo'!$U$236+'[12]133'!$E$54/1000000</f>
        <v>20.805859999999999</v>
      </c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>
        <f>+'[11]133 Areas de apoyo'!$U$234+'[11]133 Areas de apoyo'!$U$248+'[11]133 Areas de apoyo'!$U$249+'[11]133 Areas de apoyo'!$U$235+'[11]133 Areas de apoyo'!$U$243</f>
        <v>49.410658999999981</v>
      </c>
      <c r="AV76" s="210"/>
      <c r="AW76" s="210">
        <f>SUM(X76:AV76)</f>
        <v>1273.1385061118817</v>
      </c>
      <c r="AY76" s="214">
        <f>+AW76+V76</f>
        <v>6121.495124</v>
      </c>
      <c r="AZ76" s="223"/>
      <c r="BA76" s="215">
        <f>+V76/$AY76</f>
        <v>0.79202164171945488</v>
      </c>
      <c r="BB76" s="215">
        <f>+AW76/$AY76</f>
        <v>0.20797835828054509</v>
      </c>
    </row>
    <row r="77" spans="2:57" ht="9" customHeight="1" x14ac:dyDescent="0.3"/>
    <row r="78" spans="2:57" x14ac:dyDescent="0.3">
      <c r="B78" s="198" t="s">
        <v>534</v>
      </c>
      <c r="C78" s="210">
        <f>+'[11]134 Metodos y mantto'!$S$574</f>
        <v>4133.9331670000001</v>
      </c>
      <c r="D78" s="210"/>
      <c r="E78" s="210"/>
      <c r="F78" s="210">
        <f>+'[11]134 Metodos y mantto'!$S$559+'[11]134 Metodos y mantto'!$S$561</f>
        <v>88.602394000000004</v>
      </c>
      <c r="G78" s="210"/>
      <c r="H78" s="210"/>
      <c r="I78" s="211"/>
      <c r="J78" s="210"/>
      <c r="K78" s="210"/>
      <c r="L78" s="210"/>
      <c r="M78" s="210"/>
      <c r="N78" s="210"/>
      <c r="O78" s="210"/>
      <c r="P78" s="210"/>
      <c r="Q78" s="210"/>
      <c r="R78" s="210"/>
      <c r="S78" s="210"/>
      <c r="T78" s="210">
        <f>+'[11]134 Metodos y mantto'!$S$562</f>
        <v>67.368104000000002</v>
      </c>
      <c r="U78" s="210"/>
      <c r="V78" s="210">
        <f>SUM(C78:U78)</f>
        <v>4289.9036650000007</v>
      </c>
      <c r="X78" s="210">
        <f>+'[11]134 Metodos y mantto'!$T$574-'[12]134'!$E$25/1000000</f>
        <v>386.48794099999998</v>
      </c>
      <c r="Y78" s="210"/>
      <c r="Z78" s="210">
        <f>+'[11]134 Metodos y mantto'!$T$571</f>
        <v>1258.0972920000002</v>
      </c>
      <c r="AA78" s="210"/>
      <c r="AB78" s="211">
        <f>+'[11]134 Metodos y mantto'!$T$576</f>
        <v>2210.89867</v>
      </c>
      <c r="AC78" s="210"/>
      <c r="AD78" s="210"/>
      <c r="AE78" s="210"/>
      <c r="AF78" s="210"/>
      <c r="AG78" s="210"/>
      <c r="AH78" s="210">
        <f>+'[11]134 Metodos y mantto'!$T$573</f>
        <v>5738.565861000001</v>
      </c>
      <c r="AI78" s="210"/>
      <c r="AJ78" s="210">
        <f>+'[11]134 Metodos y mantto'!$T$564+'[12]134'!$E$25/1000000</f>
        <v>81.818514999999991</v>
      </c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>
        <f>+'[11]134 Metodos y mantto'!$T$578+'[11]134 Metodos y mantto'!$T$579+'[11]134 Metodos y mantto'!$T$563+'[11]134 Metodos y mantto'!$T$562</f>
        <v>74.238241000000002</v>
      </c>
      <c r="AV78" s="210"/>
      <c r="AW78" s="210">
        <f>SUM(X78:AV78)</f>
        <v>9750.1065200000012</v>
      </c>
      <c r="AY78" s="214">
        <f>+AW78+V78</f>
        <v>14040.010185000003</v>
      </c>
      <c r="AZ78" s="223"/>
      <c r="BA78" s="215">
        <f>+V78/$AY78</f>
        <v>0.3055484724351003</v>
      </c>
      <c r="BB78" s="215">
        <f>+AW78/$AY78</f>
        <v>0.6944515275648997</v>
      </c>
    </row>
    <row r="79" spans="2:57" ht="6.75" customHeight="1" x14ac:dyDescent="0.3">
      <c r="C79" s="210"/>
      <c r="D79" s="210"/>
      <c r="E79" s="210"/>
      <c r="F79" s="210"/>
      <c r="G79" s="210"/>
      <c r="H79" s="210"/>
      <c r="I79" s="211"/>
      <c r="J79" s="210"/>
      <c r="K79" s="210"/>
      <c r="L79" s="210"/>
      <c r="M79" s="210"/>
      <c r="N79" s="210"/>
      <c r="O79" s="210"/>
      <c r="P79" s="210"/>
      <c r="Q79" s="210"/>
      <c r="R79" s="210"/>
      <c r="S79" s="210"/>
      <c r="T79" s="210"/>
      <c r="U79" s="210"/>
      <c r="V79" s="210"/>
      <c r="X79" s="210"/>
      <c r="Y79" s="210"/>
      <c r="Z79" s="210"/>
      <c r="AA79" s="210"/>
      <c r="AB79" s="210"/>
      <c r="AC79" s="210"/>
      <c r="AD79" s="210"/>
      <c r="AE79" s="210"/>
      <c r="AF79" s="210"/>
      <c r="AG79" s="210"/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Y79" s="214"/>
      <c r="AZ79" s="223"/>
      <c r="BA79" s="215"/>
      <c r="BB79" s="215"/>
    </row>
    <row r="80" spans="2:57" x14ac:dyDescent="0.3">
      <c r="B80" s="198" t="s">
        <v>535</v>
      </c>
      <c r="C80" s="210">
        <f>+'[11]131 INDIRECTOS FBCA'!$T$213</f>
        <v>2165.2079530000001</v>
      </c>
      <c r="D80" s="210"/>
      <c r="E80" s="210"/>
      <c r="F80" s="210">
        <f>+'[11]131 INDIRECTOS FBCA'!$T$198+'[11]131 INDIRECTOS FBCA'!$T$200</f>
        <v>244.74351800000005</v>
      </c>
      <c r="G80" s="210"/>
      <c r="H80" s="210"/>
      <c r="I80" s="211">
        <f>+'[11]131 INDIRECTOS FBCA'!$T$199</f>
        <v>209.06114100000002</v>
      </c>
      <c r="J80" s="210"/>
      <c r="K80" s="210"/>
      <c r="L80" s="210"/>
      <c r="M80" s="210"/>
      <c r="N80" s="210">
        <f>+'[11]131 INDIRECTOS FBCA'!$T$214</f>
        <v>1160.0800059999999</v>
      </c>
      <c r="O80" s="210"/>
      <c r="P80" s="210"/>
      <c r="Q80" s="210">
        <f>+'[11]131 INDIRECTOS FBCA'!$T$216</f>
        <v>1082.1775280000002</v>
      </c>
      <c r="R80" s="210"/>
      <c r="S80" s="210"/>
      <c r="T80" s="210"/>
      <c r="U80" s="210"/>
      <c r="V80" s="210">
        <f>SUM(C80:U80)</f>
        <v>4861.2701460000008</v>
      </c>
      <c r="X80" s="210">
        <f>+'[11]131 INDIRECTOS FBCA'!$U$213-'[12]131'!$E$40/1000000</f>
        <v>382.18703199999999</v>
      </c>
      <c r="Y80" s="210"/>
      <c r="Z80" s="210"/>
      <c r="AA80" s="210"/>
      <c r="AB80" s="210">
        <f>+'[11]131 INDIRECTOS FBCA'!$U$215</f>
        <v>4.5</v>
      </c>
      <c r="AC80" s="210"/>
      <c r="AD80" s="210"/>
      <c r="AE80" s="210">
        <f>+'[11]131 INDIRECTOS FBCA'!$U$209</f>
        <v>116.24722700000001</v>
      </c>
      <c r="AF80" s="210"/>
      <c r="AG80" s="210"/>
      <c r="AH80" s="210">
        <f>+'[11]131 INDIRECTOS FBCA'!$U$202+'[11]131 INDIRECTOS FBCA'!$U$212+'[11]131 INDIRECTOS FBCA'!$U$217</f>
        <v>46.263794000000004</v>
      </c>
      <c r="AI80" s="210"/>
      <c r="AJ80" s="210">
        <f>+'[11]131 INDIRECTOS FBCA'!$U$203+'[12]131'!$E$40/1000000</f>
        <v>11.019677000000001</v>
      </c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>
        <f>+'[11]131 INDIRECTOS FBCA'!$U$201</f>
        <v>27.660980999999992</v>
      </c>
      <c r="AV80" s="210"/>
      <c r="AW80" s="210">
        <f>SUM(X80:AV80)</f>
        <v>587.87871099999995</v>
      </c>
      <c r="AY80" s="214">
        <f>+AW80+V80</f>
        <v>5449.148857000001</v>
      </c>
      <c r="AZ80" s="223"/>
      <c r="BA80" s="215">
        <f>+V80/$AY80</f>
        <v>0.8921154979561976</v>
      </c>
      <c r="BB80" s="215">
        <f>+AW80/$AY80</f>
        <v>0.10788450204380237</v>
      </c>
    </row>
    <row r="81" spans="2:57" ht="5.25" customHeight="1" x14ac:dyDescent="0.3">
      <c r="C81" s="227"/>
      <c r="D81" s="227"/>
      <c r="E81" s="227"/>
      <c r="F81" s="227"/>
      <c r="G81" s="227"/>
      <c r="H81" s="227"/>
      <c r="I81" s="228"/>
      <c r="J81" s="227"/>
      <c r="K81" s="227"/>
      <c r="L81" s="227"/>
      <c r="M81" s="227"/>
      <c r="N81" s="227"/>
      <c r="O81" s="227"/>
      <c r="P81" s="227"/>
      <c r="Q81" s="227"/>
      <c r="R81" s="227"/>
      <c r="S81" s="227"/>
      <c r="T81" s="227"/>
      <c r="U81" s="227"/>
      <c r="V81" s="227"/>
      <c r="X81" s="227"/>
      <c r="Y81" s="227"/>
      <c r="Z81" s="227"/>
      <c r="AA81" s="227"/>
      <c r="AB81" s="227"/>
      <c r="AC81" s="227"/>
      <c r="AD81" s="227"/>
      <c r="AE81" s="227"/>
      <c r="AF81" s="227"/>
      <c r="AG81" s="227"/>
      <c r="AH81" s="227"/>
      <c r="AI81" s="227"/>
      <c r="AJ81" s="227"/>
      <c r="AK81" s="227"/>
      <c r="AL81" s="227"/>
      <c r="AM81" s="227"/>
      <c r="AN81" s="227"/>
      <c r="AO81" s="227"/>
      <c r="AP81" s="227"/>
      <c r="AQ81" s="227"/>
      <c r="AR81" s="227"/>
      <c r="AS81" s="227"/>
      <c r="AT81" s="227"/>
      <c r="AU81" s="227"/>
      <c r="AV81" s="227"/>
      <c r="AW81" s="227"/>
      <c r="AY81" s="229"/>
      <c r="AZ81" s="223"/>
      <c r="BA81" s="215"/>
      <c r="BB81" s="215"/>
    </row>
    <row r="82" spans="2:57" x14ac:dyDescent="0.3">
      <c r="B82" s="198" t="s">
        <v>536</v>
      </c>
      <c r="C82" s="210"/>
      <c r="D82" s="210"/>
      <c r="E82" s="210"/>
      <c r="F82" s="210"/>
      <c r="G82" s="210"/>
      <c r="H82" s="210"/>
      <c r="I82" s="211"/>
      <c r="J82" s="210"/>
      <c r="K82" s="210"/>
      <c r="L82" s="210"/>
      <c r="M82" s="210"/>
      <c r="N82" s="210"/>
      <c r="O82" s="210"/>
      <c r="P82" s="210"/>
      <c r="Q82" s="210"/>
      <c r="R82" s="210"/>
      <c r="S82" s="210"/>
      <c r="T82" s="210"/>
      <c r="U82" s="210"/>
      <c r="V82" s="210">
        <f>SUM(C82:U82)</f>
        <v>0</v>
      </c>
      <c r="X82" s="210"/>
      <c r="Y82" s="210"/>
      <c r="Z82" s="210"/>
      <c r="AA82" s="210"/>
      <c r="AB82" s="210"/>
      <c r="AC82" s="210"/>
      <c r="AD82" s="210"/>
      <c r="AE82" s="210"/>
      <c r="AF82" s="210"/>
      <c r="AG82" s="210"/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>
        <f>SUM(X82:AV82)</f>
        <v>0</v>
      </c>
      <c r="AY82" s="214">
        <f>+AW82+V82</f>
        <v>0</v>
      </c>
      <c r="AZ82" s="223"/>
      <c r="BA82" s="215"/>
      <c r="BB82" s="215"/>
    </row>
    <row r="83" spans="2:57" ht="5.25" customHeight="1" x14ac:dyDescent="0.3">
      <c r="C83" s="227"/>
      <c r="D83" s="227"/>
      <c r="E83" s="227"/>
      <c r="F83" s="227"/>
      <c r="G83" s="227"/>
      <c r="H83" s="227"/>
      <c r="I83" s="228"/>
      <c r="J83" s="227"/>
      <c r="K83" s="227"/>
      <c r="L83" s="227"/>
      <c r="M83" s="227"/>
      <c r="N83" s="227"/>
      <c r="O83" s="227"/>
      <c r="P83" s="227"/>
      <c r="Q83" s="227"/>
      <c r="R83" s="227"/>
      <c r="S83" s="227"/>
      <c r="T83" s="227"/>
      <c r="U83" s="227"/>
      <c r="V83" s="227"/>
      <c r="X83" s="227"/>
      <c r="Y83" s="227"/>
      <c r="Z83" s="227"/>
      <c r="AA83" s="227"/>
      <c r="AB83" s="227"/>
      <c r="AC83" s="227"/>
      <c r="AD83" s="227"/>
      <c r="AE83" s="227"/>
      <c r="AF83" s="227"/>
      <c r="AG83" s="227"/>
      <c r="AH83" s="227"/>
      <c r="AI83" s="227"/>
      <c r="AJ83" s="227"/>
      <c r="AK83" s="227"/>
      <c r="AL83" s="227"/>
      <c r="AM83" s="227"/>
      <c r="AN83" s="227"/>
      <c r="AO83" s="227"/>
      <c r="AP83" s="227"/>
      <c r="AQ83" s="227"/>
      <c r="AR83" s="227"/>
      <c r="AS83" s="227"/>
      <c r="AT83" s="227"/>
      <c r="AU83" s="227"/>
      <c r="AV83" s="227"/>
      <c r="AW83" s="227"/>
      <c r="AY83" s="229"/>
      <c r="AZ83" s="223"/>
      <c r="BA83" s="215"/>
      <c r="BB83" s="215"/>
    </row>
    <row r="84" spans="2:57" s="200" customFormat="1" x14ac:dyDescent="0.3">
      <c r="B84" s="200" t="s">
        <v>537</v>
      </c>
      <c r="C84" s="230">
        <f>+C74+C76+C78+C80+C82</f>
        <v>11356.774784000001</v>
      </c>
      <c r="D84" s="230">
        <f t="shared" ref="D84:V84" si="21">+D74+D76+D78+D80+D82</f>
        <v>0</v>
      </c>
      <c r="E84" s="230">
        <f t="shared" si="21"/>
        <v>0</v>
      </c>
      <c r="F84" s="230">
        <f t="shared" si="21"/>
        <v>9083.3360730000004</v>
      </c>
      <c r="G84" s="230">
        <f t="shared" si="21"/>
        <v>0</v>
      </c>
      <c r="H84" s="230">
        <f t="shared" si="21"/>
        <v>88.598027888118153</v>
      </c>
      <c r="I84" s="230">
        <f t="shared" si="21"/>
        <v>209.06114100000002</v>
      </c>
      <c r="J84" s="230">
        <f t="shared" si="21"/>
        <v>0</v>
      </c>
      <c r="K84" s="230">
        <f t="shared" si="21"/>
        <v>0</v>
      </c>
      <c r="L84" s="230">
        <f t="shared" si="21"/>
        <v>0</v>
      </c>
      <c r="M84" s="230">
        <f t="shared" si="21"/>
        <v>0</v>
      </c>
      <c r="N84" s="230">
        <f t="shared" si="21"/>
        <v>1171.4254959999998</v>
      </c>
      <c r="O84" s="230">
        <f t="shared" si="21"/>
        <v>0</v>
      </c>
      <c r="P84" s="230">
        <f t="shared" si="21"/>
        <v>0</v>
      </c>
      <c r="Q84" s="230">
        <f t="shared" si="21"/>
        <v>1082.1775280000002</v>
      </c>
      <c r="R84" s="230">
        <f t="shared" si="21"/>
        <v>0</v>
      </c>
      <c r="S84" s="230">
        <f t="shared" si="21"/>
        <v>0</v>
      </c>
      <c r="T84" s="230">
        <f t="shared" si="21"/>
        <v>98.82483400000001</v>
      </c>
      <c r="U84" s="230">
        <f t="shared" si="21"/>
        <v>0</v>
      </c>
      <c r="V84" s="230">
        <f t="shared" si="21"/>
        <v>23090.197883888126</v>
      </c>
      <c r="W84" s="201"/>
      <c r="X84" s="230">
        <f t="shared" ref="X84:AV84" si="22">+X74+X76+X78+X80+X82</f>
        <v>1581.2599189999999</v>
      </c>
      <c r="Y84" s="230">
        <f t="shared" si="22"/>
        <v>212.02073511188189</v>
      </c>
      <c r="Z84" s="230">
        <f t="shared" si="22"/>
        <v>1258.0972920000002</v>
      </c>
      <c r="AA84" s="230">
        <f t="shared" si="22"/>
        <v>0</v>
      </c>
      <c r="AB84" s="230">
        <f t="shared" si="22"/>
        <v>2264.3792250000001</v>
      </c>
      <c r="AC84" s="230">
        <f t="shared" si="22"/>
        <v>0</v>
      </c>
      <c r="AD84" s="230">
        <f t="shared" si="22"/>
        <v>0</v>
      </c>
      <c r="AE84" s="230">
        <f t="shared" si="22"/>
        <v>214.957067</v>
      </c>
      <c r="AF84" s="230">
        <f t="shared" si="22"/>
        <v>672.547729</v>
      </c>
      <c r="AG84" s="230">
        <f t="shared" si="22"/>
        <v>0</v>
      </c>
      <c r="AH84" s="230">
        <f t="shared" si="22"/>
        <v>11873.647518</v>
      </c>
      <c r="AI84" s="230"/>
      <c r="AJ84" s="230">
        <f t="shared" si="22"/>
        <v>262.58396299999998</v>
      </c>
      <c r="AK84" s="230">
        <f t="shared" si="22"/>
        <v>0</v>
      </c>
      <c r="AL84" s="230">
        <f t="shared" si="22"/>
        <v>0</v>
      </c>
      <c r="AM84" s="230">
        <f t="shared" si="22"/>
        <v>0</v>
      </c>
      <c r="AN84" s="230">
        <f t="shared" si="22"/>
        <v>0</v>
      </c>
      <c r="AO84" s="230">
        <f t="shared" si="22"/>
        <v>0</v>
      </c>
      <c r="AP84" s="230">
        <f t="shared" si="22"/>
        <v>0</v>
      </c>
      <c r="AQ84" s="230">
        <f t="shared" si="22"/>
        <v>0</v>
      </c>
      <c r="AR84" s="230">
        <f t="shared" si="22"/>
        <v>0</v>
      </c>
      <c r="AS84" s="230">
        <f t="shared" si="22"/>
        <v>0</v>
      </c>
      <c r="AT84" s="230">
        <f t="shared" si="22"/>
        <v>0</v>
      </c>
      <c r="AU84" s="230">
        <f t="shared" si="22"/>
        <v>231.67775899999998</v>
      </c>
      <c r="AV84" s="230">
        <f t="shared" si="22"/>
        <v>0</v>
      </c>
      <c r="AW84" s="230">
        <f>+AW74+AW76+AW78+AW80</f>
        <v>18571.171207111885</v>
      </c>
      <c r="AY84" s="230">
        <f>+AY74+AY76+AY78+AY80</f>
        <v>41661.369091000008</v>
      </c>
      <c r="BA84" s="215">
        <f>+V84/$AY84</f>
        <v>0.55423521568512824</v>
      </c>
      <c r="BB84" s="215">
        <f>+AW84/$AY84</f>
        <v>0.44576478431487182</v>
      </c>
      <c r="BD84" s="201">
        <f>+'[6]Resumen F- V'!C45-AY84</f>
        <v>3840.9160339999944</v>
      </c>
      <c r="BE84" s="231" t="s">
        <v>538</v>
      </c>
    </row>
    <row r="85" spans="2:57" ht="9" customHeight="1" x14ac:dyDescent="0.3"/>
    <row r="86" spans="2:57" ht="18" customHeight="1" x14ac:dyDescent="0.3"/>
    <row r="87" spans="2:57" ht="18" x14ac:dyDescent="0.35">
      <c r="B87" s="209" t="s">
        <v>99</v>
      </c>
    </row>
    <row r="89" spans="2:57" x14ac:dyDescent="0.3">
      <c r="B89" s="198" t="s">
        <v>539</v>
      </c>
      <c r="C89" s="210">
        <f>+'[4]Operacion Acum'!$D$98-AJ89</f>
        <v>3787.4587499999993</v>
      </c>
      <c r="D89" s="210"/>
      <c r="E89" s="210"/>
      <c r="F89" s="210">
        <f>+'[4]Operacion Acum'!$D$90+'[4]Operacion Acum'!$D$91</f>
        <v>3117.7790029999996</v>
      </c>
      <c r="G89" s="210"/>
      <c r="H89" s="210"/>
      <c r="I89" s="211"/>
      <c r="J89" s="210"/>
      <c r="K89" s="211">
        <f>+'[4]Operacion Acum'!$D$89</f>
        <v>0</v>
      </c>
      <c r="L89" s="210"/>
      <c r="M89" s="210"/>
      <c r="N89" s="210">
        <f>+'[4]Operacion Acum'!$D$99</f>
        <v>434.27545099999998</v>
      </c>
      <c r="O89" s="210">
        <f>+'[4]Operacion Acum'!$D$92</f>
        <v>0</v>
      </c>
      <c r="P89" s="210"/>
      <c r="Q89" s="210"/>
      <c r="R89" s="210"/>
      <c r="S89" s="210">
        <f>+'[4]Operacion Acum'!$D$93</f>
        <v>60.949818</v>
      </c>
      <c r="T89" s="210"/>
      <c r="U89" s="210"/>
      <c r="V89" s="210">
        <f>SUM(C89:U89)</f>
        <v>7400.463021999999</v>
      </c>
      <c r="X89" s="210">
        <f>+'[4]Operacion Acum'!$E$98</f>
        <v>664.63583500000004</v>
      </c>
      <c r="Y89" s="210"/>
      <c r="Z89" s="210"/>
      <c r="AA89" s="210">
        <f>+'[4]Operacion Acum'!$E$94</f>
        <v>5309.924653</v>
      </c>
      <c r="AB89" s="211">
        <f>+'[4]Operacion Acum'!$E$89</f>
        <v>286.53367800000007</v>
      </c>
      <c r="AC89" s="210"/>
      <c r="AD89" s="210"/>
      <c r="AE89" s="210"/>
      <c r="AF89" s="210">
        <f>+'[4]Operacion Acum'!$E$92</f>
        <v>1162.1904869999998</v>
      </c>
      <c r="AG89" s="210"/>
      <c r="AH89" s="210">
        <f>+'[4]Operacion Acum'!$E$96</f>
        <v>797.87921200000005</v>
      </c>
      <c r="AI89" s="210">
        <f>+'[4]Operacion Acum'!$E$95</f>
        <v>1270.7035519999999</v>
      </c>
      <c r="AJ89" s="210">
        <f>+('[7]1511'!$N$28+'[7]1511'!$N$38)/1000000</f>
        <v>38.523319999999998</v>
      </c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1">
        <f>+'[4]Operacion Acum'!$E$97</f>
        <v>240.04324900000003</v>
      </c>
      <c r="AV89" s="210"/>
      <c r="AW89" s="210">
        <f>SUM(X89:AV89)</f>
        <v>9770.4339860000018</v>
      </c>
      <c r="AY89" s="214">
        <f>+AW89+V89</f>
        <v>17170.897008</v>
      </c>
      <c r="AZ89" s="223"/>
      <c r="BA89" s="215"/>
      <c r="BB89" s="215"/>
    </row>
    <row r="90" spans="2:57" ht="8.25" customHeight="1" x14ac:dyDescent="0.3">
      <c r="AU90" s="219"/>
    </row>
    <row r="91" spans="2:57" x14ac:dyDescent="0.3">
      <c r="B91" s="198" t="s">
        <v>180</v>
      </c>
      <c r="C91" s="210">
        <f>+'[4]Operacion Acum'!$D$107</f>
        <v>2539.2792610000001</v>
      </c>
      <c r="D91" s="210"/>
      <c r="E91" s="210"/>
      <c r="F91" s="210"/>
      <c r="G91" s="210"/>
      <c r="H91" s="210"/>
      <c r="I91" s="211"/>
      <c r="J91" s="210"/>
      <c r="K91" s="210"/>
      <c r="L91" s="210"/>
      <c r="M91" s="210"/>
      <c r="N91" s="210"/>
      <c r="O91" s="210"/>
      <c r="P91" s="210"/>
      <c r="Q91" s="210"/>
      <c r="R91" s="210"/>
      <c r="S91" s="210"/>
      <c r="T91" s="210"/>
      <c r="U91" s="210"/>
      <c r="V91" s="210">
        <f>SUM(C91:U91)</f>
        <v>2539.2792610000001</v>
      </c>
      <c r="X91" s="210">
        <f>+'[4]Operacion Acum'!$E$107</f>
        <v>388.917306</v>
      </c>
      <c r="Y91" s="210"/>
      <c r="Z91" s="210">
        <f>+'[4]Operacion Acum'!$E$103</f>
        <v>990.58475599999986</v>
      </c>
      <c r="AA91" s="210"/>
      <c r="AB91" s="210"/>
      <c r="AC91" s="210"/>
      <c r="AD91" s="210"/>
      <c r="AE91" s="210"/>
      <c r="AF91" s="210"/>
      <c r="AG91" s="210"/>
      <c r="AH91" s="210">
        <f>+'[4]Operacion Acum'!$E$104</f>
        <v>2093.894937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1">
        <f>+'[4]Operacion Acum'!$E$105</f>
        <v>352.60289899999998</v>
      </c>
      <c r="AV91" s="210"/>
      <c r="AW91" s="210">
        <f>SUM(X91:AV91)</f>
        <v>3825.9998979999996</v>
      </c>
      <c r="AY91" s="214">
        <f>+AW91+V91</f>
        <v>6365.2791589999997</v>
      </c>
      <c r="AZ91" s="223"/>
      <c r="BA91" s="215"/>
      <c r="BB91" s="215"/>
    </row>
    <row r="92" spans="2:57" ht="6.75" customHeight="1" x14ac:dyDescent="0.3"/>
    <row r="93" spans="2:57" x14ac:dyDescent="0.3">
      <c r="B93" s="198" t="s">
        <v>540</v>
      </c>
      <c r="C93" s="210">
        <f>+[4]INDIRECTOS!$I$7-X93</f>
        <v>227.385085</v>
      </c>
      <c r="D93" s="210"/>
      <c r="E93" s="210"/>
      <c r="F93" s="210">
        <f>+[4]INDIRECTOS!$I$11</f>
        <v>12.115289000000001</v>
      </c>
      <c r="G93" s="210"/>
      <c r="H93" s="210"/>
      <c r="I93" s="211"/>
      <c r="J93" s="210"/>
      <c r="K93" s="210"/>
      <c r="L93" s="210"/>
      <c r="M93" s="210"/>
      <c r="N93" s="210"/>
      <c r="O93" s="210"/>
      <c r="P93" s="210">
        <f>+[4]INDIRECTOS!$I$10</f>
        <v>32.195158999999997</v>
      </c>
      <c r="Q93" s="210"/>
      <c r="R93" s="210"/>
      <c r="S93" s="210"/>
      <c r="T93" s="210"/>
      <c r="U93" s="210"/>
      <c r="V93" s="210">
        <f>SUM(C93:U93)</f>
        <v>271.69553300000001</v>
      </c>
      <c r="X93" s="210">
        <f>+('[7]1510'!$D$69+'[7]1510'!$D$71)/1000000</f>
        <v>7.2030139999999996</v>
      </c>
      <c r="Y93" s="210"/>
      <c r="Z93" s="210"/>
      <c r="AA93" s="210"/>
      <c r="AB93" s="210"/>
      <c r="AC93" s="210"/>
      <c r="AD93" s="210"/>
      <c r="AE93" s="210"/>
      <c r="AF93" s="210"/>
      <c r="AG93" s="210"/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>
        <f>+[4]INDIRECTOS!$I$9</f>
        <v>68.384736000000004</v>
      </c>
      <c r="AV93" s="210"/>
      <c r="AW93" s="210">
        <f>SUM(X93:AV93)</f>
        <v>75.58775</v>
      </c>
      <c r="AY93" s="214">
        <f>+AW93+V93</f>
        <v>347.28328299999998</v>
      </c>
      <c r="AZ93" s="223"/>
      <c r="BA93" s="215"/>
      <c r="BB93" s="215"/>
    </row>
    <row r="94" spans="2:57" ht="5.25" customHeight="1" x14ac:dyDescent="0.3">
      <c r="C94" s="210"/>
      <c r="D94" s="210"/>
      <c r="E94" s="210"/>
      <c r="F94" s="210"/>
      <c r="G94" s="210"/>
      <c r="H94" s="210"/>
      <c r="I94" s="211"/>
      <c r="J94" s="210"/>
      <c r="K94" s="210"/>
      <c r="L94" s="210"/>
      <c r="M94" s="210"/>
      <c r="N94" s="210"/>
      <c r="O94" s="210"/>
      <c r="P94" s="210"/>
      <c r="Q94" s="210"/>
      <c r="R94" s="210"/>
      <c r="S94" s="210"/>
      <c r="T94" s="210"/>
      <c r="U94" s="210"/>
      <c r="V94" s="210"/>
      <c r="X94" s="210"/>
      <c r="Y94" s="210"/>
      <c r="Z94" s="210"/>
      <c r="AA94" s="210"/>
      <c r="AB94" s="210"/>
      <c r="AC94" s="210"/>
      <c r="AD94" s="210"/>
      <c r="AE94" s="210"/>
      <c r="AF94" s="210"/>
      <c r="AG94" s="210"/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Y94" s="214"/>
      <c r="AZ94" s="223"/>
      <c r="BA94" s="215"/>
      <c r="BB94" s="215"/>
    </row>
    <row r="95" spans="2:57" s="200" customFormat="1" x14ac:dyDescent="0.3">
      <c r="B95" s="200" t="s">
        <v>541</v>
      </c>
      <c r="C95" s="230">
        <f>+C89+C91+C93</f>
        <v>6554.1230959999994</v>
      </c>
      <c r="D95" s="230">
        <f t="shared" ref="D95:AY95" si="23">+D89+D91+D93</f>
        <v>0</v>
      </c>
      <c r="E95" s="230">
        <f t="shared" si="23"/>
        <v>0</v>
      </c>
      <c r="F95" s="230">
        <f t="shared" si="23"/>
        <v>3129.8942919999995</v>
      </c>
      <c r="G95" s="230">
        <f t="shared" si="23"/>
        <v>0</v>
      </c>
      <c r="H95" s="230">
        <f t="shared" si="23"/>
        <v>0</v>
      </c>
      <c r="I95" s="230">
        <f t="shared" si="23"/>
        <v>0</v>
      </c>
      <c r="J95" s="230">
        <f t="shared" si="23"/>
        <v>0</v>
      </c>
      <c r="K95" s="230">
        <f t="shared" si="23"/>
        <v>0</v>
      </c>
      <c r="L95" s="230">
        <f t="shared" si="23"/>
        <v>0</v>
      </c>
      <c r="M95" s="230">
        <f t="shared" si="23"/>
        <v>0</v>
      </c>
      <c r="N95" s="230">
        <f t="shared" si="23"/>
        <v>434.27545099999998</v>
      </c>
      <c r="O95" s="230">
        <f t="shared" si="23"/>
        <v>0</v>
      </c>
      <c r="P95" s="230">
        <f t="shared" si="23"/>
        <v>32.195158999999997</v>
      </c>
      <c r="Q95" s="230">
        <f t="shared" si="23"/>
        <v>0</v>
      </c>
      <c r="R95" s="230">
        <f t="shared" si="23"/>
        <v>0</v>
      </c>
      <c r="S95" s="230">
        <f t="shared" si="23"/>
        <v>60.949818</v>
      </c>
      <c r="T95" s="230">
        <f t="shared" si="23"/>
        <v>0</v>
      </c>
      <c r="U95" s="230">
        <f t="shared" si="23"/>
        <v>0</v>
      </c>
      <c r="V95" s="230">
        <f t="shared" si="23"/>
        <v>10211.437816</v>
      </c>
      <c r="W95" s="201"/>
      <c r="X95" s="230">
        <f t="shared" si="23"/>
        <v>1060.756155</v>
      </c>
      <c r="Y95" s="230">
        <f t="shared" si="23"/>
        <v>0</v>
      </c>
      <c r="Z95" s="230">
        <f t="shared" si="23"/>
        <v>990.58475599999986</v>
      </c>
      <c r="AA95" s="230">
        <f t="shared" si="23"/>
        <v>5309.924653</v>
      </c>
      <c r="AB95" s="230">
        <f t="shared" si="23"/>
        <v>286.53367800000007</v>
      </c>
      <c r="AC95" s="230">
        <f t="shared" si="23"/>
        <v>0</v>
      </c>
      <c r="AD95" s="230">
        <f t="shared" si="23"/>
        <v>0</v>
      </c>
      <c r="AE95" s="230">
        <f t="shared" si="23"/>
        <v>0</v>
      </c>
      <c r="AF95" s="230">
        <f t="shared" si="23"/>
        <v>1162.1904869999998</v>
      </c>
      <c r="AG95" s="230">
        <f t="shared" si="23"/>
        <v>0</v>
      </c>
      <c r="AH95" s="230">
        <f t="shared" si="23"/>
        <v>2891.7741489999999</v>
      </c>
      <c r="AI95" s="230"/>
      <c r="AJ95" s="230">
        <f t="shared" si="23"/>
        <v>38.523319999999998</v>
      </c>
      <c r="AK95" s="230">
        <f t="shared" si="23"/>
        <v>0</v>
      </c>
      <c r="AL95" s="230">
        <f t="shared" si="23"/>
        <v>0</v>
      </c>
      <c r="AM95" s="230">
        <f t="shared" si="23"/>
        <v>0</v>
      </c>
      <c r="AN95" s="230">
        <f t="shared" si="23"/>
        <v>0</v>
      </c>
      <c r="AO95" s="230">
        <f t="shared" si="23"/>
        <v>0</v>
      </c>
      <c r="AP95" s="230">
        <f t="shared" si="23"/>
        <v>0</v>
      </c>
      <c r="AQ95" s="230">
        <f t="shared" si="23"/>
        <v>0</v>
      </c>
      <c r="AR95" s="230">
        <f t="shared" si="23"/>
        <v>0</v>
      </c>
      <c r="AS95" s="230">
        <f t="shared" si="23"/>
        <v>0</v>
      </c>
      <c r="AT95" s="230">
        <f t="shared" si="23"/>
        <v>0</v>
      </c>
      <c r="AU95" s="230">
        <f t="shared" si="23"/>
        <v>661.03088400000001</v>
      </c>
      <c r="AV95" s="230">
        <f t="shared" si="23"/>
        <v>0</v>
      </c>
      <c r="AW95" s="230">
        <f t="shared" si="23"/>
        <v>13672.021634000002</v>
      </c>
      <c r="AY95" s="230">
        <f t="shared" si="23"/>
        <v>23883.459449999998</v>
      </c>
      <c r="BA95" s="215">
        <f>+V95/$AY95</f>
        <v>0.42755271016653329</v>
      </c>
      <c r="BB95" s="215">
        <f>+AW95/$AY95</f>
        <v>0.57244728983346682</v>
      </c>
      <c r="BD95" s="201">
        <f>+'[6]Resumen F- V'!C55-AY95</f>
        <v>-23883.459449999998</v>
      </c>
      <c r="BE95" s="231" t="s">
        <v>538</v>
      </c>
    </row>
    <row r="97" spans="2:56" ht="18" x14ac:dyDescent="0.35">
      <c r="B97" s="209" t="s">
        <v>542</v>
      </c>
    </row>
    <row r="99" spans="2:56" s="190" customFormat="1" ht="22.5" customHeight="1" x14ac:dyDescent="0.25">
      <c r="B99" s="232" t="s">
        <v>543</v>
      </c>
      <c r="C99" s="233">
        <f>+('[6]Gestion Cambio'!G122-'[6]Gestion Cambio'!G121)/1000000</f>
        <v>435.73157300000003</v>
      </c>
      <c r="D99" s="233"/>
      <c r="E99" s="233"/>
      <c r="F99" s="234">
        <f>+'[6]Gestion Cambio'!G143/1000000</f>
        <v>5.1120479999999997</v>
      </c>
      <c r="G99" s="234"/>
      <c r="H99" s="234">
        <f>+'[6]Gestion Cambio'!G94+'[6]Gestion Cambio'!G130</f>
        <v>0</v>
      </c>
      <c r="I99" s="234"/>
      <c r="J99" s="234">
        <f>+'[6]Gestion Cambio'!G124/1000000</f>
        <v>2.4594000000000001E-2</v>
      </c>
      <c r="K99" s="234">
        <f>+'[6]Gestion Cambio'!G158</f>
        <v>0</v>
      </c>
      <c r="L99" s="234">
        <f>+'[6]Gestion Cambio'!G127/1000000</f>
        <v>4.5062369999999996</v>
      </c>
      <c r="M99" s="234"/>
      <c r="N99" s="234">
        <f>+'[6]Gestion Cambio'!G126</f>
        <v>0</v>
      </c>
      <c r="O99" s="234"/>
      <c r="P99" s="234"/>
      <c r="Q99" s="234"/>
      <c r="R99" s="234"/>
      <c r="S99" s="234"/>
      <c r="T99" s="234">
        <f>+('[6]Gestion Cambio'!G121+'[6]Gestion Cambio'!G131)/1000000</f>
        <v>132.98397700000001</v>
      </c>
      <c r="U99" s="234">
        <f>+'[6]Gestion Cambio'!G99/1000000</f>
        <v>64.088562999999994</v>
      </c>
      <c r="V99" s="234">
        <f>SUM(C99:U99)</f>
        <v>642.44699200000002</v>
      </c>
      <c r="W99" s="235"/>
      <c r="X99" s="234">
        <f>+'[6]Gestion Cambio'!H122/1000000</f>
        <v>7.7526900000000003</v>
      </c>
      <c r="Y99" s="234">
        <f>+('[6]Gestion Cambio'!H94+'[6]Gestion Cambio'!H130)/1000000</f>
        <v>3.9559980000000001</v>
      </c>
      <c r="Z99" s="234">
        <f>+'[6]Gestion Cambio'!H134/1000000</f>
        <v>1.01719</v>
      </c>
      <c r="AA99" s="234">
        <f>+'[6]Gestion Cambio'!H151/1000000</f>
        <v>2.1710000000000002E-3</v>
      </c>
      <c r="AB99" s="234">
        <f>+'[6]Gestion Cambio'!H158/1000000</f>
        <v>1066.119316</v>
      </c>
      <c r="AC99" s="234">
        <f>+'[6]Gestion Cambio'!H127</f>
        <v>0</v>
      </c>
      <c r="AD99" s="234"/>
      <c r="AE99" s="234">
        <f>+'[6]Gestion Cambio'!H124</f>
        <v>0</v>
      </c>
      <c r="AF99" s="234"/>
      <c r="AG99" s="234">
        <f>+'[6]Gestion Cambio'!H137/1000000</f>
        <v>0.16600000000000001</v>
      </c>
      <c r="AH99" s="234">
        <f>+('[6]Gestion Cambio'!H144+'[6]Gestion Cambio'!H145+'[6]Gestion Cambio'!H147)/1000000</f>
        <v>42.618357000000003</v>
      </c>
      <c r="AI99" s="234"/>
      <c r="AJ99" s="234">
        <f>+'[6]Gestion Cambio'!H121</f>
        <v>0</v>
      </c>
      <c r="AK99" s="234">
        <f>+'[6]Gestion Cambio'!H126</f>
        <v>0</v>
      </c>
      <c r="AL99" s="234"/>
      <c r="AM99" s="234"/>
      <c r="AN99" s="234"/>
      <c r="AO99" s="234"/>
      <c r="AP99" s="234"/>
      <c r="AQ99" s="234"/>
      <c r="AR99" s="234"/>
      <c r="AS99" s="234">
        <f>+('[6]Gestion Cambio'!H135+'[6]Gestion Cambio'!H136)/1000000</f>
        <v>1.2956430000000001</v>
      </c>
      <c r="AT99" s="234"/>
      <c r="AU99" s="234">
        <f>+('[6]Gestion Cambio'!H128+'[6]Gestion Cambio'!H129+'[6]Gestion Cambio'!H146+'[6]Gestion Cambio'!H149+'[6]Gestion Cambio'!H150+'[6]Gestion Cambio'!H152+'[6]Gestion Cambio'!H153)/1000000</f>
        <v>8.7661879999999996</v>
      </c>
      <c r="AV99" s="234">
        <f>+'[6]Gestion Cambio'!H99/1000000</f>
        <v>16.136068999999999</v>
      </c>
      <c r="AW99" s="234">
        <f>SUM(X99:AV99)</f>
        <v>1147.829622</v>
      </c>
      <c r="AX99" s="236"/>
      <c r="AY99" s="234">
        <f>+AW99+V99</f>
        <v>1790.2766139999999</v>
      </c>
      <c r="AZ99" s="237"/>
      <c r="BA99" s="238">
        <f>+V99/$AY99</f>
        <v>0.35885347938751549</v>
      </c>
      <c r="BB99" s="238">
        <f>+AW99/$AY99</f>
        <v>0.64114652061248456</v>
      </c>
      <c r="BD99" s="239">
        <f>+AY99-('[6]Gestion Cambio'!I159/1000000)</f>
        <v>0</v>
      </c>
    </row>
    <row r="100" spans="2:56" s="190" customFormat="1" ht="6" customHeight="1" x14ac:dyDescent="0.25">
      <c r="B100" s="232"/>
      <c r="BA100" s="240"/>
      <c r="BB100" s="240"/>
    </row>
    <row r="101" spans="2:56" s="190" customFormat="1" ht="30" x14ac:dyDescent="0.25">
      <c r="B101" s="232" t="s">
        <v>544</v>
      </c>
      <c r="C101" s="233">
        <f>+('[6]Gestion Cambio'!G13-'[6]Gestion Cambio'!G12+'[6]Gestion Cambio'!G47-'[6]Gestion Cambio'!G46)/1000000</f>
        <v>548.67201</v>
      </c>
      <c r="D101" s="233"/>
      <c r="E101" s="233"/>
      <c r="F101" s="234">
        <f>+('[6]Gestion Cambio'!G19+'[6]Gestion Cambio'!G71)/1000000</f>
        <v>35.126336999999999</v>
      </c>
      <c r="G101" s="234"/>
      <c r="H101" s="234"/>
      <c r="I101" s="234">
        <f>+'[6]Gestion Cambio'!G52/1000000</f>
        <v>148.197113</v>
      </c>
      <c r="J101" s="234">
        <f>+'[6]Gestion Cambio'!G15+'[6]Gestion Cambio'!G55</f>
        <v>0</v>
      </c>
      <c r="K101" s="234"/>
      <c r="L101" s="234"/>
      <c r="M101" s="234">
        <f>+'[6]Gestion Cambio'!G57/1000000</f>
        <v>12.596641</v>
      </c>
      <c r="N101" s="234"/>
      <c r="O101" s="234"/>
      <c r="P101" s="234"/>
      <c r="Q101" s="234"/>
      <c r="R101" s="234"/>
      <c r="S101" s="234"/>
      <c r="T101" s="234">
        <f>+('[6]Gestion Cambio'!G12+'[6]Gestion Cambio'!G46)/1000000</f>
        <v>0.48820799999999998</v>
      </c>
      <c r="U101" s="234">
        <f>+'[6]Gestion Cambio'!G28/1000000</f>
        <v>64.088570000000004</v>
      </c>
      <c r="V101" s="234">
        <f>SUM(C101:U101)</f>
        <v>809.16887900000006</v>
      </c>
      <c r="W101" s="235"/>
      <c r="X101" s="234">
        <f>+('[6]Gestion Cambio'!H13+'[6]Gestion Cambio'!H47)/1000000</f>
        <v>2.3679480000000002</v>
      </c>
      <c r="Y101" s="234"/>
      <c r="Z101" s="234"/>
      <c r="AA101" s="234"/>
      <c r="AB101" s="234"/>
      <c r="AC101" s="234"/>
      <c r="AD101" s="234">
        <f>+'[6]Gestion Cambio'!H52/1000000</f>
        <v>0.37330000000000002</v>
      </c>
      <c r="AE101" s="234">
        <f>+('[6]Gestion Cambio'!H15+'[6]Gestion Cambio'!H55)/1000000</f>
        <v>1.3176999999999999E-2</v>
      </c>
      <c r="AF101" s="234"/>
      <c r="AG101" s="234">
        <f>+'[6]Gestion Cambio'!H66/1000000</f>
        <v>1.4841</v>
      </c>
      <c r="AH101" s="234">
        <f>+'[6]Gestion Cambio'!H72/1000000</f>
        <v>7.2119679999999997</v>
      </c>
      <c r="AI101" s="234"/>
      <c r="AJ101" s="234"/>
      <c r="AK101" s="234"/>
      <c r="AL101" s="234"/>
      <c r="AM101" s="234"/>
      <c r="AN101" s="234"/>
      <c r="AO101" s="234"/>
      <c r="AP101" s="234"/>
      <c r="AQ101" s="234"/>
      <c r="AR101" s="234">
        <f>+'[6]Gestion Cambio'!H64/1000000</f>
        <v>0.17449999999999999</v>
      </c>
      <c r="AS101" s="234">
        <f>+('[6]Gestion Cambio'!H16+'[6]Gestion Cambio'!H65)/1000000</f>
        <v>0.603379</v>
      </c>
      <c r="AT101" s="234"/>
      <c r="AU101" s="234">
        <f>+('[6]Gestion Cambio'!H20+'[6]Gestion Cambio'!H21+'[6]Gestion Cambio'!H58+'[6]Gestion Cambio'!H59+'[6]Gestion Cambio'!H60+'[6]Gestion Cambio'!H62+'[6]Gestion Cambio'!H73+'[6]Gestion Cambio'!H75+'[6]Gestion Cambio'!H76+'[6]Gestion Cambio'!H77+'[6]Gestion Cambio'!H78+'[6]Gestion Cambio'!H79+'[6]Gestion Cambio'!H80)/1000000</f>
        <v>14.684086000000001</v>
      </c>
      <c r="AV101" s="241">
        <f>+'[6]Gestion Cambio'!H28</f>
        <v>0</v>
      </c>
      <c r="AW101" s="234">
        <f>SUM(X101:AV101)</f>
        <v>26.912458000000001</v>
      </c>
      <c r="AX101" s="236"/>
      <c r="AY101" s="234">
        <f>+AW101+V101</f>
        <v>836.08133700000008</v>
      </c>
      <c r="AZ101" s="237"/>
      <c r="BA101" s="238">
        <f>+V101/$AY101</f>
        <v>0.96781119634057799</v>
      </c>
      <c r="BB101" s="238">
        <f>+AW101/$AY101</f>
        <v>3.218880365942195E-2</v>
      </c>
      <c r="BD101" s="239">
        <f>+AY101-('[6]Gestion Cambio'!I91/1000000)</f>
        <v>0</v>
      </c>
    </row>
    <row r="102" spans="2:56" s="190" customFormat="1" ht="6" customHeight="1" x14ac:dyDescent="0.25">
      <c r="B102" s="232"/>
      <c r="BA102" s="240"/>
      <c r="BB102" s="240"/>
    </row>
    <row r="103" spans="2:56" s="190" customFormat="1" x14ac:dyDescent="0.25">
      <c r="B103" s="232" t="s">
        <v>545</v>
      </c>
      <c r="C103" s="233">
        <f>SUM('[6]Gestion Cambio'!G166:G178)/1000000</f>
        <v>55.814151000000003</v>
      </c>
      <c r="D103" s="233"/>
      <c r="E103" s="233"/>
      <c r="F103" s="234"/>
      <c r="G103" s="234"/>
      <c r="H103" s="234"/>
      <c r="I103" s="234"/>
      <c r="J103" s="234"/>
      <c r="K103" s="234"/>
      <c r="L103" s="234"/>
      <c r="M103" s="234"/>
      <c r="N103" s="234"/>
      <c r="O103" s="234"/>
      <c r="P103" s="234"/>
      <c r="Q103" s="234"/>
      <c r="R103" s="234"/>
      <c r="S103" s="234"/>
      <c r="T103" s="234"/>
      <c r="U103" s="234"/>
      <c r="V103" s="234">
        <f>SUM(C103:U103)</f>
        <v>55.814151000000003</v>
      </c>
      <c r="W103" s="235"/>
      <c r="X103" s="234">
        <f>SUM('[6]Gestion Cambio'!H166:H172)/1000000</f>
        <v>1.102476</v>
      </c>
      <c r="Y103" s="234"/>
      <c r="Z103" s="234"/>
      <c r="AA103" s="234"/>
      <c r="AB103" s="234"/>
      <c r="AC103" s="234"/>
      <c r="AD103" s="234"/>
      <c r="AE103" s="234"/>
      <c r="AF103" s="234"/>
      <c r="AG103" s="234"/>
      <c r="AH103" s="234"/>
      <c r="AI103" s="234"/>
      <c r="AJ103" s="234">
        <f>+('[6]Gestion Cambio'!H173+'[6]Gestion Cambio'!H179)/1000000</f>
        <v>0.22029399999999999</v>
      </c>
      <c r="AK103" s="234"/>
      <c r="AL103" s="234"/>
      <c r="AM103" s="234"/>
      <c r="AN103" s="234"/>
      <c r="AO103" s="234"/>
      <c r="AP103" s="234"/>
      <c r="AQ103" s="234"/>
      <c r="AR103" s="234"/>
      <c r="AS103" s="234"/>
      <c r="AT103" s="234"/>
      <c r="AU103" s="234">
        <f>SUM('[6]Gestion Cambio'!H178:H181)/1000000</f>
        <v>0.20416000000000001</v>
      </c>
      <c r="AV103" s="241"/>
      <c r="AW103" s="234">
        <f>SUM(X103:AV103)</f>
        <v>1.5269300000000001</v>
      </c>
      <c r="AX103" s="236"/>
      <c r="AY103" s="234">
        <f>+AW103+V103</f>
        <v>57.341081000000003</v>
      </c>
      <c r="AZ103" s="237"/>
      <c r="BA103" s="238">
        <f>+V103/$AY103</f>
        <v>0.97337109846254899</v>
      </c>
      <c r="BB103" s="238">
        <f>+AW103/$AY103</f>
        <v>2.6628901537450959E-2</v>
      </c>
      <c r="BD103" s="242">
        <f>+AY103-'[6]Gestion Cambio'!I182/1000000</f>
        <v>4.4400000000166528E-4</v>
      </c>
    </row>
    <row r="104" spans="2:56" s="190" customFormat="1" ht="6.75" customHeight="1" x14ac:dyDescent="0.25">
      <c r="B104" s="232"/>
      <c r="BA104" s="240"/>
      <c r="BB104" s="240"/>
      <c r="BD104" s="239"/>
    </row>
    <row r="105" spans="2:56" s="190" customFormat="1" hidden="1" outlineLevel="1" x14ac:dyDescent="0.25">
      <c r="B105" s="190" t="s">
        <v>546</v>
      </c>
      <c r="C105" s="233">
        <f>+([6]Calidad!G22-[6]Calidad!G19)/1000000</f>
        <v>192.96182099999999</v>
      </c>
      <c r="D105" s="233"/>
      <c r="E105" s="233"/>
      <c r="F105" s="234">
        <f>+([6]Calidad!G38+[6]Calidad!G40)/1000000</f>
        <v>46.511524999999999</v>
      </c>
      <c r="G105" s="234"/>
      <c r="H105" s="234"/>
      <c r="I105" s="234"/>
      <c r="J105" s="234">
        <f>+[6]Calidad!G24</f>
        <v>0</v>
      </c>
      <c r="K105" s="234"/>
      <c r="L105" s="234"/>
      <c r="M105" s="234">
        <f>+[6]Calidad!G26/1000000</f>
        <v>7.7069999999999999</v>
      </c>
      <c r="N105" s="234"/>
      <c r="O105" s="234"/>
      <c r="P105" s="234"/>
      <c r="Q105" s="234">
        <f>+[6]Calidad!G28</f>
        <v>0</v>
      </c>
      <c r="R105" s="234"/>
      <c r="S105" s="234"/>
      <c r="T105" s="234">
        <f>+([6]Calidad!G20+[6]Calidad!G21+[6]Calidad!G19)/1000000</f>
        <v>0.22161700000000001</v>
      </c>
      <c r="U105" s="234"/>
      <c r="V105" s="234">
        <f>SUM(C105:U105)</f>
        <v>247.40196299999999</v>
      </c>
      <c r="W105" s="235"/>
      <c r="X105" s="234">
        <f>+[6]Calidad!H22-[6]Calidad!H20-[6]Calidad!H21</f>
        <v>0</v>
      </c>
      <c r="Y105" s="234"/>
      <c r="Z105" s="234"/>
      <c r="AA105" s="234"/>
      <c r="AB105" s="234"/>
      <c r="AC105" s="234"/>
      <c r="AD105" s="234"/>
      <c r="AE105" s="234">
        <f>+[6]Calidad!H24/1000000</f>
        <v>7.3870000000000003E-3</v>
      </c>
      <c r="AF105" s="234"/>
      <c r="AG105" s="234">
        <f>+[6]Calidad!H33/1000000</f>
        <v>0.1232</v>
      </c>
      <c r="AH105" s="234">
        <f>+[6]Calidad!H41/1000000</f>
        <v>0.37174200000000002</v>
      </c>
      <c r="AI105" s="234"/>
      <c r="AJ105" s="234">
        <f>+[6]Calidad!H19</f>
        <v>0</v>
      </c>
      <c r="AK105" s="234">
        <f>+[6]Calidad!H26</f>
        <v>0</v>
      </c>
      <c r="AL105" s="234"/>
      <c r="AM105" s="234"/>
      <c r="AN105" s="234">
        <f>+[6]Calidad!H28/1000000</f>
        <v>3.9E-2</v>
      </c>
      <c r="AO105" s="234"/>
      <c r="AP105" s="234"/>
      <c r="AQ105" s="234">
        <f>+[6]Calidad!H49/1000000</f>
        <v>9.6051999999999998E-2</v>
      </c>
      <c r="AR105" s="234"/>
      <c r="AS105" s="234">
        <f>+[6]Calidad!H32/1000000</f>
        <v>4.8883999999999997E-2</v>
      </c>
      <c r="AT105" s="234"/>
      <c r="AU105" s="234">
        <f>+([6]Calidad!H20+[6]Calidad!H21+[6]Calidad!H27+[6]Calidad!H30+[6]Calidad!H42+[6]Calidad!H44+[6]Calidad!H45+[6]Calidad!H46+[6]Calidad!H47+[6]Calidad!H48)/1000000</f>
        <v>3.5149119999999998</v>
      </c>
      <c r="AV105" s="234"/>
      <c r="AW105" s="234">
        <f>SUM(X105:AV105)</f>
        <v>4.2011769999999995</v>
      </c>
      <c r="AX105" s="236"/>
      <c r="AY105" s="234">
        <f>+AW105+V105</f>
        <v>251.60314</v>
      </c>
      <c r="AZ105" s="237"/>
      <c r="BA105" s="238">
        <f>+V105/$AY105</f>
        <v>0.98330236657618819</v>
      </c>
      <c r="BB105" s="238">
        <f>+AW105/$AY105</f>
        <v>1.6697633423811798E-2</v>
      </c>
      <c r="BD105" s="239">
        <f>+AY105-([6]Calidad!I51/1000000)</f>
        <v>0</v>
      </c>
    </row>
    <row r="106" spans="2:56" s="190" customFormat="1" hidden="1" outlineLevel="1" x14ac:dyDescent="0.25">
      <c r="B106" s="190" t="s">
        <v>511</v>
      </c>
      <c r="C106" s="233">
        <f>+([6]Calidad!G77-[6]Calidad!G76)/1000000</f>
        <v>251.746005</v>
      </c>
      <c r="D106" s="233"/>
      <c r="E106" s="233"/>
      <c r="F106" s="234">
        <f>+[6]Calidad!G87/1000000</f>
        <v>0.69412300000000005</v>
      </c>
      <c r="G106" s="234"/>
      <c r="H106" s="234"/>
      <c r="I106" s="234"/>
      <c r="J106" s="234">
        <f>+[6]Calidad!G79</f>
        <v>0</v>
      </c>
      <c r="K106" s="234">
        <f>+[6]Calidad!G98/1000000</f>
        <v>116.630813</v>
      </c>
      <c r="L106" s="234"/>
      <c r="M106" s="234"/>
      <c r="N106" s="234"/>
      <c r="O106" s="234"/>
      <c r="P106" s="234"/>
      <c r="Q106" s="234"/>
      <c r="R106" s="234"/>
      <c r="S106" s="234"/>
      <c r="T106" s="234">
        <f>+[6]Calidad!G76/1000000</f>
        <v>1.4221079999999999</v>
      </c>
      <c r="U106" s="234">
        <f>+[6]Calidad!G59/1000000</f>
        <v>49.901507526192511</v>
      </c>
      <c r="V106" s="234">
        <f>SUM(C106:U106)</f>
        <v>420.3945565261925</v>
      </c>
      <c r="W106" s="235"/>
      <c r="X106" s="234">
        <f>+[6]Calidad!H77</f>
        <v>0</v>
      </c>
      <c r="Y106" s="234"/>
      <c r="Z106" s="234">
        <f>+[6]Calidad!H83/1000000</f>
        <v>0.55000000000000004</v>
      </c>
      <c r="AA106" s="234">
        <f>+[6]Calidad!H93/1000000</f>
        <v>0.11362800000000001</v>
      </c>
      <c r="AB106" s="234">
        <f>+[6]Calidad!H97</f>
        <v>0</v>
      </c>
      <c r="AC106" s="234"/>
      <c r="AD106" s="234"/>
      <c r="AE106" s="234">
        <f>+[6]Calidad!H79/1000000</f>
        <v>4.5440000000000003E-3</v>
      </c>
      <c r="AF106" s="234"/>
      <c r="AG106" s="234"/>
      <c r="AH106" s="234">
        <f>+([6]Calidad!H88+[6]Calidad!H89)/1000000</f>
        <v>4.2199E-2</v>
      </c>
      <c r="AI106" s="234"/>
      <c r="AJ106" s="234">
        <f>+[6]Calidad!H76</f>
        <v>0</v>
      </c>
      <c r="AK106" s="234"/>
      <c r="AL106" s="234"/>
      <c r="AM106" s="234"/>
      <c r="AN106" s="234"/>
      <c r="AO106" s="234"/>
      <c r="AP106" s="234"/>
      <c r="AQ106" s="234"/>
      <c r="AR106" s="234"/>
      <c r="AS106" s="234"/>
      <c r="AT106" s="234"/>
      <c r="AU106" s="234">
        <f>+([6]Calidad!H80+[6]Calidad!H84+[6]Calidad!H90+[6]Calidad!H92+[6]Calidad!H94+[6]Calidad!H95)/1000000</f>
        <v>2.8537859999999999</v>
      </c>
      <c r="AV106" s="234">
        <f>+[6]Calidad!H59/1000000</f>
        <v>3.8183004738074913</v>
      </c>
      <c r="AW106" s="234">
        <f>SUM(X106:AV106)</f>
        <v>7.3824574738074915</v>
      </c>
      <c r="AX106" s="236"/>
      <c r="AY106" s="234">
        <f>+AW106+V106</f>
        <v>427.77701400000001</v>
      </c>
      <c r="AZ106" s="237"/>
      <c r="BA106" s="238">
        <f>+V106/$AY106</f>
        <v>0.98274227639120526</v>
      </c>
      <c r="BB106" s="238">
        <f>+AW106/$AY106</f>
        <v>1.7257723608794677E-2</v>
      </c>
      <c r="BD106" s="239">
        <f>+AY106-([6]Calidad!I99/1000000)</f>
        <v>0</v>
      </c>
    </row>
    <row r="107" spans="2:56" s="190" customFormat="1" hidden="1" outlineLevel="1" x14ac:dyDescent="0.25">
      <c r="B107" s="190" t="s">
        <v>547</v>
      </c>
      <c r="C107" s="233">
        <f>+([6]Calidad!G128-[6]Calidad!G127)/1000000</f>
        <v>1140.629195</v>
      </c>
      <c r="D107" s="233"/>
      <c r="E107" s="233"/>
      <c r="F107" s="234">
        <f>+[6]Calidad!G141/1000000</f>
        <v>66.154334000000006</v>
      </c>
      <c r="G107" s="234"/>
      <c r="H107" s="234"/>
      <c r="I107" s="234"/>
      <c r="J107" s="234">
        <f>+[6]Calidad!G130</f>
        <v>0</v>
      </c>
      <c r="K107" s="234"/>
      <c r="L107" s="234"/>
      <c r="M107" s="234"/>
      <c r="N107" s="234"/>
      <c r="O107" s="234"/>
      <c r="P107" s="234"/>
      <c r="Q107" s="234"/>
      <c r="R107" s="234"/>
      <c r="S107" s="234"/>
      <c r="T107" s="234">
        <f>+[6]Calidad!G127/1000000</f>
        <v>3.6645289999999999</v>
      </c>
      <c r="U107" s="234">
        <f>+[6]Calidad!G107/1000000</f>
        <v>174.93933546211198</v>
      </c>
      <c r="V107" s="234">
        <f>SUM(C107:U107)</f>
        <v>1385.387393462112</v>
      </c>
      <c r="W107" s="235"/>
      <c r="X107" s="234">
        <f>+[6]Calidad!H128/1000000</f>
        <v>15.240308000000001</v>
      </c>
      <c r="Y107" s="234"/>
      <c r="Z107" s="234">
        <f>+[6]Calidad!H136/1000000</f>
        <v>5.5071729999999999</v>
      </c>
      <c r="AA107" s="234"/>
      <c r="AB107" s="234"/>
      <c r="AC107" s="234"/>
      <c r="AD107" s="234"/>
      <c r="AE107" s="234">
        <f>+[6]Calidad!H130/1000000</f>
        <v>6.2114000000000003E-2</v>
      </c>
      <c r="AF107" s="234"/>
      <c r="AG107" s="234"/>
      <c r="AH107" s="234">
        <f>+([6]Calidad!H142+[6]Calidad!H143)/1000000</f>
        <v>115.123075</v>
      </c>
      <c r="AI107" s="234"/>
      <c r="AJ107" s="234"/>
      <c r="AK107" s="234"/>
      <c r="AL107" s="234"/>
      <c r="AM107" s="234"/>
      <c r="AN107" s="234"/>
      <c r="AO107" s="234"/>
      <c r="AP107" s="234"/>
      <c r="AQ107" s="234"/>
      <c r="AR107" s="234"/>
      <c r="AS107" s="234">
        <f>+[6]Calidad!H137/1000000</f>
        <v>9.3241000000000004E-2</v>
      </c>
      <c r="AT107" s="234"/>
      <c r="AU107" s="234">
        <f>+([6]Calidad!H131+[6]Calidad!H132+[6]Calidad!H144+[6]Calidad!H146+[6]Calidad!H147+[6]Calidad!H148+[6]Calidad!H149)/1000000</f>
        <v>57.650632999999999</v>
      </c>
      <c r="AV107" s="234">
        <f>+[6]Calidad!H107/1000000</f>
        <v>46.124695537888023</v>
      </c>
      <c r="AW107" s="234">
        <f>SUM(X107:AV107)</f>
        <v>239.80123953788802</v>
      </c>
      <c r="AX107" s="236"/>
      <c r="AY107" s="234">
        <f>+AW107+V107</f>
        <v>1625.188633</v>
      </c>
      <c r="AZ107" s="237"/>
      <c r="BA107" s="238">
        <f>+V107/$AY107</f>
        <v>0.8524471346472382</v>
      </c>
      <c r="BB107" s="238">
        <f>+AW107/$AY107</f>
        <v>0.1475528653527618</v>
      </c>
      <c r="BD107" s="239">
        <f>+AY107-([6]Calidad!I151/1000000)</f>
        <v>0</v>
      </c>
    </row>
    <row r="108" spans="2:56" s="190" customFormat="1" hidden="1" outlineLevel="1" x14ac:dyDescent="0.25">
      <c r="B108" s="190" t="s">
        <v>548</v>
      </c>
      <c r="C108" s="233">
        <f>+([6]Calidad!G173-[6]Calidad!G172)/1000000</f>
        <v>133.04361800000001</v>
      </c>
      <c r="D108" s="233"/>
      <c r="E108" s="233"/>
      <c r="F108" s="234"/>
      <c r="G108" s="234"/>
      <c r="H108" s="234"/>
      <c r="I108" s="234"/>
      <c r="J108" s="234"/>
      <c r="K108" s="234"/>
      <c r="L108" s="234"/>
      <c r="M108" s="234"/>
      <c r="N108" s="234"/>
      <c r="O108" s="234"/>
      <c r="P108" s="234"/>
      <c r="Q108" s="234"/>
      <c r="R108" s="234"/>
      <c r="S108" s="234"/>
      <c r="T108" s="234">
        <f>+[6]Calidad!G172/1000000</f>
        <v>0.42187000000000002</v>
      </c>
      <c r="U108" s="234">
        <f>+[6]Calidad!G156/1000000</f>
        <v>29.625697726146228</v>
      </c>
      <c r="V108" s="234">
        <f>SUM(C108:U108)</f>
        <v>163.09118572614625</v>
      </c>
      <c r="W108" s="235"/>
      <c r="X108" s="234">
        <f>+[6]Calidad!H173-[6]Calidad!H168-[6]Calidad!H172</f>
        <v>0</v>
      </c>
      <c r="Y108" s="234"/>
      <c r="Z108" s="234"/>
      <c r="AA108" s="234"/>
      <c r="AB108" s="234"/>
      <c r="AC108" s="234"/>
      <c r="AD108" s="234"/>
      <c r="AE108" s="234"/>
      <c r="AF108" s="234"/>
      <c r="AG108" s="234"/>
      <c r="AH108" s="234">
        <f>+([6]Calidad!H174+[6]Calidad!H175)/1000000</f>
        <v>0.86267199999999999</v>
      </c>
      <c r="AI108" s="234"/>
      <c r="AJ108" s="234"/>
      <c r="AK108" s="234"/>
      <c r="AL108" s="234"/>
      <c r="AM108" s="234"/>
      <c r="AN108" s="234"/>
      <c r="AO108" s="234"/>
      <c r="AP108" s="234"/>
      <c r="AQ108" s="234"/>
      <c r="AR108" s="234"/>
      <c r="AS108" s="234"/>
      <c r="AT108" s="234"/>
      <c r="AU108" s="234">
        <f>+([6]Calidad!H176+[6]Calidad!H183)/1000000</f>
        <v>2.4600960000000001</v>
      </c>
      <c r="AV108" s="234">
        <f>+[6]Calidad!H156/1000000</f>
        <v>0.50307927385377138</v>
      </c>
      <c r="AW108" s="234">
        <f>SUM(X108:AV108)</f>
        <v>3.8258472738537712</v>
      </c>
      <c r="AX108" s="236"/>
      <c r="AY108" s="234">
        <f>+AW108+V108</f>
        <v>166.91703300000003</v>
      </c>
      <c r="AZ108" s="237"/>
      <c r="BA108" s="238">
        <f>+V108/$AY108</f>
        <v>0.97707934771489868</v>
      </c>
      <c r="BB108" s="238">
        <f>+AW108/$AY108</f>
        <v>2.2920652285101248E-2</v>
      </c>
      <c r="BD108" s="239">
        <f>+AY108-([6]Calidad!I184/1000000)</f>
        <v>0</v>
      </c>
    </row>
    <row r="109" spans="2:56" s="190" customFormat="1" ht="28.5" customHeight="1" collapsed="1" x14ac:dyDescent="0.25">
      <c r="B109" s="190" t="s">
        <v>549</v>
      </c>
      <c r="C109" s="233">
        <f>SUM(C105:C108)</f>
        <v>1718.3806389999997</v>
      </c>
      <c r="D109" s="233">
        <f>SUM(D105:D108)</f>
        <v>0</v>
      </c>
      <c r="E109" s="233"/>
      <c r="F109" s="233">
        <f>SUM(F105:F108)</f>
        <v>113.359982</v>
      </c>
      <c r="G109" s="233"/>
      <c r="H109" s="233">
        <f t="shared" ref="H109:Q109" si="24">SUM(H105:H108)</f>
        <v>0</v>
      </c>
      <c r="I109" s="233">
        <f t="shared" si="24"/>
        <v>0</v>
      </c>
      <c r="J109" s="233">
        <f t="shared" si="24"/>
        <v>0</v>
      </c>
      <c r="K109" s="233">
        <f t="shared" si="24"/>
        <v>116.630813</v>
      </c>
      <c r="L109" s="233">
        <f t="shared" si="24"/>
        <v>0</v>
      </c>
      <c r="M109" s="233">
        <f t="shared" si="24"/>
        <v>7.7069999999999999</v>
      </c>
      <c r="N109" s="233">
        <f t="shared" si="24"/>
        <v>0</v>
      </c>
      <c r="O109" s="233">
        <f t="shared" si="24"/>
        <v>0</v>
      </c>
      <c r="P109" s="233">
        <f t="shared" si="24"/>
        <v>0</v>
      </c>
      <c r="Q109" s="233">
        <f t="shared" si="24"/>
        <v>0</v>
      </c>
      <c r="R109" s="233"/>
      <c r="S109" s="233"/>
      <c r="T109" s="233">
        <f>SUM(T105:T108)</f>
        <v>5.730124</v>
      </c>
      <c r="U109" s="233">
        <f>SUM(U105:U108)</f>
        <v>254.46654071445073</v>
      </c>
      <c r="V109" s="234">
        <f>SUM(C109:U109)</f>
        <v>2216.2750987144505</v>
      </c>
      <c r="W109" s="235"/>
      <c r="X109" s="234">
        <f>SUM(X105:X108)</f>
        <v>15.240308000000001</v>
      </c>
      <c r="Y109" s="233">
        <f>SUM(Y105:Y108)</f>
        <v>0</v>
      </c>
      <c r="Z109" s="233"/>
      <c r="AA109" s="233">
        <f t="shared" ref="AA109:AN109" si="25">SUM(AA105:AA108)</f>
        <v>0.11362800000000001</v>
      </c>
      <c r="AB109" s="233">
        <f t="shared" si="25"/>
        <v>0</v>
      </c>
      <c r="AC109" s="233">
        <f t="shared" si="25"/>
        <v>0</v>
      </c>
      <c r="AD109" s="233">
        <f t="shared" si="25"/>
        <v>0</v>
      </c>
      <c r="AE109" s="233">
        <f t="shared" si="25"/>
        <v>7.4045E-2</v>
      </c>
      <c r="AF109" s="233">
        <f t="shared" si="25"/>
        <v>0</v>
      </c>
      <c r="AG109" s="233">
        <f t="shared" si="25"/>
        <v>0.1232</v>
      </c>
      <c r="AH109" s="233">
        <f t="shared" si="25"/>
        <v>116.399688</v>
      </c>
      <c r="AI109" s="233"/>
      <c r="AJ109" s="233">
        <f t="shared" si="25"/>
        <v>0</v>
      </c>
      <c r="AK109" s="233">
        <f t="shared" si="25"/>
        <v>0</v>
      </c>
      <c r="AL109" s="233">
        <f t="shared" si="25"/>
        <v>0</v>
      </c>
      <c r="AM109" s="233">
        <f t="shared" si="25"/>
        <v>0</v>
      </c>
      <c r="AN109" s="233">
        <f t="shared" si="25"/>
        <v>3.9E-2</v>
      </c>
      <c r="AO109" s="233"/>
      <c r="AP109" s="233"/>
      <c r="AQ109" s="233"/>
      <c r="AR109" s="233"/>
      <c r="AS109" s="233"/>
      <c r="AT109" s="233"/>
      <c r="AU109" s="233">
        <f>SUM(AU105:AU108)</f>
        <v>66.479426999999987</v>
      </c>
      <c r="AV109" s="233">
        <f>SUM(AV105:AV108)</f>
        <v>50.446075285549284</v>
      </c>
      <c r="AW109" s="234">
        <f>SUM(X109:AV109)</f>
        <v>248.91537128554927</v>
      </c>
      <c r="AX109" s="236"/>
      <c r="AY109" s="234">
        <f>+AW109+V109</f>
        <v>2465.1904699999996</v>
      </c>
      <c r="AZ109" s="237"/>
      <c r="BA109" s="238">
        <f>+V109/$AY109</f>
        <v>0.89902793544161752</v>
      </c>
      <c r="BB109" s="238">
        <f>+AW109/$AY109</f>
        <v>0.10097206455838251</v>
      </c>
      <c r="BD109" s="239"/>
    </row>
    <row r="110" spans="2:56" s="190" customFormat="1" ht="6" customHeight="1" x14ac:dyDescent="0.25">
      <c r="BA110" s="240"/>
      <c r="BB110" s="240"/>
      <c r="BD110" s="239"/>
    </row>
    <row r="111" spans="2:56" s="190" customFormat="1" ht="27.75" customHeight="1" x14ac:dyDescent="0.25">
      <c r="B111" s="190" t="s">
        <v>550</v>
      </c>
      <c r="C111" s="233">
        <f>+([6]Calidad!G215-[6]Calidad!G214)/1000000</f>
        <v>259.23355500000002</v>
      </c>
      <c r="D111" s="233"/>
      <c r="E111" s="233"/>
      <c r="F111" s="234">
        <f>+([6]Calidad!G226+[6]Calidad!G228)/1000000</f>
        <v>4.4844020000000002</v>
      </c>
      <c r="G111" s="234"/>
      <c r="H111" s="234"/>
      <c r="I111" s="234"/>
      <c r="J111" s="234">
        <f>+[6]Calidad!G217/1000000</f>
        <v>4.3280000000000002E-3</v>
      </c>
      <c r="K111" s="234"/>
      <c r="L111" s="234"/>
      <c r="M111" s="234"/>
      <c r="N111" s="234"/>
      <c r="O111" s="234"/>
      <c r="P111" s="234"/>
      <c r="Q111" s="234"/>
      <c r="R111" s="234"/>
      <c r="S111" s="234"/>
      <c r="T111" s="234">
        <f>+[6]Calidad!G214/1000000</f>
        <v>0.29816300000000001</v>
      </c>
      <c r="U111" s="234">
        <f>+[6]Calidad!G192/1000000</f>
        <v>1.074708</v>
      </c>
      <c r="V111" s="234">
        <f>SUM(C111:U111)</f>
        <v>265.09515599999997</v>
      </c>
      <c r="W111" s="235"/>
      <c r="X111" s="234">
        <f>+[6]Calidad!H215/1000000</f>
        <v>5.108231</v>
      </c>
      <c r="Y111" s="234"/>
      <c r="Z111" s="234">
        <f>+[6]Calidad!H222/1000000</f>
        <v>9.4035980000000006</v>
      </c>
      <c r="AA111" s="234"/>
      <c r="AB111" s="234"/>
      <c r="AC111" s="234"/>
      <c r="AD111" s="234"/>
      <c r="AE111" s="234">
        <f>+[6]Calidad!H217</f>
        <v>0</v>
      </c>
      <c r="AF111" s="234"/>
      <c r="AG111" s="234"/>
      <c r="AH111" s="234">
        <f>+([6]Calidad!H229+[6]Calidad!H230)/1000000</f>
        <v>2.67015</v>
      </c>
      <c r="AI111" s="234"/>
      <c r="AJ111" s="234"/>
      <c r="AK111" s="234"/>
      <c r="AL111" s="234"/>
      <c r="AM111" s="234"/>
      <c r="AN111" s="234"/>
      <c r="AO111" s="234"/>
      <c r="AP111" s="234"/>
      <c r="AQ111" s="234"/>
      <c r="AR111" s="234"/>
      <c r="AS111" s="234"/>
      <c r="AT111" s="234"/>
      <c r="AU111" s="234">
        <f>+([6]Calidad!H231+[6]Calidad!H233+[6]Calidad!H234+[6]Calidad!H235+[6]Calidad!H236+[6]Calidad!H237+[6]Calidad!H218)/1000000</f>
        <v>3.72159</v>
      </c>
      <c r="AV111" s="234">
        <f>+[6]Calidad!H192/1000000</f>
        <v>67.775000000000006</v>
      </c>
      <c r="AW111" s="234">
        <f>SUM(X111:AV111)</f>
        <v>88.67856900000001</v>
      </c>
      <c r="AX111" s="243"/>
      <c r="AY111" s="234">
        <f>+AW111+V111</f>
        <v>353.77372500000001</v>
      </c>
      <c r="AZ111" s="237"/>
      <c r="BA111" s="238">
        <f>+V111/$AY111</f>
        <v>0.74933534422320358</v>
      </c>
      <c r="BB111" s="238">
        <f>+AW111/$AY111</f>
        <v>0.25066465577679631</v>
      </c>
      <c r="BD111" s="239">
        <f>+AY111-([6]Calidad!I239/1000000)</f>
        <v>4.3214000000034503E-2</v>
      </c>
    </row>
    <row r="113" spans="2:57" x14ac:dyDescent="0.3">
      <c r="AY113" s="234">
        <f>+AY15+AY69++AY84+AY95+AY99+AY101+AY103+AY109+AY111</f>
        <v>242840.04015506263</v>
      </c>
    </row>
    <row r="115" spans="2:57" s="190" customFormat="1" ht="24.75" customHeight="1" x14ac:dyDescent="0.25">
      <c r="B115" s="232" t="s">
        <v>551</v>
      </c>
      <c r="C115" s="233">
        <f>+([6]Admon!U39-[6]Admon!U24)/1000000</f>
        <v>9556.5348379999996</v>
      </c>
      <c r="D115" s="233">
        <f>+[6]Admon!U24/1000000</f>
        <v>283.48666800000001</v>
      </c>
      <c r="E115" s="233">
        <f>+([6]Admon!U78+[6]Admon!U79+[6]Admon!U80)/1000000</f>
        <v>277.13667900000002</v>
      </c>
      <c r="F115" s="234">
        <f>+([6]Admon!U104+[6]Admon!U107)/1000000</f>
        <v>544.87483199999997</v>
      </c>
      <c r="G115" s="234">
        <f>+[6]Admon!U127/1000000</f>
        <v>204.29589300000001</v>
      </c>
      <c r="H115" s="234">
        <f>+[6]Admon!U122/1000000</f>
        <v>272.01914352</v>
      </c>
      <c r="I115" s="234">
        <f>+[6]Admon!U47/1000000</f>
        <v>668.1094789</v>
      </c>
      <c r="J115" s="234">
        <f>+[6]Admon!U51/1000000</f>
        <v>1.967233</v>
      </c>
      <c r="K115" s="234">
        <f>+[6]Admon!U67/1000000</f>
        <v>588.0201945</v>
      </c>
      <c r="L115" s="234">
        <f>+[6]Admon!U66/1000000</f>
        <v>628.49284699999998</v>
      </c>
      <c r="M115" s="234">
        <f>+[6]Admon!U58/1000000</f>
        <v>495.22800000000001</v>
      </c>
      <c r="N115" s="234">
        <f>+[6]Admon!U65/1000000</f>
        <v>172.04284899999999</v>
      </c>
      <c r="O115" s="234">
        <f>+[6]Admon!U71/1000000</f>
        <v>71.013767999999999</v>
      </c>
      <c r="P115" s="234">
        <f>+[6]Admon!U98/1000000</f>
        <v>38.855614000000003</v>
      </c>
      <c r="Q115" s="234">
        <f>+[6]Admon!U75/1000000</f>
        <v>515.61384999999996</v>
      </c>
      <c r="R115" s="234"/>
      <c r="S115" s="234">
        <f>+([6]Admon!U55)/1000000</f>
        <v>270.611538</v>
      </c>
      <c r="T115" s="234">
        <f>+([6]Admon!U69+[6]Admon!U70+[6]Admon!U72+[6]Admon!U73+[6]Admon!U85+[6]Admon!U77+[6]Admon!U116+[6]Admon!U117)/1000000</f>
        <v>249.409335</v>
      </c>
      <c r="U115" s="234">
        <f>+([6]Admon!U125+[6]Admon!U129)/1000000</f>
        <v>134.89363774171093</v>
      </c>
      <c r="V115" s="234">
        <f>SUM(C115:U115)</f>
        <v>14972.606398661706</v>
      </c>
      <c r="W115" s="235"/>
      <c r="X115" s="234">
        <f>+([6]Admon!V39-[6]Admon!V36-[6]Admon!V37-[6]Admon!V38)/1000000</f>
        <v>512.50118499999996</v>
      </c>
      <c r="Y115" s="234">
        <f>+[6]Admon!V122/1000000</f>
        <v>294.68740548</v>
      </c>
      <c r="Z115" s="234">
        <f>+[6]Admon!V90/1000000</f>
        <v>77.862488999999997</v>
      </c>
      <c r="AA115" s="234">
        <f>+[6]Admon!V113/1000000</f>
        <v>46.358578999999999</v>
      </c>
      <c r="AB115" s="234">
        <f>+[6]Admon!V67/1000000</f>
        <v>196.0067315</v>
      </c>
      <c r="AC115" s="234">
        <f>+[6]Admon!V66</f>
        <v>0</v>
      </c>
      <c r="AD115" s="234">
        <f>+[6]Admon!V47/1000000</f>
        <v>221.44599510000003</v>
      </c>
      <c r="AE115" s="234">
        <f>+[6]Admon!V51/1000000</f>
        <v>2.430196</v>
      </c>
      <c r="AF115" s="234">
        <f>+[6]Admon!V71</f>
        <v>0</v>
      </c>
      <c r="AG115" s="234">
        <f>+[6]Admon!V97/1000000</f>
        <v>16.225995000000001</v>
      </c>
      <c r="AH115" s="234">
        <f>+([6]Admon!V119+[6]Admon!V128)/1000000</f>
        <v>100.750793</v>
      </c>
      <c r="AI115" s="234"/>
      <c r="AJ115" s="234">
        <f>+[6]Admon!V36/1000000</f>
        <v>32.366790999999999</v>
      </c>
      <c r="AK115" s="234">
        <f>+[6]Admon!V58/1000000</f>
        <v>510.87571500000001</v>
      </c>
      <c r="AL115" s="234"/>
      <c r="AM115" s="234"/>
      <c r="AN115" s="234"/>
      <c r="AO115" s="234"/>
      <c r="AP115" s="234">
        <f>+[6]Admon!V55/1000000</f>
        <v>18.580172999999998</v>
      </c>
      <c r="AQ115" s="234">
        <f>+[6]Admon!V126/1000000</f>
        <v>124.632019</v>
      </c>
      <c r="AR115" s="234">
        <f>+[6]Admon!V93/1000000</f>
        <v>1.7474179999999999</v>
      </c>
      <c r="AS115" s="234">
        <f>+SUM([6]Admon!V94:V96)/1000000</f>
        <v>73.997141999999997</v>
      </c>
      <c r="AT115" s="234">
        <f>+[6]Admon!V130/1000000</f>
        <v>0.473192</v>
      </c>
      <c r="AU115" s="234">
        <f>+([6]Admon!V37+[6]Admon!V38+[6]Admon!V68+[6]Admon!V74+[6]Admon!V77+[6]Admon!V82+[6]Admon!V84+[6]Admon!V91+[6]Admon!V108+[6]Admon!V109+[6]Admon!V110+[6]Admon!V111+[6]Admon!V112+[6]Admon!V114+[6]Admon!V115+[6]Admon!V116+[6]Admon!V117+[6]Admon!V118+[6]Admon!V120+[6]Admon!V121+[6]Admon!V123+[6]Admon!V124)/1000000</f>
        <v>387.62880799999999</v>
      </c>
      <c r="AV115" s="234">
        <f>+(+[6]Admon!V125+[6]Admon!V129)/1000000</f>
        <v>8.6482172582890779</v>
      </c>
      <c r="AW115" s="234">
        <f>SUM(X115:AV115)</f>
        <v>2627.2188443382888</v>
      </c>
      <c r="AX115" s="236"/>
      <c r="AY115" s="234">
        <f>+AW115+V115</f>
        <v>17599.825242999996</v>
      </c>
      <c r="AZ115" s="237"/>
      <c r="BA115" s="238">
        <f>+V115/$AY115</f>
        <v>0.8507247198159984</v>
      </c>
      <c r="BB115" s="238">
        <f>+AW115/$AY115</f>
        <v>0.14927528018400163</v>
      </c>
      <c r="BD115" s="239">
        <f>+'F-V x cuenta'!AY115-([6]Admon!W132/1000000)</f>
        <v>836.14956099999472</v>
      </c>
      <c r="BE115" s="190" t="s">
        <v>552</v>
      </c>
    </row>
    <row r="116" spans="2:57" s="190" customFormat="1" ht="6" customHeight="1" x14ac:dyDescent="0.25">
      <c r="B116" s="232"/>
      <c r="BA116" s="240"/>
      <c r="BB116" s="240"/>
    </row>
    <row r="117" spans="2:57" s="190" customFormat="1" ht="24.75" customHeight="1" x14ac:dyDescent="0.25">
      <c r="B117" s="232" t="s">
        <v>553</v>
      </c>
      <c r="C117" s="233">
        <f>+[6]Ventas!E33/1000000</f>
        <v>766.19146000000001</v>
      </c>
      <c r="D117" s="233"/>
      <c r="E117" s="233"/>
      <c r="F117" s="234">
        <f>+([6]Ventas!E85/1000000)</f>
        <v>62.306955000000002</v>
      </c>
      <c r="G117" s="234"/>
      <c r="H117" s="234">
        <f>+[6]Ventas!E102/1000000</f>
        <v>83.204237789375838</v>
      </c>
      <c r="I117" s="234">
        <f>+[6]Ventas!E37</f>
        <v>0</v>
      </c>
      <c r="J117" s="234">
        <f>+[6]Ventas!E41/1000000</f>
        <v>1209.8044500000001</v>
      </c>
      <c r="K117" s="234">
        <f>+[6]Ventas!E48</f>
        <v>0</v>
      </c>
      <c r="L117" s="234"/>
      <c r="M117" s="234"/>
      <c r="N117" s="234">
        <f>+[6]Ventas!E47/1000000</f>
        <v>85.878653999999997</v>
      </c>
      <c r="O117" s="234"/>
      <c r="P117" s="234"/>
      <c r="Q117" s="234">
        <f>+[6]Ventas!E56</f>
        <v>0</v>
      </c>
      <c r="R117" s="234">
        <f>+[6]Ventas!E65/1000000</f>
        <v>172.000272</v>
      </c>
      <c r="S117" s="234">
        <f>+[6]Ventas!E44/1000000</f>
        <v>0</v>
      </c>
      <c r="T117" s="234">
        <f>+([6]Ventas!E49+[6]Ventas!E68)/1000000</f>
        <v>2.1858710000000001</v>
      </c>
      <c r="U117" s="234">
        <f>+([6]Ventas!E58+[6]Ventas!E106+[6]Ventas!E105)/1000000</f>
        <v>102.39215599484572</v>
      </c>
      <c r="V117" s="234">
        <f>SUM(C117:U117)</f>
        <v>2483.9640557842217</v>
      </c>
      <c r="W117" s="235"/>
      <c r="X117" s="234">
        <f>+([6]Ventas!F33-[6]Ventas!F29-[6]Ventas!F30-[6]Ventas!F31-[6]Ventas!F32)/1000000</f>
        <v>65.341543000000001</v>
      </c>
      <c r="Y117" s="234">
        <f>+[6]Ventas!F102/1000000</f>
        <v>89.816492210624162</v>
      </c>
      <c r="Z117" s="234">
        <f>+[6]Ventas!F75/1000000</f>
        <v>2.44</v>
      </c>
      <c r="AA117" s="234"/>
      <c r="AB117" s="234">
        <f>+[6]Ventas!F48/1000000</f>
        <v>525.81214399999999</v>
      </c>
      <c r="AC117" s="234"/>
      <c r="AD117" s="234">
        <f>+[6]Ventas!F37/1000000</f>
        <v>124.036286</v>
      </c>
      <c r="AE117" s="234">
        <f>+[6]Ventas!F41/1000000</f>
        <v>0.52982899999999999</v>
      </c>
      <c r="AF117" s="234"/>
      <c r="AG117" s="234">
        <f>+[6]Ventas!F79/1000000</f>
        <v>1.5761000000000001</v>
      </c>
      <c r="AH117" s="234">
        <f>+([6]Ventas!F99+[6]Ventas!F101)/1000000</f>
        <v>51.694375999999998</v>
      </c>
      <c r="AI117" s="234"/>
      <c r="AJ117" s="234">
        <f>+[6]Ventas!F29/1000000</f>
        <v>3.2244959999999998</v>
      </c>
      <c r="AK117" s="234"/>
      <c r="AL117" s="234"/>
      <c r="AM117" s="234"/>
      <c r="AN117" s="234">
        <f>+([6]Ventas!F52+[6]Ventas!F53+[6]Ventas!F54)/1000000</f>
        <v>10900.311675000001</v>
      </c>
      <c r="AO117" s="234">
        <f>+(SUM([6]Ventas!F60:F65)+[6]Ventas!F67+[6]Ventas!F55)/1000000</f>
        <v>720.42774499999996</v>
      </c>
      <c r="AP117" s="234">
        <f>+([6]Ventas!F44+[6]Ventas!F80)/1000000</f>
        <v>65.441320000000005</v>
      </c>
      <c r="AQ117" s="234">
        <f>+[6]Ventas!F104/1000000</f>
        <v>5.930593</v>
      </c>
      <c r="AR117" s="234">
        <f>+[6]Ventas!F76/1000000</f>
        <v>18.066983</v>
      </c>
      <c r="AS117" s="234">
        <f>+SUM([6]Ventas!F77:F78)/1000000</f>
        <v>5.6461730000000001</v>
      </c>
      <c r="AT117" s="234">
        <f>+([6]Ventas!F57+[6]Ventas!F103)/1000000</f>
        <v>167.14258899999999</v>
      </c>
      <c r="AU117" s="234">
        <f>+([6]Ventas!F30+[6]Ventas!F31+[6]Ventas!F32+[6]Ventas!F51+[6]Ventas!F56+[6]Ventas!F70+[6]Ventas!F86+[6]Ventas!F88+[6]Ventas!F89+[6]Ventas!F90+[6]Ventas!F91+[6]Ventas!F92+[6]Ventas!F93+[6]Ventas!F94+[6]Ventas!F95+[6]Ventas!F96+[6]Ventas!F97+[6]Ventas!F98+[6]Ventas!F100+[6]Ventas!F108)/1000000</f>
        <v>419.4187</v>
      </c>
      <c r="AV117" s="234">
        <f>+([6]Ventas!F58+[6]Ventas!F105+[6]Ventas!F106)/1000000</f>
        <v>50.869436005154292</v>
      </c>
      <c r="AW117" s="234">
        <f>SUM(X117:AV117)</f>
        <v>13217.726480215779</v>
      </c>
      <c r="AX117" s="236"/>
      <c r="AY117" s="234">
        <f>+AW117+V117</f>
        <v>15701.690536</v>
      </c>
      <c r="AZ117" s="237"/>
      <c r="BA117" s="238">
        <f>+V117/$AY117</f>
        <v>0.15819723679365105</v>
      </c>
      <c r="BB117" s="238">
        <f>+AW117/$AY117</f>
        <v>0.84180276320634895</v>
      </c>
      <c r="BD117" s="239">
        <f>+AY117-[6]Ventas!G117</f>
        <v>0</v>
      </c>
    </row>
    <row r="118" spans="2:57" s="190" customFormat="1" ht="5.25" customHeight="1" x14ac:dyDescent="0.25">
      <c r="B118" s="232"/>
      <c r="BA118" s="240"/>
      <c r="BB118" s="240"/>
    </row>
    <row r="120" spans="2:57" s="190" customFormat="1" ht="24.75" hidden="1" customHeight="1" x14ac:dyDescent="0.25">
      <c r="B120" s="232" t="s">
        <v>554</v>
      </c>
      <c r="C120" s="233"/>
      <c r="D120" s="233"/>
      <c r="E120" s="233"/>
      <c r="F120" s="234"/>
      <c r="G120" s="234"/>
      <c r="H120" s="234"/>
      <c r="I120" s="234"/>
      <c r="J120" s="234"/>
      <c r="K120" s="234"/>
      <c r="L120" s="234"/>
      <c r="M120" s="234"/>
      <c r="N120" s="234"/>
      <c r="O120" s="234"/>
      <c r="P120" s="234"/>
      <c r="Q120" s="234"/>
      <c r="R120" s="234"/>
      <c r="S120" s="234"/>
      <c r="T120" s="234"/>
      <c r="U120" s="234"/>
      <c r="V120" s="234">
        <f>SUM(C120:U120)</f>
        <v>0</v>
      </c>
      <c r="W120" s="235"/>
      <c r="X120" s="234"/>
      <c r="Y120" s="234"/>
      <c r="Z120" s="234"/>
      <c r="AA120" s="234"/>
      <c r="AB120" s="234"/>
      <c r="AC120" s="234"/>
      <c r="AD120" s="234"/>
      <c r="AE120" s="234"/>
      <c r="AF120" s="234"/>
      <c r="AG120" s="234"/>
      <c r="AH120" s="234"/>
      <c r="AI120" s="234"/>
      <c r="AJ120" s="234"/>
      <c r="AK120" s="234"/>
      <c r="AL120" s="234"/>
      <c r="AM120" s="234"/>
      <c r="AN120" s="234"/>
      <c r="AO120" s="234"/>
      <c r="AP120" s="234"/>
      <c r="AQ120" s="234"/>
      <c r="AR120" s="234"/>
      <c r="AS120" s="234"/>
      <c r="AT120" s="234"/>
      <c r="AU120" s="234"/>
      <c r="AV120" s="234"/>
      <c r="AW120" s="234">
        <f>SUM(X120:AV120)</f>
        <v>0</v>
      </c>
      <c r="AX120" s="236"/>
      <c r="AY120" s="234">
        <f>+AW120+V120</f>
        <v>0</v>
      </c>
      <c r="AZ120" s="237"/>
      <c r="BA120" s="238" t="e">
        <f>+V120/$AY120</f>
        <v>#DIV/0!</v>
      </c>
      <c r="BB120" s="238" t="e">
        <f>+AW120/$AY120</f>
        <v>#DIV/0!</v>
      </c>
      <c r="BD120" s="239">
        <f>+AY120-[6]Ventas!G120</f>
        <v>0</v>
      </c>
    </row>
    <row r="123" spans="2:57" s="140" customFormat="1" x14ac:dyDescent="0.25">
      <c r="B123" s="140" t="s">
        <v>555</v>
      </c>
      <c r="C123" s="233">
        <f>+C15+C69+C84+C93+C99+C101+C103+C109+C111</f>
        <v>20019.131425212825</v>
      </c>
      <c r="D123" s="233">
        <f t="shared" ref="D123:AY123" si="26">+D15+D69+D84+D93+D99+D101+D103+D109+D111</f>
        <v>0</v>
      </c>
      <c r="E123" s="233">
        <f t="shared" si="26"/>
        <v>0</v>
      </c>
      <c r="F123" s="233">
        <f t="shared" si="26"/>
        <v>10413.954238</v>
      </c>
      <c r="G123" s="233">
        <f t="shared" si="26"/>
        <v>0</v>
      </c>
      <c r="H123" s="233">
        <f t="shared" si="26"/>
        <v>4697.377241467203</v>
      </c>
      <c r="I123" s="233">
        <f t="shared" si="26"/>
        <v>1538.9857690000001</v>
      </c>
      <c r="J123" s="233">
        <f t="shared" si="26"/>
        <v>347.84057799999999</v>
      </c>
      <c r="K123" s="233">
        <f t="shared" si="26"/>
        <v>24655.715136000003</v>
      </c>
      <c r="L123" s="233">
        <f t="shared" si="26"/>
        <v>4.5062369999999996</v>
      </c>
      <c r="M123" s="233">
        <f t="shared" si="26"/>
        <v>411.08243999999996</v>
      </c>
      <c r="N123" s="233">
        <f t="shared" si="26"/>
        <v>1243.7365109999998</v>
      </c>
      <c r="O123" s="233">
        <f t="shared" si="26"/>
        <v>45.747028999999998</v>
      </c>
      <c r="P123" s="233">
        <f t="shared" si="26"/>
        <v>799.33951689241678</v>
      </c>
      <c r="Q123" s="233">
        <f t="shared" si="26"/>
        <v>1608.5162380000002</v>
      </c>
      <c r="R123" s="233">
        <f t="shared" si="26"/>
        <v>0</v>
      </c>
      <c r="S123" s="233">
        <f t="shared" si="26"/>
        <v>0</v>
      </c>
      <c r="T123" s="233">
        <f t="shared" si="26"/>
        <v>248.06074799999999</v>
      </c>
      <c r="U123" s="233">
        <f t="shared" si="26"/>
        <v>383.71838171445074</v>
      </c>
      <c r="V123" s="233">
        <f t="shared" si="26"/>
        <v>70684.579658466624</v>
      </c>
      <c r="W123" s="235"/>
      <c r="X123" s="233">
        <f t="shared" si="26"/>
        <v>2416.5700325687881</v>
      </c>
      <c r="Y123" s="233">
        <f t="shared" si="26"/>
        <v>11560.570312532798</v>
      </c>
      <c r="Z123" s="233">
        <f t="shared" si="26"/>
        <v>1268.5180800000003</v>
      </c>
      <c r="AA123" s="233">
        <f t="shared" si="26"/>
        <v>3.8282579999999999</v>
      </c>
      <c r="AB123" s="233">
        <f t="shared" si="26"/>
        <v>20829.758705</v>
      </c>
      <c r="AC123" s="233">
        <f t="shared" si="26"/>
        <v>0</v>
      </c>
      <c r="AD123" s="233">
        <f t="shared" si="26"/>
        <v>26.444987000000001</v>
      </c>
      <c r="AE123" s="233">
        <f t="shared" si="26"/>
        <v>215.04428900000002</v>
      </c>
      <c r="AF123" s="233">
        <f t="shared" si="26"/>
        <v>672.547729</v>
      </c>
      <c r="AG123" s="233">
        <f t="shared" si="26"/>
        <v>544.58559200000002</v>
      </c>
      <c r="AH123" s="233">
        <f t="shared" si="26"/>
        <v>17646.356142000001</v>
      </c>
      <c r="AI123" s="233"/>
      <c r="AJ123" s="233">
        <f t="shared" si="26"/>
        <v>326.03015691797629</v>
      </c>
      <c r="AK123" s="233">
        <f t="shared" si="26"/>
        <v>0</v>
      </c>
      <c r="AL123" s="233">
        <f t="shared" si="26"/>
        <v>107.62054054783505</v>
      </c>
      <c r="AM123" s="233">
        <f t="shared" si="26"/>
        <v>0</v>
      </c>
      <c r="AN123" s="233">
        <f t="shared" si="26"/>
        <v>3.9E-2</v>
      </c>
      <c r="AO123" s="233">
        <f t="shared" si="26"/>
        <v>0</v>
      </c>
      <c r="AP123" s="233">
        <f t="shared" si="26"/>
        <v>0</v>
      </c>
      <c r="AQ123" s="233">
        <f t="shared" si="26"/>
        <v>0</v>
      </c>
      <c r="AR123" s="233">
        <f t="shared" si="26"/>
        <v>0.17449999999999999</v>
      </c>
      <c r="AS123" s="233">
        <f t="shared" si="26"/>
        <v>1.899022</v>
      </c>
      <c r="AT123" s="233">
        <f t="shared" si="26"/>
        <v>0</v>
      </c>
      <c r="AU123" s="233">
        <f t="shared" si="26"/>
        <v>1072.780585</v>
      </c>
      <c r="AV123" s="233">
        <f t="shared" si="26"/>
        <v>134.35714428554928</v>
      </c>
      <c r="AW123" s="233">
        <f t="shared" si="26"/>
        <v>148619.28432959603</v>
      </c>
      <c r="AX123" s="236"/>
      <c r="AY123" s="233">
        <f t="shared" si="26"/>
        <v>219303.86398806263</v>
      </c>
      <c r="BA123" s="6">
        <f>+V123/AY123</f>
        <v>0.32231342564175797</v>
      </c>
      <c r="BB123" s="6">
        <f>+AW123/AY123</f>
        <v>0.6776865743582422</v>
      </c>
      <c r="BD123" s="244">
        <v>3969451</v>
      </c>
    </row>
  </sheetData>
  <mergeCells count="3">
    <mergeCell ref="C4:V4"/>
    <mergeCell ref="X4:AW4"/>
    <mergeCell ref="BA4:BB4"/>
  </mergeCell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B1:AB89"/>
  <sheetViews>
    <sheetView showGridLines="0" view="pageBreakPreview" zoomScale="60" zoomScaleNormal="60" workbookViewId="0">
      <pane xSplit="5" ySplit="8" topLeftCell="F41" activePane="bottomRight" state="frozen"/>
      <selection pane="topRight" activeCell="F1" sqref="F1"/>
      <selection pane="bottomLeft" activeCell="A6" sqref="A6"/>
      <selection pane="bottomRight" activeCell="L49" sqref="L49"/>
    </sheetView>
  </sheetViews>
  <sheetFormatPr baseColWidth="10" defaultRowHeight="15" outlineLevelRow="1" outlineLevelCol="1" x14ac:dyDescent="0.25"/>
  <cols>
    <col min="1" max="1" width="5" style="96" customWidth="1"/>
    <col min="2" max="2" width="18.140625" style="96" customWidth="1"/>
    <col min="3" max="3" width="8" style="96" customWidth="1"/>
    <col min="4" max="4" width="48.42578125" style="96" bestFit="1" customWidth="1"/>
    <col min="5" max="5" width="2.5703125" style="96" customWidth="1"/>
    <col min="6" max="6" width="25.28515625" style="96" customWidth="1" outlineLevel="1"/>
    <col min="7" max="7" width="21.140625" style="96" customWidth="1" outlineLevel="1"/>
    <col min="8" max="8" width="19.28515625" style="96" customWidth="1"/>
    <col min="9" max="9" width="8.42578125" style="96" customWidth="1"/>
    <col min="10" max="10" width="18.7109375" style="96" customWidth="1"/>
    <col min="11" max="11" width="10" style="98" customWidth="1"/>
    <col min="12" max="12" width="18.42578125" style="96" customWidth="1"/>
    <col min="13" max="13" width="10.140625" style="98" customWidth="1"/>
    <col min="14" max="14" width="13" style="190" bestFit="1" customWidth="1"/>
    <col min="15" max="17" width="14.28515625" style="99" customWidth="1"/>
    <col min="18" max="18" width="14.42578125" style="99" bestFit="1" customWidth="1"/>
    <col min="19" max="22" width="12.7109375" style="99" bestFit="1" customWidth="1"/>
    <col min="23" max="24" width="11" style="99" customWidth="1"/>
    <col min="25" max="25" width="12" style="99" bestFit="1" customWidth="1"/>
    <col min="26" max="28" width="11.42578125" style="99"/>
    <col min="29" max="16384" width="11.42578125" style="96"/>
  </cols>
  <sheetData>
    <row r="1" spans="2:22" s="99" customFormat="1" ht="18" x14ac:dyDescent="0.25">
      <c r="C1" s="189"/>
      <c r="D1" s="189"/>
      <c r="E1" s="96"/>
      <c r="F1" s="96"/>
      <c r="G1" s="96"/>
      <c r="H1" s="96"/>
      <c r="I1" s="96"/>
      <c r="J1" s="96"/>
      <c r="K1" s="98"/>
      <c r="L1" s="96"/>
      <c r="M1" s="98"/>
      <c r="N1" s="190"/>
    </row>
    <row r="2" spans="2:22" s="99" customFormat="1" ht="18" x14ac:dyDescent="0.25">
      <c r="C2" s="189"/>
      <c r="D2" s="189"/>
      <c r="E2" s="96"/>
      <c r="F2" s="96"/>
      <c r="G2" s="96"/>
      <c r="H2" s="96"/>
      <c r="I2" s="96"/>
      <c r="J2" s="96"/>
      <c r="K2" s="98"/>
      <c r="L2" s="96"/>
      <c r="M2" s="98"/>
      <c r="N2" s="190"/>
    </row>
    <row r="3" spans="2:22" s="99" customFormat="1" ht="9.75" customHeight="1" x14ac:dyDescent="0.25">
      <c r="C3" s="189"/>
      <c r="D3" s="189"/>
      <c r="E3" s="96"/>
      <c r="F3" s="96"/>
      <c r="G3" s="96"/>
      <c r="H3" s="96"/>
      <c r="I3" s="96"/>
      <c r="J3" s="96"/>
      <c r="K3" s="98"/>
      <c r="L3" s="96"/>
      <c r="M3" s="98"/>
      <c r="N3" s="190"/>
    </row>
    <row r="4" spans="2:22" s="99" customFormat="1" ht="22.5" customHeight="1" x14ac:dyDescent="0.25">
      <c r="B4" s="191" t="s">
        <v>0</v>
      </c>
      <c r="C4" s="189"/>
      <c r="D4" s="189"/>
      <c r="E4" s="96"/>
      <c r="F4" s="96"/>
      <c r="G4" s="96"/>
      <c r="H4" s="96"/>
      <c r="I4" s="96"/>
      <c r="J4" s="192"/>
      <c r="K4" s="192"/>
      <c r="L4" s="96"/>
      <c r="M4" s="98"/>
      <c r="N4" s="190"/>
    </row>
    <row r="5" spans="2:22" s="99" customFormat="1" ht="22.5" customHeight="1" x14ac:dyDescent="0.25">
      <c r="B5" s="191" t="s">
        <v>453</v>
      </c>
      <c r="C5" s="189"/>
      <c r="D5" s="189"/>
      <c r="E5" s="96"/>
      <c r="F5" s="96"/>
      <c r="G5" s="96"/>
      <c r="H5" s="96"/>
      <c r="I5" s="96"/>
      <c r="J5" s="96"/>
      <c r="K5" s="98"/>
      <c r="L5" s="96"/>
      <c r="M5" s="98"/>
      <c r="N5" s="190"/>
    </row>
    <row r="6" spans="2:22" s="99" customFormat="1" ht="7.5" customHeight="1" x14ac:dyDescent="0.25">
      <c r="B6" s="96"/>
      <c r="C6" s="96"/>
      <c r="D6" s="96"/>
      <c r="E6" s="96"/>
      <c r="F6" s="96"/>
      <c r="G6" s="96"/>
      <c r="H6" s="96"/>
      <c r="I6" s="96"/>
      <c r="J6" s="96"/>
      <c r="K6" s="98"/>
      <c r="L6" s="96"/>
      <c r="M6" s="98"/>
      <c r="N6" s="190"/>
    </row>
    <row r="7" spans="2:22" s="99" customFormat="1" ht="24.75" customHeight="1" thickBot="1" x14ac:dyDescent="0.3">
      <c r="B7" s="96"/>
      <c r="C7" s="96"/>
      <c r="D7" s="96"/>
      <c r="E7" s="96"/>
      <c r="F7" s="364" t="s">
        <v>455</v>
      </c>
      <c r="G7" s="364" t="s">
        <v>454</v>
      </c>
      <c r="H7" s="364" t="s">
        <v>453</v>
      </c>
      <c r="I7" s="97"/>
      <c r="J7" s="356" t="s">
        <v>1</v>
      </c>
      <c r="K7" s="357"/>
      <c r="L7" s="358" t="s">
        <v>2</v>
      </c>
      <c r="M7" s="358"/>
      <c r="N7" s="190"/>
      <c r="O7" s="193"/>
      <c r="P7" s="193"/>
      <c r="Q7" s="193"/>
      <c r="R7" s="193"/>
      <c r="S7" s="193"/>
      <c r="T7" s="193"/>
      <c r="U7" s="193"/>
      <c r="V7" s="193"/>
    </row>
    <row r="8" spans="2:22" s="99" customFormat="1" ht="28.5" customHeight="1" thickTop="1" thickBot="1" x14ac:dyDescent="0.3">
      <c r="B8" s="96"/>
      <c r="C8" s="96"/>
      <c r="D8" s="96"/>
      <c r="E8" s="96"/>
      <c r="F8" s="365"/>
      <c r="G8" s="365"/>
      <c r="H8" s="365"/>
      <c r="I8" s="97"/>
      <c r="J8" s="100" t="s">
        <v>3</v>
      </c>
      <c r="K8" s="100" t="s">
        <v>4</v>
      </c>
      <c r="L8" s="100" t="s">
        <v>3</v>
      </c>
      <c r="M8" s="100" t="s">
        <v>4</v>
      </c>
      <c r="N8" s="190"/>
      <c r="O8" s="193"/>
      <c r="P8" s="193"/>
      <c r="Q8" s="193"/>
      <c r="R8" s="193"/>
      <c r="S8" s="193"/>
      <c r="T8" s="193"/>
      <c r="U8" s="193"/>
      <c r="V8" s="193"/>
    </row>
    <row r="9" spans="2:22" s="246" customFormat="1" ht="21.75" thickTop="1" x14ac:dyDescent="0.25">
      <c r="K9" s="247"/>
      <c r="M9" s="247"/>
      <c r="N9" s="248"/>
    </row>
    <row r="10" spans="2:22" s="246" customFormat="1" ht="21" hidden="1" x14ac:dyDescent="0.25">
      <c r="B10" s="359" t="s">
        <v>5</v>
      </c>
      <c r="C10" s="249"/>
      <c r="D10" s="249"/>
      <c r="E10" s="250" t="s">
        <v>6</v>
      </c>
      <c r="K10" s="247"/>
      <c r="M10" s="247"/>
      <c r="N10" s="248"/>
    </row>
    <row r="11" spans="2:22" s="246" customFormat="1" ht="21" hidden="1" x14ac:dyDescent="0.25">
      <c r="B11" s="359"/>
      <c r="C11" s="249"/>
      <c r="D11" s="249"/>
      <c r="E11" s="250" t="s">
        <v>7</v>
      </c>
      <c r="K11" s="247"/>
      <c r="M11" s="247"/>
      <c r="N11" s="248"/>
    </row>
    <row r="12" spans="2:22" s="246" customFormat="1" ht="21" hidden="1" x14ac:dyDescent="0.25">
      <c r="K12" s="247"/>
      <c r="M12" s="247"/>
      <c r="N12" s="248"/>
    </row>
    <row r="13" spans="2:22" s="246" customFormat="1" ht="21" hidden="1" x14ac:dyDescent="0.25">
      <c r="K13" s="247"/>
      <c r="M13" s="247"/>
      <c r="N13" s="248"/>
    </row>
    <row r="14" spans="2:22" s="246" customFormat="1" ht="21" outlineLevel="1" x14ac:dyDescent="0.25">
      <c r="D14" s="246" t="s">
        <v>608</v>
      </c>
      <c r="F14" s="251">
        <f>+([13]INGRESOS!$J$202+[13]INGRESOS!$J$207)/1000000</f>
        <v>87795.841275219995</v>
      </c>
      <c r="G14" s="251">
        <f>+'[14]ER PPTO'!$P$3+'[14]ER PPTO'!$P$4+'[14]ER PPTO'!$P$6</f>
        <v>181760.93369999999</v>
      </c>
      <c r="H14" s="252">
        <f>+F14+G14</f>
        <v>269556.77497521997</v>
      </c>
      <c r="K14" s="247"/>
      <c r="M14" s="247"/>
      <c r="N14" s="248"/>
    </row>
    <row r="15" spans="2:22" s="246" customFormat="1" ht="21" outlineLevel="1" x14ac:dyDescent="0.25">
      <c r="D15" s="246" t="s">
        <v>9</v>
      </c>
      <c r="F15" s="251">
        <f>+[13]INGRESOS!$J$206/1000000</f>
        <v>7732.4769999999999</v>
      </c>
      <c r="G15" s="251">
        <f>+'[14]ER PPTO'!$P$5</f>
        <v>8046.1040000000003</v>
      </c>
      <c r="H15" s="252">
        <f>+F15+G15</f>
        <v>15778.581</v>
      </c>
      <c r="K15" s="247"/>
      <c r="M15" s="247"/>
      <c r="N15" s="248"/>
    </row>
    <row r="16" spans="2:22" s="246" customFormat="1" ht="21" outlineLevel="1" x14ac:dyDescent="0.25">
      <c r="D16" s="246" t="s">
        <v>609</v>
      </c>
      <c r="F16" s="251">
        <f>+([13]INGRESOS!$J$209+[13]INGRESOS!$J$210+[13]INGRESOS!$J$211)/1000000</f>
        <v>387.69891999999999</v>
      </c>
      <c r="G16" s="251">
        <f>+'[14]ER PPTO'!$P$7</f>
        <v>1092.0644050000003</v>
      </c>
      <c r="H16" s="252">
        <f>+F16+G16</f>
        <v>1479.7633250000003</v>
      </c>
      <c r="K16" s="247"/>
      <c r="M16" s="247"/>
      <c r="N16" s="248"/>
    </row>
    <row r="17" spans="2:24" s="246" customFormat="1" ht="21" customHeight="1" x14ac:dyDescent="0.25">
      <c r="B17" s="253" t="s">
        <v>10</v>
      </c>
      <c r="C17" s="254"/>
      <c r="D17" s="254"/>
      <c r="F17" s="255">
        <f>SUM(F14:F16)</f>
        <v>95916.017195219989</v>
      </c>
      <c r="G17" s="255">
        <f>SUM(G14:G16)</f>
        <v>190899.102105</v>
      </c>
      <c r="H17" s="255">
        <f>SUM(H14:H16)</f>
        <v>286815.11930021999</v>
      </c>
      <c r="J17" s="252"/>
      <c r="K17" s="247"/>
      <c r="L17" s="255">
        <f>+H17</f>
        <v>286815.11930021999</v>
      </c>
      <c r="M17" s="256">
        <v>1</v>
      </c>
      <c r="N17" s="257"/>
      <c r="O17" s="247">
        <f>+L17/R17-1</f>
        <v>0.17804272861196835</v>
      </c>
      <c r="P17" s="247"/>
      <c r="Q17" s="247"/>
      <c r="R17" s="258">
        <f>+'[15]Informacion Lucro '!$L$17</f>
        <v>243467.50107966</v>
      </c>
      <c r="S17" s="258"/>
      <c r="T17" s="258"/>
      <c r="U17" s="258"/>
      <c r="V17" s="258"/>
      <c r="W17" s="258"/>
    </row>
    <row r="18" spans="2:24" s="246" customFormat="1" ht="21.75" customHeight="1" x14ac:dyDescent="0.25">
      <c r="D18" s="246" t="s">
        <v>11</v>
      </c>
      <c r="F18" s="252">
        <f>+[13]INGRESOS!$H$202</f>
        <v>911104.77</v>
      </c>
      <c r="G18" s="349">
        <f>SUM('[16]DATOS MAESTROS'!$G$18:$N$18)</f>
        <v>2091002.4251081324</v>
      </c>
      <c r="H18" s="251">
        <f>+G18+F18</f>
        <v>3002107.1951081324</v>
      </c>
      <c r="I18" s="259"/>
      <c r="K18" s="247"/>
      <c r="M18" s="247"/>
      <c r="N18" s="248"/>
    </row>
    <row r="19" spans="2:24" s="260" customFormat="1" ht="20.25" customHeight="1" x14ac:dyDescent="0.25">
      <c r="D19" s="261" t="s">
        <v>12</v>
      </c>
      <c r="E19" s="261"/>
      <c r="F19" s="262">
        <f>+F17/F18*1000000</f>
        <v>105274.41009360536</v>
      </c>
      <c r="G19" s="262">
        <f>+G17/G18*1000000</f>
        <v>91295.495314945889</v>
      </c>
      <c r="H19" s="262">
        <f>+H17/H18*1000000</f>
        <v>95537.934077630169</v>
      </c>
      <c r="K19" s="263"/>
      <c r="M19" s="263"/>
      <c r="N19" s="248"/>
    </row>
    <row r="20" spans="2:24" s="246" customFormat="1" ht="21" x14ac:dyDescent="0.25">
      <c r="K20" s="247"/>
      <c r="M20" s="247"/>
      <c r="N20" s="248"/>
    </row>
    <row r="21" spans="2:24" s="246" customFormat="1" ht="21" x14ac:dyDescent="0.25">
      <c r="B21" s="246" t="s">
        <v>339</v>
      </c>
      <c r="F21" s="264">
        <f>+'[13]acum '!$C$14</f>
        <v>2847.906774</v>
      </c>
      <c r="G21" s="264">
        <v>0</v>
      </c>
      <c r="H21" s="264">
        <f>+F21+G21</f>
        <v>2847.906774</v>
      </c>
      <c r="J21" s="265">
        <v>0</v>
      </c>
      <c r="K21" s="247">
        <f>+J21/H21</f>
        <v>0</v>
      </c>
      <c r="L21" s="265">
        <f>+F21</f>
        <v>2847.906774</v>
      </c>
      <c r="M21" s="263">
        <f>+L21/H21</f>
        <v>1</v>
      </c>
      <c r="N21" s="248"/>
    </row>
    <row r="22" spans="2:24" s="246" customFormat="1" ht="21" x14ac:dyDescent="0.25">
      <c r="K22" s="247"/>
      <c r="M22" s="247"/>
      <c r="N22" s="248"/>
    </row>
    <row r="23" spans="2:24" s="246" customFormat="1" ht="21" x14ac:dyDescent="0.25">
      <c r="B23" s="253" t="s">
        <v>610</v>
      </c>
      <c r="C23" s="254"/>
      <c r="D23" s="254"/>
      <c r="K23" s="247"/>
      <c r="M23" s="247"/>
      <c r="N23" s="248"/>
      <c r="Q23" s="254" t="s">
        <v>452</v>
      </c>
      <c r="R23" s="254" t="s">
        <v>408</v>
      </c>
      <c r="S23" s="254" t="s">
        <v>372</v>
      </c>
      <c r="T23" s="254" t="s">
        <v>322</v>
      </c>
      <c r="U23" s="254" t="s">
        <v>282</v>
      </c>
      <c r="V23" s="254" t="s">
        <v>281</v>
      </c>
      <c r="W23" s="254" t="s">
        <v>212</v>
      </c>
      <c r="X23" s="254" t="s">
        <v>213</v>
      </c>
    </row>
    <row r="24" spans="2:24" s="246" customFormat="1" ht="7.5" customHeight="1" x14ac:dyDescent="0.25">
      <c r="K24" s="247"/>
      <c r="M24" s="247"/>
      <c r="N24" s="248"/>
    </row>
    <row r="25" spans="2:24" s="260" customFormat="1" ht="21" hidden="1" outlineLevel="1" x14ac:dyDescent="0.25">
      <c r="B25" s="260" t="s">
        <v>14</v>
      </c>
      <c r="E25" s="264"/>
      <c r="F25" s="264">
        <f>+'[13]acum '!$C$18</f>
        <v>6500.1960589999999</v>
      </c>
      <c r="G25" s="264">
        <f>+'[14]ER PPTO'!$P$10</f>
        <v>15834.953420999998</v>
      </c>
      <c r="H25" s="264">
        <f>+F25+G25</f>
        <v>22335.14948</v>
      </c>
      <c r="J25" s="264">
        <f>+H25*K25</f>
        <v>2435.1805380374271</v>
      </c>
      <c r="K25" s="266">
        <f>+Campo!BB10</f>
        <v>0.10902906829515552</v>
      </c>
      <c r="L25" s="264">
        <f>+H25-J25</f>
        <v>19899.968941962572</v>
      </c>
      <c r="M25" s="263">
        <f>+L25/H25</f>
        <v>0.89097093170484443</v>
      </c>
      <c r="N25" s="248"/>
      <c r="O25" s="267">
        <f t="shared" ref="O25:O35" si="0">+L25+J25-H25</f>
        <v>0</v>
      </c>
      <c r="P25" s="267"/>
      <c r="Q25" s="267">
        <v>0.05</v>
      </c>
      <c r="R25" s="263">
        <v>0.05</v>
      </c>
      <c r="S25" s="267"/>
      <c r="T25" s="267"/>
      <c r="U25" s="263"/>
      <c r="V25" s="267"/>
      <c r="W25" s="267"/>
      <c r="X25" s="268"/>
    </row>
    <row r="26" spans="2:24" s="260" customFormat="1" ht="21" hidden="1" outlineLevel="1" x14ac:dyDescent="0.25">
      <c r="B26" s="260" t="s">
        <v>31</v>
      </c>
      <c r="E26" s="264"/>
      <c r="F26" s="264">
        <f>+'[13]acum '!$C$22</f>
        <v>3022.3577089999999</v>
      </c>
      <c r="G26" s="264">
        <f>SUM('[14]ER PPTO'!$P$14:$P$16)</f>
        <v>5318.8440179999998</v>
      </c>
      <c r="H26" s="264">
        <f>+F26+G26</f>
        <v>8341.2017269999997</v>
      </c>
      <c r="J26" s="264">
        <f>+H26*K26</f>
        <v>6742.3685205492229</v>
      </c>
      <c r="K26" s="263">
        <f>+'[17]X Concepto'!$W$30</f>
        <v>0.80832099992553308</v>
      </c>
      <c r="L26" s="264">
        <f>+H26-J26</f>
        <v>1598.8332064507767</v>
      </c>
      <c r="M26" s="263">
        <f>+L26/H26</f>
        <v>0.19167900007446695</v>
      </c>
      <c r="N26" s="248"/>
      <c r="O26" s="267">
        <f t="shared" si="0"/>
        <v>0</v>
      </c>
      <c r="P26" s="267"/>
      <c r="Q26" s="263">
        <v>0.85956047329577523</v>
      </c>
      <c r="R26" s="263">
        <v>0.87832730988578345</v>
      </c>
      <c r="S26" s="267"/>
      <c r="T26" s="267"/>
      <c r="U26" s="263"/>
      <c r="V26" s="267"/>
      <c r="W26" s="267"/>
    </row>
    <row r="27" spans="2:24" s="246" customFormat="1" ht="18.75" customHeight="1" collapsed="1" x14ac:dyDescent="0.25">
      <c r="B27" s="246" t="s">
        <v>32</v>
      </c>
      <c r="E27" s="269"/>
      <c r="F27" s="269">
        <f>SUM(F26,F25)</f>
        <v>9522.5537679999998</v>
      </c>
      <c r="G27" s="269">
        <f>SUM(G26,G25)</f>
        <v>21153.797438999998</v>
      </c>
      <c r="H27" s="269">
        <f>SUM(H26,H25)</f>
        <v>30676.351207</v>
      </c>
      <c r="J27" s="269">
        <f>SUM(J26,J25)</f>
        <v>9177.5490585866501</v>
      </c>
      <c r="K27" s="247">
        <f>+J27/H27</f>
        <v>0.29917342504842742</v>
      </c>
      <c r="L27" s="264">
        <f>+H27-J27</f>
        <v>21498.80214841335</v>
      </c>
      <c r="M27" s="247">
        <f>+L27/H27</f>
        <v>0.70082657495157263</v>
      </c>
      <c r="N27" s="248"/>
      <c r="O27" s="267">
        <f t="shared" si="0"/>
        <v>0</v>
      </c>
      <c r="P27" s="267"/>
      <c r="Q27" s="263">
        <v>0.22625408163465435</v>
      </c>
      <c r="R27" s="263">
        <v>0.23548320823892377</v>
      </c>
      <c r="S27" s="263">
        <f>+'[18]Informacion Lucro '!$K$41</f>
        <v>0.22870450478876558</v>
      </c>
      <c r="T27" s="263">
        <f>+'[19]Informacion Lucro '!$K$41</f>
        <v>0.22905193629684373</v>
      </c>
      <c r="U27" s="263">
        <f>+'[20]Informacion Lucro '!$K$41</f>
        <v>0.20538187060178414</v>
      </c>
      <c r="V27" s="247">
        <f>+'[21]Informacion Lucro 2015'!$K$41</f>
        <v>0.22494031618555294</v>
      </c>
      <c r="W27" s="247">
        <f>+'[22]Informacion Lucro 2014'!$K$40</f>
        <v>0.21386729367952317</v>
      </c>
      <c r="X27" s="270">
        <f>+'[23]Informacion Lucro 2013'!$K$40</f>
        <v>0.21569541086136182</v>
      </c>
    </row>
    <row r="28" spans="2:24" s="246" customFormat="1" ht="21" hidden="1" outlineLevel="1" x14ac:dyDescent="0.25">
      <c r="B28" s="246" t="s">
        <v>33</v>
      </c>
      <c r="E28" s="269"/>
      <c r="F28" s="271">
        <f>+'[13]acum '!$C$19</f>
        <v>1585.629048</v>
      </c>
      <c r="G28" s="269">
        <f>+'[14]ER PPTO'!$P$11</f>
        <v>4119.3394490000001</v>
      </c>
      <c r="H28" s="269">
        <f>+F28+G28</f>
        <v>5704.9684969999998</v>
      </c>
      <c r="J28" s="269">
        <f>+$H28*K28</f>
        <v>5704.9684969999998</v>
      </c>
      <c r="K28" s="247">
        <v>1</v>
      </c>
      <c r="L28" s="269">
        <f>+$H28*M28</f>
        <v>0</v>
      </c>
      <c r="M28" s="247">
        <v>0</v>
      </c>
      <c r="N28" s="248"/>
      <c r="O28" s="267">
        <f t="shared" si="0"/>
        <v>0</v>
      </c>
      <c r="P28" s="267"/>
      <c r="Q28" s="263">
        <v>1</v>
      </c>
      <c r="R28" s="263">
        <v>1</v>
      </c>
      <c r="S28" s="263"/>
      <c r="T28" s="263"/>
      <c r="U28" s="263"/>
      <c r="V28" s="247"/>
      <c r="W28" s="247"/>
    </row>
    <row r="29" spans="2:24" s="246" customFormat="1" ht="21" hidden="1" outlineLevel="1" x14ac:dyDescent="0.25">
      <c r="B29" s="246" t="s">
        <v>34</v>
      </c>
      <c r="E29" s="269"/>
      <c r="F29" s="271">
        <f>+'[13]acum '!$C$20</f>
        <v>2383.1758479999999</v>
      </c>
      <c r="G29" s="269">
        <f>+'[14]ER PPTO'!$P$12</f>
        <v>6753.5626729999994</v>
      </c>
      <c r="H29" s="269">
        <f>+F29+G29</f>
        <v>9136.7385209999993</v>
      </c>
      <c r="J29" s="269">
        <f>+$H29*K29</f>
        <v>0</v>
      </c>
      <c r="K29" s="247">
        <v>0</v>
      </c>
      <c r="L29" s="269">
        <f>+$H29*M29</f>
        <v>9136.7385209999993</v>
      </c>
      <c r="M29" s="247">
        <v>1</v>
      </c>
      <c r="N29" s="248"/>
      <c r="O29" s="267">
        <f t="shared" si="0"/>
        <v>0</v>
      </c>
      <c r="P29" s="267"/>
      <c r="Q29" s="263">
        <v>0</v>
      </c>
      <c r="R29" s="263">
        <v>0</v>
      </c>
      <c r="S29" s="263"/>
      <c r="T29" s="263"/>
      <c r="U29" s="263"/>
      <c r="V29" s="247"/>
      <c r="W29" s="247"/>
      <c r="X29" s="250"/>
    </row>
    <row r="30" spans="2:24" s="246" customFormat="1" ht="21" hidden="1" outlineLevel="1" x14ac:dyDescent="0.25">
      <c r="B30" s="246" t="s">
        <v>35</v>
      </c>
      <c r="E30" s="269"/>
      <c r="F30" s="271">
        <f>+'[13]acum '!$C$21-F31</f>
        <v>26369.037607999999</v>
      </c>
      <c r="G30" s="269">
        <f>+'[14]ER PPTO'!$P$13-G31</f>
        <v>41982.540432000002</v>
      </c>
      <c r="H30" s="269">
        <f>+F30+G30</f>
        <v>68351.578039999993</v>
      </c>
      <c r="J30" s="269">
        <f>+$H30*K30</f>
        <v>0</v>
      </c>
      <c r="K30" s="247">
        <v>0</v>
      </c>
      <c r="L30" s="269">
        <f>+$H30*M30</f>
        <v>68351.578039999993</v>
      </c>
      <c r="M30" s="247">
        <v>1</v>
      </c>
      <c r="N30" s="248"/>
      <c r="O30" s="267">
        <f t="shared" si="0"/>
        <v>0</v>
      </c>
      <c r="P30" s="267"/>
      <c r="Q30" s="263">
        <v>0</v>
      </c>
      <c r="R30" s="263">
        <v>0</v>
      </c>
      <c r="S30" s="263"/>
      <c r="T30" s="263"/>
      <c r="U30" s="263"/>
      <c r="V30" s="247"/>
      <c r="W30" s="247"/>
      <c r="X30" s="250"/>
    </row>
    <row r="31" spans="2:24" s="246" customFormat="1" ht="21" hidden="1" outlineLevel="1" x14ac:dyDescent="0.25">
      <c r="B31" s="246" t="s">
        <v>37</v>
      </c>
      <c r="E31" s="269"/>
      <c r="F31" s="269">
        <f>+'[24]Detalle 2021'!$O$20/1000000</f>
        <v>497.06095299999998</v>
      </c>
      <c r="G31" s="269">
        <f>+('[24]Detalle 2021'!$F$20*8)/1000000</f>
        <v>841.09787200000005</v>
      </c>
      <c r="H31" s="264">
        <f>+F31+G31</f>
        <v>1338.158825</v>
      </c>
      <c r="J31" s="264">
        <f>+H31*K31</f>
        <v>1296.4723903278493</v>
      </c>
      <c r="K31" s="247">
        <f>+Campo!BB13</f>
        <v>0.96884791708327256</v>
      </c>
      <c r="L31" s="264">
        <f>+H31-J31</f>
        <v>41.686434672150654</v>
      </c>
      <c r="M31" s="247">
        <f>+L31/H31</f>
        <v>3.1152082916727507E-2</v>
      </c>
      <c r="N31" s="248"/>
      <c r="O31" s="267">
        <f t="shared" si="0"/>
        <v>0</v>
      </c>
      <c r="P31" s="267"/>
      <c r="Q31" s="263">
        <v>0.90732918883155922</v>
      </c>
      <c r="R31" s="263">
        <v>0.86966990797088439</v>
      </c>
      <c r="S31" s="263"/>
      <c r="T31" s="263"/>
      <c r="U31" s="263"/>
      <c r="V31" s="247"/>
      <c r="W31" s="247"/>
    </row>
    <row r="32" spans="2:24" s="246" customFormat="1" ht="18.75" customHeight="1" collapsed="1" x14ac:dyDescent="0.25">
      <c r="B32" s="246" t="s">
        <v>38</v>
      </c>
      <c r="F32" s="251">
        <f>SUM(F28:F31)</f>
        <v>30834.903457</v>
      </c>
      <c r="G32" s="251">
        <f>SUM(G28:G31)</f>
        <v>53696.540426</v>
      </c>
      <c r="H32" s="251">
        <f>SUM(H28:H31)</f>
        <v>84531.443883</v>
      </c>
      <c r="I32" s="251"/>
      <c r="J32" s="251">
        <f>SUM(J28,J29,J30,J31)</f>
        <v>7001.4408873278489</v>
      </c>
      <c r="K32" s="247">
        <f>+J32/H32</f>
        <v>8.2826467474263726E-2</v>
      </c>
      <c r="L32" s="272">
        <f>SUM(L28,L29,L30,L31)</f>
        <v>77530.002995672141</v>
      </c>
      <c r="M32" s="247">
        <f>+L32/H32</f>
        <v>0.91717353252573619</v>
      </c>
      <c r="N32" s="248"/>
      <c r="O32" s="267">
        <f t="shared" si="0"/>
        <v>0</v>
      </c>
      <c r="P32" s="267"/>
      <c r="Q32" s="263">
        <v>7.0952137625314063E-2</v>
      </c>
      <c r="R32" s="263">
        <v>7.0467717380467726E-2</v>
      </c>
      <c r="S32" s="263">
        <f>+'[18]Informacion Lucro '!$K$54</f>
        <v>9.2130096175901274E-2</v>
      </c>
      <c r="T32" s="263">
        <f>+'[19]Informacion Lucro '!$K$54</f>
        <v>5.7981452398319984E-2</v>
      </c>
      <c r="U32" s="263">
        <f>+'[20]Informacion Lucro '!$K$54</f>
        <v>7.3530426346658115E-2</v>
      </c>
      <c r="V32" s="247">
        <f>+'[21]Informacion Lucro 2015'!$K$51</f>
        <v>6.5780716587471949E-2</v>
      </c>
      <c r="W32" s="247">
        <f>+'[22]Informacion Lucro 2014'!$K$50</f>
        <v>6.6834073074245021E-2</v>
      </c>
      <c r="X32" s="270">
        <f>+'[23]Informacion Lucro 2013'!$K$50</f>
        <v>7.0504785957135677E-2</v>
      </c>
    </row>
    <row r="33" spans="2:25" s="246" customFormat="1" ht="18.75" customHeight="1" x14ac:dyDescent="0.25">
      <c r="B33" s="246" t="s">
        <v>39</v>
      </c>
      <c r="F33" s="251">
        <f>+'[13]acum '!$C$25</f>
        <v>19038.495531</v>
      </c>
      <c r="G33" s="251">
        <f>+'[14]ER PPTO'!$P$17</f>
        <v>39930.860215000001</v>
      </c>
      <c r="H33" s="251">
        <f>+F33+G33</f>
        <v>58969.355746000001</v>
      </c>
      <c r="I33" s="251"/>
      <c r="J33" s="251">
        <f>+K33*H33</f>
        <v>27340.316329396268</v>
      </c>
      <c r="K33" s="247">
        <f>+COSECHA!I14</f>
        <v>0.46363600184407322</v>
      </c>
      <c r="L33" s="272">
        <f>+H33-J33</f>
        <v>31629.039416603733</v>
      </c>
      <c r="M33" s="247">
        <f>+L33/H33</f>
        <v>0.53636399815592672</v>
      </c>
      <c r="N33" s="248"/>
      <c r="O33" s="267">
        <f t="shared" si="0"/>
        <v>0</v>
      </c>
      <c r="P33" s="267"/>
      <c r="Q33" s="263">
        <v>0.47572064667804836</v>
      </c>
      <c r="R33" s="263">
        <v>0.47322353338890444</v>
      </c>
      <c r="S33" s="263">
        <f>+'[18]Informacion Lucro '!$K$55</f>
        <v>0.42255277520323825</v>
      </c>
      <c r="T33" s="263">
        <f>+'[19]Informacion Lucro '!$K$55</f>
        <v>0.37025601487159021</v>
      </c>
      <c r="U33" s="263">
        <f>+'[20]Informacion Lucro '!$K$55</f>
        <v>0.37092165736114269</v>
      </c>
      <c r="V33" s="247">
        <f>+'[21]Informacion Lucro 2015'!$K$52</f>
        <v>0.3806287391376027</v>
      </c>
      <c r="W33" s="247">
        <f>+'[22]Informacion Lucro 2014'!$K$51</f>
        <v>0.39145545533356385</v>
      </c>
      <c r="X33" s="270">
        <f>+'[23]Informacion Lucro 2013'!$K$51</f>
        <v>0.40620810187934503</v>
      </c>
    </row>
    <row r="34" spans="2:25" s="246" customFormat="1" ht="16.5" customHeight="1" x14ac:dyDescent="0.25">
      <c r="B34" s="246" t="s">
        <v>40</v>
      </c>
      <c r="F34" s="251">
        <f>+'[13]acum '!$C$32</f>
        <v>15262.509125</v>
      </c>
      <c r="G34" s="251">
        <f>+'[14]ER PPTO'!$P$26</f>
        <v>30841.414301000001</v>
      </c>
      <c r="H34" s="251">
        <f>+F34+G34</f>
        <v>46103.923426000001</v>
      </c>
      <c r="I34" s="251"/>
      <c r="J34" s="251">
        <f>+H34*K34</f>
        <v>18660.503862496367</v>
      </c>
      <c r="K34" s="247">
        <f>+'Fabrica 14'!T42</f>
        <v>0.40474871715522809</v>
      </c>
      <c r="L34" s="272">
        <f>+H34-J34</f>
        <v>27443.419563503634</v>
      </c>
      <c r="M34" s="247">
        <f>+L34/H34</f>
        <v>0.59525128284477191</v>
      </c>
      <c r="N34" s="248"/>
      <c r="O34" s="267">
        <f t="shared" si="0"/>
        <v>0</v>
      </c>
      <c r="P34" s="267"/>
      <c r="Q34" s="263">
        <v>0.38436885041970975</v>
      </c>
      <c r="R34" s="263">
        <v>0.38034860255340291</v>
      </c>
      <c r="S34" s="263">
        <f>+'[18]Informacion Lucro '!$K$58</f>
        <v>0.4115258066755999</v>
      </c>
      <c r="T34" s="263">
        <f>+'[19]Informacion Lucro '!$K$56</f>
        <v>0.3495436032147009</v>
      </c>
      <c r="U34" s="263">
        <v>0.38</v>
      </c>
      <c r="V34" s="247">
        <f>+'[21]Informacion Lucro 2015'!$K$53</f>
        <v>0.39507517816064103</v>
      </c>
      <c r="W34" s="247">
        <f>+'[22]Informacion Lucro 2014'!$K$52</f>
        <v>0.4233189546765333</v>
      </c>
      <c r="X34" s="270">
        <f>+'[23]Informacion Lucro 2013'!$K$52</f>
        <v>0.42805085378774316</v>
      </c>
    </row>
    <row r="35" spans="2:25" s="246" customFormat="1" ht="23.25" customHeight="1" x14ac:dyDescent="0.25">
      <c r="B35" s="360" t="s">
        <v>43</v>
      </c>
      <c r="C35" s="360"/>
      <c r="D35" s="360"/>
      <c r="E35" s="273"/>
      <c r="F35" s="274">
        <f>+F27+F32+F33+F34</f>
        <v>74658.461880999996</v>
      </c>
      <c r="G35" s="274">
        <f>+G27+G32+G33+G34</f>
        <v>145622.61238100001</v>
      </c>
      <c r="H35" s="274">
        <f>+H27+H32+H33+H34</f>
        <v>220281.07426199998</v>
      </c>
      <c r="I35" s="273"/>
      <c r="J35" s="274">
        <f>+J27+J32+J33+J34</f>
        <v>62179.81013780713</v>
      </c>
      <c r="K35" s="275">
        <f>+J35/H35</f>
        <v>0.28227486335867019</v>
      </c>
      <c r="L35" s="274">
        <f>+L27+L32+L33+L34</f>
        <v>158101.26412419285</v>
      </c>
      <c r="M35" s="275">
        <f>+L35/H35</f>
        <v>0.71772513664132975</v>
      </c>
      <c r="N35" s="248"/>
      <c r="O35" s="267">
        <f t="shared" si="0"/>
        <v>0</v>
      </c>
      <c r="P35" s="267"/>
      <c r="Q35" s="263">
        <v>0.26743556964203802</v>
      </c>
      <c r="R35" s="263">
        <v>0.26645219588437985</v>
      </c>
      <c r="S35" s="267"/>
      <c r="T35" s="263">
        <f>+'[19]Informacion Lucro '!$K$59</f>
        <v>0.22154701252513392</v>
      </c>
      <c r="U35" s="263">
        <f>+'[20]Informacion Lucro '!$K$59</f>
        <v>0.22866838577490764</v>
      </c>
      <c r="V35" s="276"/>
      <c r="W35" s="276"/>
    </row>
    <row r="36" spans="2:25" s="246" customFormat="1" ht="21" hidden="1" x14ac:dyDescent="0.25">
      <c r="D36" s="246" t="s">
        <v>44</v>
      </c>
      <c r="F36" s="271">
        <v>0</v>
      </c>
      <c r="G36" s="251">
        <f>SUM('[25]gy p ppto'!$G$36:$N$36)/1000000-G35</f>
        <v>-26624.038317000013</v>
      </c>
      <c r="H36" s="269"/>
      <c r="K36" s="277"/>
      <c r="L36" s="278"/>
      <c r="M36" s="247"/>
      <c r="N36" s="248"/>
      <c r="Q36" s="247"/>
      <c r="R36" s="247"/>
      <c r="T36" s="247"/>
      <c r="U36" s="247"/>
    </row>
    <row r="37" spans="2:25" s="246" customFormat="1" ht="21" x14ac:dyDescent="0.25">
      <c r="K37" s="247"/>
      <c r="M37" s="247"/>
      <c r="N37" s="248"/>
      <c r="Q37" s="247"/>
      <c r="R37" s="247"/>
      <c r="T37" s="247"/>
      <c r="U37" s="247"/>
    </row>
    <row r="38" spans="2:25" s="246" customFormat="1" ht="21" x14ac:dyDescent="0.25">
      <c r="B38" s="246" t="s">
        <v>373</v>
      </c>
      <c r="F38" s="279">
        <f>+'[13]acum '!$C$46</f>
        <v>2149.3090809999999</v>
      </c>
      <c r="G38" s="279">
        <f>+'[14]ER PPTO'!$P$38</f>
        <v>2724.5179580000004</v>
      </c>
      <c r="H38" s="279">
        <f>+F38+G38</f>
        <v>4873.8270389999998</v>
      </c>
      <c r="J38" s="258">
        <v>0</v>
      </c>
      <c r="K38" s="247">
        <f>+COSECHA!I20</f>
        <v>0</v>
      </c>
      <c r="L38" s="258">
        <f>+H38</f>
        <v>4873.8270389999998</v>
      </c>
      <c r="M38" s="263">
        <f>+L38/H38</f>
        <v>1</v>
      </c>
      <c r="N38" s="248"/>
      <c r="O38" s="267">
        <f>+L38+J38-H38</f>
        <v>0</v>
      </c>
      <c r="P38" s="267"/>
      <c r="Q38" s="263">
        <v>0</v>
      </c>
      <c r="R38" s="247">
        <v>0</v>
      </c>
      <c r="T38" s="247"/>
      <c r="U38" s="247"/>
    </row>
    <row r="39" spans="2:25" s="246" customFormat="1" ht="21" x14ac:dyDescent="0.25">
      <c r="K39" s="247"/>
      <c r="M39" s="247"/>
      <c r="N39" s="248"/>
      <c r="Q39" s="247"/>
      <c r="R39" s="247"/>
      <c r="T39" s="247"/>
      <c r="U39" s="247"/>
    </row>
    <row r="40" spans="2:25" s="246" customFormat="1" ht="23.25" customHeight="1" x14ac:dyDescent="0.25">
      <c r="B40" s="360" t="s">
        <v>340</v>
      </c>
      <c r="C40" s="360"/>
      <c r="D40" s="360"/>
      <c r="E40" s="273"/>
      <c r="F40" s="274">
        <f>+F21+F35-F38</f>
        <v>75357.059573999999</v>
      </c>
      <c r="G40" s="274">
        <f>+G35+G38</f>
        <v>148347.13033900002</v>
      </c>
      <c r="H40" s="274">
        <f>+H21+H35-H38</f>
        <v>218255.15399699999</v>
      </c>
      <c r="I40" s="273"/>
      <c r="J40" s="274">
        <f>+J21+J35-J38</f>
        <v>62179.81013780713</v>
      </c>
      <c r="K40" s="275">
        <f>+J40/H40</f>
        <v>0.28489503683684747</v>
      </c>
      <c r="L40" s="274">
        <f>+L21+L35-L38</f>
        <v>156075.34385919286</v>
      </c>
      <c r="M40" s="275">
        <f>+L40/H40</f>
        <v>0.71510496316315253</v>
      </c>
      <c r="N40" s="248"/>
      <c r="O40" s="267">
        <f>+L40+J40-H40</f>
        <v>0</v>
      </c>
      <c r="P40" s="267"/>
      <c r="Q40" s="263">
        <v>0.27244217424544886</v>
      </c>
      <c r="R40" s="263">
        <v>0.27146299420270081</v>
      </c>
      <c r="S40" s="263">
        <f>+'[18]Informacion Lucro '!$K$60</f>
        <v>0.26941576773665726</v>
      </c>
      <c r="T40" s="263"/>
      <c r="U40" s="263"/>
      <c r="V40" s="276"/>
      <c r="W40" s="276"/>
    </row>
    <row r="41" spans="2:25" s="246" customFormat="1" ht="21" x14ac:dyDescent="0.25">
      <c r="K41" s="247"/>
      <c r="M41" s="247"/>
      <c r="N41" s="248"/>
      <c r="Q41" s="247"/>
      <c r="R41" s="247"/>
      <c r="T41" s="247"/>
      <c r="U41" s="247"/>
    </row>
    <row r="42" spans="2:25" s="246" customFormat="1" ht="16.5" customHeight="1" x14ac:dyDescent="0.25">
      <c r="B42" s="253" t="s">
        <v>45</v>
      </c>
      <c r="H42" s="251"/>
      <c r="K42" s="247"/>
      <c r="M42" s="247"/>
      <c r="N42" s="248"/>
      <c r="Q42" s="247"/>
      <c r="R42" s="247"/>
      <c r="T42" s="247"/>
      <c r="V42" s="247"/>
    </row>
    <row r="43" spans="2:25" s="246" customFormat="1" ht="18.75" customHeight="1" x14ac:dyDescent="0.25">
      <c r="B43" s="246" t="s">
        <v>46</v>
      </c>
      <c r="F43" s="251">
        <f>-'[14]Abr NIIF  '!$J$9</f>
        <v>6331.193448</v>
      </c>
      <c r="G43" s="251">
        <f>+'[14]ER PPTO'!$P$42</f>
        <v>11653.064910999999</v>
      </c>
      <c r="H43" s="251">
        <f>+F43+G43</f>
        <v>17984.258358999999</v>
      </c>
      <c r="I43" s="251"/>
      <c r="J43" s="251">
        <f>+H43*K43</f>
        <v>13915.727174868531</v>
      </c>
      <c r="K43" s="247">
        <f>+AMDON!H135</f>
        <v>0.77377264589310002</v>
      </c>
      <c r="L43" s="272">
        <f>+H43-J43</f>
        <v>4068.5311841314688</v>
      </c>
      <c r="M43" s="247">
        <f>100%-K43</f>
        <v>0.22622735410689998</v>
      </c>
      <c r="N43" s="248"/>
      <c r="O43" s="267"/>
      <c r="P43" s="267"/>
      <c r="Q43" s="263">
        <v>0.79756167757752672</v>
      </c>
      <c r="R43" s="263">
        <v>0.77226880571456946</v>
      </c>
      <c r="S43" s="263">
        <f>+'[18]Informacion Lucro '!$K$64</f>
        <v>0.79061575480074031</v>
      </c>
      <c r="T43" s="263">
        <f>+'[19]Informacion Lucro '!$K$63</f>
        <v>0.81715811447312636</v>
      </c>
      <c r="U43" s="263">
        <f>+'[20]Informacion Lucro '!$K$63</f>
        <v>0.79784555386890521</v>
      </c>
      <c r="V43" s="247">
        <f>+'[21]Informacion Lucro 2015'!$K$60</f>
        <v>0.81860307402926302</v>
      </c>
      <c r="W43" s="247">
        <f>+'[22]Informacion Lucro 2014'!$K$59</f>
        <v>0.91019598755441777</v>
      </c>
      <c r="X43" s="270">
        <f>+'[23]Informacion Lucro 2013'!$K$59</f>
        <v>0.79242775903133711</v>
      </c>
    </row>
    <row r="44" spans="2:25" s="246" customFormat="1" ht="18.75" customHeight="1" x14ac:dyDescent="0.25">
      <c r="B44" s="246" t="s">
        <v>47</v>
      </c>
      <c r="F44" s="251">
        <f>-'[14]Abr NIIF  '!$J$10</f>
        <v>5535.8588060000002</v>
      </c>
      <c r="G44" s="251">
        <f>+'[14]ER PPTO'!$P$47</f>
        <v>10779.142487000001</v>
      </c>
      <c r="H44" s="251">
        <f>+F44+G44</f>
        <v>16315.001293000001</v>
      </c>
      <c r="I44" s="251"/>
      <c r="J44" s="251">
        <f>+H44*K44</f>
        <v>3310.7496556677816</v>
      </c>
      <c r="K44" s="247">
        <f>+VENTAS!G114</f>
        <v>0.20292671733273282</v>
      </c>
      <c r="L44" s="272">
        <f>+H44-J44</f>
        <v>13004.25163733222</v>
      </c>
      <c r="M44" s="247">
        <f>100%-K44</f>
        <v>0.79707328266726718</v>
      </c>
      <c r="N44" s="248"/>
      <c r="O44" s="267"/>
      <c r="P44" s="267"/>
      <c r="Q44" s="263">
        <v>0.22041717707617381</v>
      </c>
      <c r="R44" s="263">
        <v>0.18989024051782702</v>
      </c>
      <c r="S44" s="263">
        <f>+'[18]Informacion Lucro '!$K$65</f>
        <v>0.31654959940173966</v>
      </c>
      <c r="T44" s="263">
        <f>+'[19]Informacion Lucro '!$K$64</f>
        <v>0.26309290702623639</v>
      </c>
      <c r="U44" s="263">
        <f>+'[20]Informacion Lucro '!$K$64</f>
        <v>0.19854636882141655</v>
      </c>
      <c r="V44" s="247">
        <f>+'[21]Informacion Lucro 2015'!$K$61</f>
        <v>0.19601743566410598</v>
      </c>
      <c r="W44" s="247">
        <f>+'[22]Informacion Lucro 2014'!$K$60</f>
        <v>0.2906395615735215</v>
      </c>
      <c r="X44" s="270">
        <f>+'[23]Informacion Lucro 2013'!$K$60</f>
        <v>0.29497620516123779</v>
      </c>
    </row>
    <row r="45" spans="2:25" s="246" customFormat="1" ht="26.25" customHeight="1" x14ac:dyDescent="0.25">
      <c r="C45" s="280" t="s">
        <v>48</v>
      </c>
      <c r="F45" s="281">
        <f>+F40+F43+F44</f>
        <v>87224.111828000008</v>
      </c>
      <c r="G45" s="281">
        <f>+G40+G43+G44</f>
        <v>170779.33773700002</v>
      </c>
      <c r="H45" s="281">
        <f>+H35+H43+H44</f>
        <v>254580.33391399999</v>
      </c>
      <c r="J45" s="281">
        <f>+J40+J43+J44</f>
        <v>79406.28696834344</v>
      </c>
      <c r="K45" s="282">
        <f>+J45/H45</f>
        <v>0.31191053035215105</v>
      </c>
      <c r="L45" s="281">
        <f>+L35+L43+L44</f>
        <v>175174.04694565656</v>
      </c>
      <c r="M45" s="282">
        <f>+L45/H45</f>
        <v>0.68808946964784901</v>
      </c>
      <c r="N45" s="248"/>
      <c r="O45" s="258"/>
      <c r="P45" s="258"/>
      <c r="Q45" s="247">
        <v>0.30233431000332855</v>
      </c>
      <c r="R45" s="247">
        <v>0.29793828807497724</v>
      </c>
      <c r="S45" s="247">
        <f>+'[18]Informacion Lucro '!$K$66</f>
        <v>0.3084262206078679</v>
      </c>
      <c r="T45" s="247">
        <f>+'[19]Informacion Lucro '!$K$65</f>
        <v>0.26169484102794577</v>
      </c>
      <c r="U45" s="247">
        <f>+'[20]Informacion Lucro '!$K$65</f>
        <v>0.26324044041923561</v>
      </c>
      <c r="V45" s="258"/>
      <c r="W45" s="258"/>
    </row>
    <row r="46" spans="2:25" s="246" customFormat="1" ht="21" x14ac:dyDescent="0.25">
      <c r="F46" s="283"/>
      <c r="G46" s="283"/>
      <c r="H46" s="283"/>
      <c r="K46" s="247"/>
      <c r="N46" s="248"/>
      <c r="Q46" s="247"/>
      <c r="S46" s="247"/>
    </row>
    <row r="47" spans="2:25" s="246" customFormat="1" ht="25.5" customHeight="1" x14ac:dyDescent="0.25">
      <c r="B47" s="361" t="s">
        <v>147</v>
      </c>
      <c r="C47" s="362"/>
      <c r="D47" s="363"/>
      <c r="E47" s="284"/>
      <c r="F47" s="285">
        <f>+F17-F45</f>
        <v>8691.9053672199807</v>
      </c>
      <c r="G47" s="281">
        <f>+G17-G45</f>
        <v>20119.764367999975</v>
      </c>
      <c r="H47" s="281">
        <f>+H17-H45</f>
        <v>32234.785386219999</v>
      </c>
      <c r="J47" s="286"/>
      <c r="K47" s="247"/>
      <c r="L47" s="287">
        <f>+L17-L45</f>
        <v>111641.07235456342</v>
      </c>
      <c r="N47" s="257"/>
      <c r="O47" s="251">
        <f>+L47-Q47</f>
        <v>5896.5275926408649</v>
      </c>
      <c r="P47" s="251"/>
      <c r="Q47" s="288">
        <v>105744.54476192256</v>
      </c>
      <c r="R47" s="288">
        <f>+'[15]Informacion Lucro '!$L$72</f>
        <v>83061.808878483367</v>
      </c>
      <c r="S47" s="288">
        <f>+'[18]Informacion Lucro '!$L$68</f>
        <v>83627.569547199149</v>
      </c>
      <c r="T47" s="288">
        <f>+'[19]Informacion Lucro '!$L$67</f>
        <v>90456.043136613676</v>
      </c>
      <c r="U47" s="288">
        <f>+'[20]Informacion Lucro '!$L$67</f>
        <v>91073.196767546353</v>
      </c>
      <c r="V47" s="288">
        <f>+'[21]Informacion Lucro 2015'!$L$64</f>
        <v>71672.354328792571</v>
      </c>
      <c r="W47" s="288">
        <f>+'[22]Informacion Lucro 2014'!$L$63</f>
        <v>73019.761154410779</v>
      </c>
      <c r="X47" s="288">
        <f>+'[26]Informacion Lucro 2013'!$L$61</f>
        <v>57560.782613052041</v>
      </c>
      <c r="Y47" s="246">
        <f>+'[26]Información 2012 (ASEGURAD)'!$J$23</f>
        <v>75249.313506169972</v>
      </c>
    </row>
    <row r="48" spans="2:25" s="246" customFormat="1" ht="6.75" customHeight="1" thickBot="1" x14ac:dyDescent="0.3">
      <c r="F48" s="289"/>
      <c r="G48" s="289"/>
      <c r="H48" s="289"/>
      <c r="J48" s="290"/>
      <c r="K48" s="247"/>
      <c r="L48" s="291"/>
      <c r="M48" s="292"/>
      <c r="N48" s="248"/>
      <c r="O48" s="247"/>
      <c r="P48" s="247"/>
      <c r="Q48" s="247"/>
      <c r="R48" s="247"/>
      <c r="S48" s="247"/>
      <c r="T48" s="247"/>
      <c r="U48" s="247"/>
      <c r="V48" s="247"/>
      <c r="W48" s="247"/>
    </row>
    <row r="49" spans="2:25" s="246" customFormat="1" ht="27" customHeight="1" thickBot="1" x14ac:dyDescent="0.3">
      <c r="H49" s="247"/>
      <c r="L49" s="293">
        <f>+L47/L17</f>
        <v>0.38924402809359776</v>
      </c>
      <c r="N49" s="294"/>
      <c r="O49" s="247">
        <f>+L49/Q49-1</f>
        <v>2.3460547297118772E-2</v>
      </c>
      <c r="P49" s="247"/>
      <c r="Q49" s="295">
        <v>0.3803214780692441</v>
      </c>
      <c r="R49" s="295">
        <f>+'[15]Informacion Lucro '!$L$74</f>
        <v>0.34116179165656457</v>
      </c>
      <c r="S49" s="295">
        <f>+'[18]Informacion Lucro '!$L$70</f>
        <v>0.34038760644524163</v>
      </c>
      <c r="T49" s="295">
        <f>+'[19]Informacion Lucro '!$L$69</f>
        <v>0.33899519128861483</v>
      </c>
      <c r="U49" s="295">
        <f>+'[20]Informacion Lucro '!$L$69</f>
        <v>0.35235708713605551</v>
      </c>
      <c r="V49" s="295">
        <f>+'[21]Informacion Lucro 2015'!$L$66</f>
        <v>0.32681632110841297</v>
      </c>
      <c r="W49" s="295">
        <f>+'[22]Informacion Lucro 2014'!$L$65</f>
        <v>0.35316842395529069</v>
      </c>
      <c r="X49" s="295">
        <f>+'[26]Informacion Lucro 2013'!$L$63</f>
        <v>0.31421957515227122</v>
      </c>
      <c r="Y49" s="296">
        <f>+'[26]Información 2012 (ASEGURAD)'!$J$25</f>
        <v>0.36712500913318868</v>
      </c>
    </row>
    <row r="50" spans="2:25" s="246" customFormat="1" ht="21" x14ac:dyDescent="0.25">
      <c r="B50" s="297" t="s">
        <v>325</v>
      </c>
      <c r="F50" s="247"/>
      <c r="G50" s="247"/>
      <c r="H50" s="247"/>
      <c r="K50" s="247"/>
      <c r="L50" s="247"/>
      <c r="M50" s="247"/>
      <c r="N50" s="248"/>
      <c r="Q50" s="247"/>
    </row>
    <row r="51" spans="2:25" s="246" customFormat="1" ht="21" x14ac:dyDescent="0.25">
      <c r="B51" s="297"/>
      <c r="D51" s="298" t="s">
        <v>451</v>
      </c>
      <c r="F51" s="247">
        <f>+F47/F17</f>
        <v>9.0619957139474974E-2</v>
      </c>
      <c r="G51" s="247">
        <f>+G47/G17</f>
        <v>0.1053947564244358</v>
      </c>
      <c r="H51" s="247">
        <f>+H47/H17</f>
        <v>0.11238872436316252</v>
      </c>
      <c r="K51" s="247"/>
      <c r="M51" s="247"/>
      <c r="N51" s="248"/>
    </row>
    <row r="52" spans="2:25" s="246" customFormat="1" ht="21" x14ac:dyDescent="0.25">
      <c r="D52" s="299" t="s">
        <v>432</v>
      </c>
      <c r="K52" s="247"/>
      <c r="L52" s="300"/>
      <c r="M52" s="247"/>
      <c r="N52" s="248"/>
    </row>
    <row r="53" spans="2:25" s="246" customFormat="1" ht="21" x14ac:dyDescent="0.25">
      <c r="D53" s="246" t="s">
        <v>51</v>
      </c>
      <c r="F53" s="258">
        <f>+'[27]Informacion Lucro '!$H$17</f>
        <v>278039.89745399007</v>
      </c>
      <c r="G53" s="247">
        <f>+H17/F53-1</f>
        <v>3.1561016697907673E-2</v>
      </c>
      <c r="J53" s="248"/>
      <c r="K53" s="248"/>
      <c r="M53" s="247"/>
      <c r="N53" s="248"/>
    </row>
    <row r="54" spans="2:25" s="246" customFormat="1" ht="21" x14ac:dyDescent="0.25">
      <c r="D54" s="301" t="s">
        <v>52</v>
      </c>
      <c r="E54" s="301"/>
      <c r="F54" s="302">
        <f>+'[27]Informacion Lucro '!$H$70</f>
        <v>246959.76190672279</v>
      </c>
      <c r="G54" s="303">
        <f>+H45/F54-1</f>
        <v>3.0857545166226297E-2</v>
      </c>
      <c r="J54" s="248"/>
      <c r="K54" s="248"/>
      <c r="M54" s="247"/>
      <c r="N54" s="248"/>
    </row>
    <row r="55" spans="2:25" s="246" customFormat="1" ht="21" x14ac:dyDescent="0.25">
      <c r="J55" s="248"/>
      <c r="K55" s="248"/>
      <c r="M55" s="247"/>
      <c r="N55" s="248"/>
    </row>
    <row r="56" spans="2:25" s="246" customFormat="1" ht="21" x14ac:dyDescent="0.25">
      <c r="D56" s="246" t="s">
        <v>53</v>
      </c>
      <c r="F56" s="258">
        <f>+'[27]Informacion Lucro '!$J$70</f>
        <v>74664.409214655345</v>
      </c>
      <c r="G56" s="247">
        <f>+F56/F54</f>
        <v>0.30233431000332855</v>
      </c>
      <c r="J56" s="248"/>
      <c r="K56" s="248"/>
      <c r="M56" s="247"/>
      <c r="N56" s="248"/>
    </row>
    <row r="57" spans="2:25" s="246" customFormat="1" ht="21" x14ac:dyDescent="0.25">
      <c r="D57" s="246" t="s">
        <v>54</v>
      </c>
      <c r="F57" s="258">
        <f>+'[27]Informacion Lucro '!$L$70</f>
        <v>172295.35269206751</v>
      </c>
      <c r="G57" s="247">
        <f>+F57/F54</f>
        <v>0.69766568999667167</v>
      </c>
      <c r="J57" s="248"/>
      <c r="K57" s="248"/>
      <c r="M57" s="247"/>
      <c r="N57" s="248"/>
    </row>
    <row r="58" spans="2:25" s="246" customFormat="1" ht="21" x14ac:dyDescent="0.25">
      <c r="D58" s="299" t="s">
        <v>433</v>
      </c>
      <c r="K58" s="247"/>
      <c r="M58" s="247"/>
      <c r="N58" s="248"/>
    </row>
    <row r="59" spans="2:25" s="246" customFormat="1" ht="17.25" customHeight="1" x14ac:dyDescent="0.25">
      <c r="F59" s="304">
        <v>2021</v>
      </c>
      <c r="G59" s="304">
        <v>2020</v>
      </c>
      <c r="H59" s="305" t="s">
        <v>160</v>
      </c>
      <c r="K59" s="247"/>
      <c r="L59" s="248"/>
      <c r="M59" s="247"/>
      <c r="N59" s="248"/>
    </row>
    <row r="60" spans="2:25" s="246" customFormat="1" ht="21" x14ac:dyDescent="0.25">
      <c r="D60" s="246" t="s">
        <v>51</v>
      </c>
      <c r="F60" s="251">
        <f>+L17</f>
        <v>286815.11930021999</v>
      </c>
      <c r="G60" s="251">
        <f>+F53</f>
        <v>278039.89745399007</v>
      </c>
      <c r="H60" s="306">
        <f>+F60-G60</f>
        <v>8775.2218462299206</v>
      </c>
      <c r="I60" s="247">
        <f>+H60/G60</f>
        <v>3.1561016697907687E-2</v>
      </c>
      <c r="J60" s="247">
        <f>+H60/F60</f>
        <v>3.059539492771499E-2</v>
      </c>
      <c r="K60" s="247"/>
      <c r="L60" s="248"/>
      <c r="M60" s="247"/>
      <c r="N60" s="248"/>
    </row>
    <row r="61" spans="2:25" s="246" customFormat="1" ht="21" x14ac:dyDescent="0.25">
      <c r="D61" s="301" t="s">
        <v>52</v>
      </c>
      <c r="F61" s="251">
        <f>+H45</f>
        <v>254580.33391399999</v>
      </c>
      <c r="G61" s="251">
        <f>+F54</f>
        <v>246959.76190672279</v>
      </c>
      <c r="H61" s="306">
        <f>+F61-G61</f>
        <v>7620.5720072771946</v>
      </c>
      <c r="I61" s="247">
        <f>+H61/G61</f>
        <v>3.0857545166226311E-2</v>
      </c>
      <c r="J61" s="247">
        <f>+H61/F61</f>
        <v>2.9933859737380605E-2</v>
      </c>
      <c r="K61" s="247"/>
      <c r="L61" s="248"/>
      <c r="M61" s="247"/>
      <c r="N61" s="248"/>
    </row>
    <row r="62" spans="2:25" s="246" customFormat="1" ht="21" x14ac:dyDescent="0.25">
      <c r="F62" s="251"/>
      <c r="G62" s="251"/>
      <c r="H62" s="258">
        <f>+H60-H61</f>
        <v>1154.649838952726</v>
      </c>
      <c r="K62" s="247"/>
      <c r="L62" s="248"/>
      <c r="M62" s="247"/>
      <c r="N62" s="248"/>
    </row>
    <row r="63" spans="2:25" s="246" customFormat="1" ht="21" x14ac:dyDescent="0.25">
      <c r="D63" s="246" t="s">
        <v>53</v>
      </c>
      <c r="F63" s="251">
        <f>+J45</f>
        <v>79406.28696834344</v>
      </c>
      <c r="G63" s="251">
        <f>+F56</f>
        <v>74664.409214655345</v>
      </c>
      <c r="H63" s="306">
        <f>+F63-G63</f>
        <v>4741.8777536880953</v>
      </c>
      <c r="I63" s="247">
        <f>+H63/G63</f>
        <v>6.3509211464534643E-2</v>
      </c>
      <c r="J63" s="247">
        <f>+H63/F63</f>
        <v>5.9716653866192224E-2</v>
      </c>
      <c r="K63" s="247"/>
      <c r="L63" s="248"/>
      <c r="M63" s="247"/>
      <c r="N63" s="248"/>
    </row>
    <row r="64" spans="2:25" s="246" customFormat="1" ht="21" x14ac:dyDescent="0.25">
      <c r="D64" s="246" t="s">
        <v>54</v>
      </c>
      <c r="F64" s="251">
        <f>+L45</f>
        <v>175174.04694565656</v>
      </c>
      <c r="G64" s="251">
        <f>+F57</f>
        <v>172295.35269206751</v>
      </c>
      <c r="H64" s="306">
        <f>+F64-G64</f>
        <v>2878.6942535890557</v>
      </c>
      <c r="I64" s="247">
        <f>+H64/G64</f>
        <v>1.6707904238914453E-2</v>
      </c>
      <c r="J64" s="247">
        <f>+H64/F64</f>
        <v>1.6433337607836964E-2</v>
      </c>
      <c r="K64" s="247"/>
      <c r="L64" s="248"/>
      <c r="M64" s="247"/>
      <c r="N64" s="248"/>
    </row>
    <row r="65" spans="4:14" s="246" customFormat="1" ht="21" x14ac:dyDescent="0.25">
      <c r="F65" s="307">
        <f>+(F60-F64)/F60</f>
        <v>0.38924402809359776</v>
      </c>
      <c r="G65" s="307">
        <f>+(G60-G64)/G60</f>
        <v>0.3803214780692441</v>
      </c>
      <c r="H65" s="306">
        <f>+F65-G65</f>
        <v>8.9225500243536593E-3</v>
      </c>
      <c r="I65" s="247">
        <f>+H65/G65</f>
        <v>2.3460547297118873E-2</v>
      </c>
      <c r="J65" s="254"/>
      <c r="K65" s="282"/>
      <c r="L65" s="248"/>
      <c r="M65" s="282"/>
      <c r="N65" s="248"/>
    </row>
    <row r="66" spans="4:14" s="246" customFormat="1" ht="21" x14ac:dyDescent="0.25">
      <c r="D66" s="246" t="s">
        <v>53</v>
      </c>
      <c r="F66" s="308">
        <f>+F63/F61</f>
        <v>0.31191053035215105</v>
      </c>
      <c r="G66" s="308">
        <f>+G63/G61</f>
        <v>0.30233431000332855</v>
      </c>
      <c r="H66" s="306"/>
      <c r="I66" s="247"/>
      <c r="K66" s="247"/>
      <c r="L66" s="248"/>
      <c r="M66" s="247"/>
      <c r="N66" s="248"/>
    </row>
    <row r="67" spans="4:14" s="246" customFormat="1" ht="21" x14ac:dyDescent="0.25">
      <c r="D67" s="246" t="s">
        <v>54</v>
      </c>
      <c r="F67" s="308">
        <f>+F64/F61</f>
        <v>0.68808946964784901</v>
      </c>
      <c r="G67" s="308">
        <f>+G64/G61</f>
        <v>0.69766568999667167</v>
      </c>
      <c r="H67" s="306"/>
      <c r="I67" s="247"/>
      <c r="K67" s="247"/>
      <c r="L67" s="248"/>
      <c r="M67" s="247"/>
      <c r="N67" s="248"/>
    </row>
    <row r="68" spans="4:14" s="246" customFormat="1" ht="21" x14ac:dyDescent="0.25">
      <c r="K68" s="247"/>
      <c r="L68" s="248"/>
      <c r="M68" s="247"/>
      <c r="N68" s="248"/>
    </row>
    <row r="69" spans="4:14" s="246" customFormat="1" ht="21" x14ac:dyDescent="0.25">
      <c r="K69" s="247"/>
      <c r="L69" s="248"/>
      <c r="M69" s="247"/>
      <c r="N69" s="248"/>
    </row>
    <row r="70" spans="4:14" s="246" customFormat="1" ht="21" x14ac:dyDescent="0.25">
      <c r="K70" s="247"/>
      <c r="L70" s="248"/>
      <c r="M70" s="247"/>
      <c r="N70" s="248"/>
    </row>
    <row r="71" spans="4:14" s="246" customFormat="1" ht="21" x14ac:dyDescent="0.25">
      <c r="K71" s="247"/>
      <c r="M71" s="247"/>
      <c r="N71" s="248"/>
    </row>
    <row r="72" spans="4:14" s="246" customFormat="1" ht="21" x14ac:dyDescent="0.25">
      <c r="K72" s="247"/>
      <c r="M72" s="247"/>
      <c r="N72" s="248"/>
    </row>
    <row r="73" spans="4:14" s="246" customFormat="1" ht="21" x14ac:dyDescent="0.25">
      <c r="K73" s="247"/>
      <c r="M73" s="247"/>
      <c r="N73" s="248"/>
    </row>
    <row r="74" spans="4:14" s="246" customFormat="1" ht="21" x14ac:dyDescent="0.25">
      <c r="K74" s="247"/>
      <c r="M74" s="247"/>
      <c r="N74" s="248"/>
    </row>
    <row r="75" spans="4:14" s="246" customFormat="1" ht="21" x14ac:dyDescent="0.25">
      <c r="K75" s="247"/>
      <c r="M75" s="247"/>
      <c r="N75" s="248"/>
    </row>
    <row r="76" spans="4:14" s="246" customFormat="1" ht="21" x14ac:dyDescent="0.25">
      <c r="K76" s="247"/>
      <c r="M76" s="247"/>
      <c r="N76" s="248"/>
    </row>
    <row r="77" spans="4:14" s="246" customFormat="1" ht="21" x14ac:dyDescent="0.25">
      <c r="K77" s="247"/>
      <c r="M77" s="247"/>
      <c r="N77" s="248"/>
    </row>
    <row r="78" spans="4:14" s="246" customFormat="1" ht="21" x14ac:dyDescent="0.25">
      <c r="K78" s="247"/>
      <c r="M78" s="247"/>
      <c r="N78" s="248"/>
    </row>
    <row r="79" spans="4:14" s="246" customFormat="1" ht="21" x14ac:dyDescent="0.25">
      <c r="K79" s="247"/>
      <c r="M79" s="247"/>
      <c r="N79" s="248"/>
    </row>
    <row r="80" spans="4:14" s="246" customFormat="1" ht="21" x14ac:dyDescent="0.25">
      <c r="K80" s="247"/>
      <c r="M80" s="247"/>
      <c r="N80" s="248"/>
    </row>
    <row r="81" spans="11:14" s="246" customFormat="1" ht="21" x14ac:dyDescent="0.25">
      <c r="K81" s="247"/>
      <c r="M81" s="247"/>
      <c r="N81" s="248"/>
    </row>
    <row r="82" spans="11:14" s="246" customFormat="1" ht="21" x14ac:dyDescent="0.25">
      <c r="K82" s="247"/>
      <c r="M82" s="247"/>
      <c r="N82" s="248"/>
    </row>
    <row r="83" spans="11:14" s="246" customFormat="1" ht="21" x14ac:dyDescent="0.25">
      <c r="K83" s="247"/>
      <c r="M83" s="247"/>
      <c r="N83" s="248"/>
    </row>
    <row r="84" spans="11:14" s="246" customFormat="1" ht="21" x14ac:dyDescent="0.25">
      <c r="K84" s="247"/>
      <c r="M84" s="247"/>
      <c r="N84" s="248"/>
    </row>
    <row r="85" spans="11:14" s="246" customFormat="1" ht="21" x14ac:dyDescent="0.25">
      <c r="K85" s="247"/>
      <c r="M85" s="247"/>
      <c r="N85" s="248"/>
    </row>
    <row r="86" spans="11:14" s="246" customFormat="1" ht="21" x14ac:dyDescent="0.25">
      <c r="K86" s="247"/>
      <c r="M86" s="247"/>
      <c r="N86" s="248"/>
    </row>
    <row r="87" spans="11:14" s="246" customFormat="1" ht="21" x14ac:dyDescent="0.25">
      <c r="K87" s="247"/>
      <c r="M87" s="247"/>
      <c r="N87" s="248"/>
    </row>
    <row r="88" spans="11:14" s="246" customFormat="1" ht="21" x14ac:dyDescent="0.25">
      <c r="K88" s="247"/>
      <c r="M88" s="247"/>
      <c r="N88" s="248"/>
    </row>
    <row r="89" spans="11:14" s="246" customFormat="1" ht="21" x14ac:dyDescent="0.25">
      <c r="K89" s="247"/>
      <c r="M89" s="247"/>
      <c r="N89" s="248"/>
    </row>
  </sheetData>
  <mergeCells count="9">
    <mergeCell ref="J7:K7"/>
    <mergeCell ref="L7:M7"/>
    <mergeCell ref="B10:B11"/>
    <mergeCell ref="B35:D35"/>
    <mergeCell ref="B47:D47"/>
    <mergeCell ref="F7:F8"/>
    <mergeCell ref="G7:G8"/>
    <mergeCell ref="H7:H8"/>
    <mergeCell ref="B40:D40"/>
  </mergeCells>
  <phoneticPr fontId="85" type="noConversion"/>
  <pageMargins left="0.70866141732283472" right="0.70866141732283472" top="0.74803149606299213" bottom="0.74803149606299213" header="0.31496062992125984" footer="0.31496062992125984"/>
  <pageSetup paperSize="9" scale="59" orientation="landscape" r:id="rId1"/>
  <ignoredErrors>
    <ignoredError sqref="K35 K32:L32 K27:K30 K45 G40 K40 H27 H32" formula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883DB-5041-40E2-B9BF-7EA248B33AF4}">
  <dimension ref="B3:BF14"/>
  <sheetViews>
    <sheetView topLeftCell="AK1" zoomScale="70" zoomScaleNormal="70" workbookViewId="0">
      <selection activeCell="P13" sqref="P13"/>
    </sheetView>
  </sheetViews>
  <sheetFormatPr baseColWidth="10" defaultRowHeight="15" outlineLevelCol="1" x14ac:dyDescent="0.25"/>
  <cols>
    <col min="1" max="1" width="3.42578125" customWidth="1"/>
    <col min="2" max="2" width="27.85546875" bestFit="1" customWidth="1"/>
    <col min="3" max="3" width="12.85546875" customWidth="1" outlineLevel="1"/>
    <col min="4" max="10" width="11.42578125" customWidth="1" outlineLevel="1"/>
    <col min="11" max="11" width="14.28515625" customWidth="1" outlineLevel="1"/>
    <col min="12" max="21" width="11.42578125" customWidth="1" outlineLevel="1"/>
    <col min="22" max="22" width="13" bestFit="1" customWidth="1"/>
    <col min="24" max="33" width="11.42578125" customWidth="1" outlineLevel="1"/>
    <col min="34" max="34" width="16.7109375" customWidth="1" outlineLevel="1"/>
    <col min="35" max="38" width="11.42578125" customWidth="1" outlineLevel="1"/>
    <col min="39" max="39" width="16.140625" customWidth="1" outlineLevel="1"/>
    <col min="40" max="49" width="11.42578125" customWidth="1" outlineLevel="1"/>
    <col min="50" max="50" width="14.28515625" bestFit="1" customWidth="1"/>
    <col min="52" max="52" width="12.140625" bestFit="1" customWidth="1"/>
  </cols>
  <sheetData>
    <row r="3" spans="2:58" s="200" customFormat="1" ht="16.5" x14ac:dyDescent="0.3">
      <c r="C3" s="350" t="s">
        <v>64</v>
      </c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  <c r="T3" s="351"/>
      <c r="U3" s="351"/>
      <c r="V3" s="352"/>
      <c r="W3" s="201"/>
      <c r="X3" s="353" t="s">
        <v>65</v>
      </c>
      <c r="Y3" s="353"/>
      <c r="Z3" s="353"/>
      <c r="AA3" s="353"/>
      <c r="AB3" s="353"/>
      <c r="AC3" s="353"/>
      <c r="AD3" s="353"/>
      <c r="AE3" s="353"/>
      <c r="AF3" s="353"/>
      <c r="AG3" s="353"/>
      <c r="AH3" s="353"/>
      <c r="AI3" s="353"/>
      <c r="AJ3" s="353"/>
      <c r="AK3" s="353"/>
      <c r="AL3" s="353"/>
      <c r="AM3" s="353"/>
      <c r="AN3" s="353"/>
      <c r="AO3" s="353"/>
      <c r="AP3" s="353"/>
      <c r="AQ3" s="353"/>
      <c r="AR3" s="353"/>
      <c r="AS3" s="353"/>
      <c r="AT3" s="353"/>
      <c r="AU3" s="353"/>
      <c r="AV3" s="353"/>
      <c r="AW3" s="353"/>
      <c r="AX3" s="353"/>
      <c r="BB3" s="354" t="s">
        <v>4</v>
      </c>
      <c r="BC3" s="355"/>
    </row>
    <row r="4" spans="2:58" s="202" customFormat="1" ht="57.75" customHeight="1" x14ac:dyDescent="0.3">
      <c r="C4" s="203" t="s">
        <v>457</v>
      </c>
      <c r="D4" s="203" t="s">
        <v>458</v>
      </c>
      <c r="E4" s="203" t="s">
        <v>459</v>
      </c>
      <c r="F4" s="203"/>
      <c r="G4" s="204" t="s">
        <v>461</v>
      </c>
      <c r="H4" s="205" t="s">
        <v>124</v>
      </c>
      <c r="I4" s="203" t="s">
        <v>462</v>
      </c>
      <c r="J4" s="203" t="s">
        <v>463</v>
      </c>
      <c r="K4" s="203" t="s">
        <v>464</v>
      </c>
      <c r="L4" s="204" t="s">
        <v>465</v>
      </c>
      <c r="M4" s="203" t="s">
        <v>466</v>
      </c>
      <c r="N4" s="205" t="s">
        <v>127</v>
      </c>
      <c r="O4" s="205" t="s">
        <v>119</v>
      </c>
      <c r="P4" s="203" t="s">
        <v>467</v>
      </c>
      <c r="Q4" s="203" t="s">
        <v>468</v>
      </c>
      <c r="R4" s="203" t="s">
        <v>469</v>
      </c>
      <c r="S4" s="203" t="s">
        <v>470</v>
      </c>
      <c r="T4" s="205" t="s">
        <v>471</v>
      </c>
      <c r="U4" s="203" t="s">
        <v>133</v>
      </c>
      <c r="V4" s="203" t="s">
        <v>472</v>
      </c>
      <c r="W4" s="201"/>
      <c r="X4" s="203" t="s">
        <v>457</v>
      </c>
      <c r="Y4" s="203" t="s">
        <v>124</v>
      </c>
      <c r="Z4" s="204" t="s">
        <v>473</v>
      </c>
      <c r="AA4" s="205" t="s">
        <v>474</v>
      </c>
      <c r="AB4" s="203" t="s">
        <v>464</v>
      </c>
      <c r="AC4" s="203" t="s">
        <v>465</v>
      </c>
      <c r="AD4" s="203" t="s">
        <v>475</v>
      </c>
      <c r="AE4" s="203" t="s">
        <v>463</v>
      </c>
      <c r="AF4" s="205" t="s">
        <v>476</v>
      </c>
      <c r="AG4" s="205" t="s">
        <v>477</v>
      </c>
      <c r="AH4" s="203" t="s">
        <v>478</v>
      </c>
      <c r="AI4" s="203" t="s">
        <v>479</v>
      </c>
      <c r="AJ4" s="203" t="s">
        <v>480</v>
      </c>
      <c r="AK4" s="203" t="s">
        <v>466</v>
      </c>
      <c r="AL4" s="203" t="s">
        <v>481</v>
      </c>
      <c r="AM4" s="203" t="s">
        <v>482</v>
      </c>
      <c r="AN4" s="204" t="s">
        <v>483</v>
      </c>
      <c r="AO4" s="204" t="s">
        <v>469</v>
      </c>
      <c r="AP4" s="204" t="s">
        <v>484</v>
      </c>
      <c r="AQ4" s="204" t="s">
        <v>485</v>
      </c>
      <c r="AR4" s="204" t="s">
        <v>486</v>
      </c>
      <c r="AS4" s="204" t="s">
        <v>487</v>
      </c>
      <c r="AT4" s="204" t="s">
        <v>488</v>
      </c>
      <c r="AU4" s="204"/>
      <c r="AV4" s="203" t="s">
        <v>460</v>
      </c>
      <c r="AW4" s="203" t="s">
        <v>133</v>
      </c>
      <c r="AX4" s="203" t="s">
        <v>489</v>
      </c>
      <c r="AZ4" s="203" t="s">
        <v>490</v>
      </c>
      <c r="BB4" s="207" t="s">
        <v>64</v>
      </c>
      <c r="BC4" s="207" t="s">
        <v>65</v>
      </c>
    </row>
    <row r="5" spans="2:58" x14ac:dyDescent="0.25"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P5" s="208"/>
      <c r="AQ5" s="208"/>
      <c r="AR5" s="208"/>
      <c r="AS5" s="208"/>
      <c r="AT5" s="208"/>
      <c r="AU5" s="208"/>
      <c r="AV5" s="208"/>
      <c r="AX5" s="208"/>
    </row>
    <row r="6" spans="2:58" s="200" customFormat="1" ht="18" x14ac:dyDescent="0.35">
      <c r="B6" s="209" t="s">
        <v>491</v>
      </c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P6" s="201"/>
      <c r="AQ6" s="201"/>
      <c r="AR6" s="201"/>
      <c r="AS6" s="201"/>
      <c r="AT6" s="201"/>
      <c r="AU6" s="201"/>
      <c r="AV6" s="201"/>
      <c r="AX6" s="201"/>
    </row>
    <row r="7" spans="2:58" ht="6" customHeight="1" x14ac:dyDescent="0.25"/>
    <row r="8" spans="2:58" ht="16.5" x14ac:dyDescent="0.3">
      <c r="B8" t="s">
        <v>492</v>
      </c>
      <c r="C8" s="210">
        <f>+('[3]ACT BIOLOG Ver SAP (2)'!$F$15+'[3]ACT BIOLOG Ver SAP (2)'!$G$15)/1000000</f>
        <v>1568.0675229999999</v>
      </c>
      <c r="D8" s="210"/>
      <c r="E8" s="210"/>
      <c r="F8" s="210"/>
      <c r="G8" s="210"/>
      <c r="H8" s="210">
        <f>+'[3]ACT BIOLOG Ver SAP (2)'!$H$15/1000000*'[4]Operacion Acum'!$D$110</f>
        <v>2334.6533851924546</v>
      </c>
      <c r="I8" s="210"/>
      <c r="J8" s="210"/>
      <c r="K8" s="211">
        <f>+'[3]ACT BIOLOG Ver SAP (2)'!$E$15/1000000</f>
        <v>5591.0978009999999</v>
      </c>
      <c r="L8" s="210"/>
      <c r="M8" s="210">
        <f>+'[3]ACT BIOLOG Ver SAP (2)'!$B$15/1000000</f>
        <v>444.01653399999998</v>
      </c>
      <c r="N8" s="210"/>
      <c r="O8" s="210"/>
      <c r="P8" s="210"/>
      <c r="Q8" s="210"/>
      <c r="R8" s="210"/>
      <c r="S8" s="210"/>
      <c r="T8" s="210"/>
      <c r="U8" s="210"/>
      <c r="V8" s="210">
        <f>SUM(C8:U8)</f>
        <v>9937.8352431924559</v>
      </c>
      <c r="W8" s="199"/>
      <c r="X8" s="210"/>
      <c r="Y8" s="210">
        <f>+'[3]ACT BIOLOG Ver SAP (2)'!$H$15/1000000-H8</f>
        <v>3172.1967578075451</v>
      </c>
      <c r="Z8" s="210"/>
      <c r="AA8" s="210"/>
      <c r="AB8" s="210">
        <f>+'[3]ACT BIOLOG Ver SAP (2)'!$D$15/1000000</f>
        <v>7385.449826</v>
      </c>
      <c r="AC8" s="210"/>
      <c r="AD8" s="210"/>
      <c r="AE8" s="210"/>
      <c r="AF8" s="210"/>
      <c r="AG8" s="210"/>
      <c r="AH8" s="210">
        <f>+'[3]ACT BIOLOG Ver SAP (2)'!$I$15/1000000</f>
        <v>6005.0841010000004</v>
      </c>
      <c r="AI8" s="210"/>
      <c r="AJ8" s="212"/>
      <c r="AK8" s="210"/>
      <c r="AL8" s="210"/>
      <c r="AM8" s="211">
        <f>+'[3]ACT BIOLOG Ver SAP (2)'!$C$15/1000000</f>
        <v>5960.8965609999996</v>
      </c>
      <c r="AN8" s="211"/>
      <c r="AO8" s="211"/>
      <c r="AP8" s="211"/>
      <c r="AQ8" s="211"/>
      <c r="AR8" s="211"/>
      <c r="AS8" s="211"/>
      <c r="AT8" s="211"/>
      <c r="AU8" s="211"/>
      <c r="AV8" s="210"/>
      <c r="AW8" s="213"/>
      <c r="AX8" s="210">
        <f>SUM(X8:AW8)</f>
        <v>22523.627245807547</v>
      </c>
      <c r="AY8" s="198"/>
      <c r="AZ8" s="214">
        <f>+AX8+V8</f>
        <v>32461.462489000005</v>
      </c>
      <c r="BB8" s="215">
        <f>+V8/$AZ8</f>
        <v>0.30614256047644256</v>
      </c>
      <c r="BC8" s="215">
        <f>+AX8/$AZ8</f>
        <v>0.69385743952355738</v>
      </c>
      <c r="BE8" s="245">
        <f>+C8+H8</f>
        <v>3902.7209081924548</v>
      </c>
    </row>
    <row r="10" spans="2:58" s="198" customFormat="1" ht="16.5" x14ac:dyDescent="0.3">
      <c r="B10" s="198" t="s">
        <v>493</v>
      </c>
      <c r="C10" s="210">
        <f>+('[5]Amorti x Concep'!$H$13+'[5]Amorti x Concep'!$J$13)/1000000</f>
        <v>670.90149499999995</v>
      </c>
      <c r="D10" s="210"/>
      <c r="E10" s="210"/>
      <c r="F10" s="210"/>
      <c r="G10" s="210"/>
      <c r="H10" s="210">
        <f>+'[5]Amorti x Concep'!$K$13/1000000*'[4]Operacion Acum'!$G$110</f>
        <v>1661.0094489132523</v>
      </c>
      <c r="I10" s="210"/>
      <c r="J10" s="210"/>
      <c r="K10" s="210"/>
      <c r="L10" s="210"/>
      <c r="M10" s="210">
        <f>+'[5]Amorti x Concep'!$D$13/1000000</f>
        <v>390.77879899999999</v>
      </c>
      <c r="N10" s="210"/>
      <c r="O10" s="210"/>
      <c r="P10" s="210"/>
      <c r="Q10" s="210"/>
      <c r="R10" s="210"/>
      <c r="S10" s="210"/>
      <c r="T10" s="210"/>
      <c r="U10" s="210"/>
      <c r="V10" s="210">
        <f>SUM(C10:U10)</f>
        <v>2722.6897429132523</v>
      </c>
      <c r="W10" s="199"/>
      <c r="X10" s="210"/>
      <c r="Y10" s="210">
        <f>+'[5]Amorti x Concep'!$K$13/1000000-H10</f>
        <v>4088.4720610867471</v>
      </c>
      <c r="Z10" s="210"/>
      <c r="AA10" s="210"/>
      <c r="AB10" s="210">
        <f>+'[5]Amorti x Concep'!$G$13/1000000++'[5]Amorti x Concep'!$I$13/1000000</f>
        <v>12668.935409</v>
      </c>
      <c r="AC10" s="210"/>
      <c r="AD10" s="210"/>
      <c r="AE10" s="210"/>
      <c r="AF10" s="210"/>
      <c r="AG10" s="210"/>
      <c r="AH10" s="210">
        <f>+'[5]Amorti x Concep'!$L$13/1000000</f>
        <v>5492.0481559999998</v>
      </c>
      <c r="AI10" s="210"/>
      <c r="AJ10" s="210"/>
      <c r="AK10" s="210"/>
      <c r="AL10" s="210"/>
      <c r="AM10" s="210">
        <f>+('[5]Amorti x Concep'!$E$13)/1000000*0</f>
        <v>0</v>
      </c>
      <c r="AN10" s="210"/>
      <c r="AO10" s="210"/>
      <c r="AP10" s="210"/>
      <c r="AQ10" s="210"/>
      <c r="AR10" s="210"/>
      <c r="AS10" s="210"/>
      <c r="AT10" s="210"/>
      <c r="AU10" s="210"/>
      <c r="AV10" s="210"/>
      <c r="AW10" s="213"/>
      <c r="AX10" s="210">
        <f>SUM(X10:AW10)</f>
        <v>22249.455626086747</v>
      </c>
      <c r="AZ10" s="214">
        <f>+AX10+V10</f>
        <v>24972.145368999998</v>
      </c>
      <c r="BA10" s="229">
        <f>+AZ10-'[28]acum '!$C$18</f>
        <v>-331.10115400000359</v>
      </c>
      <c r="BB10" s="215">
        <f>+V10/$AZ10</f>
        <v>0.10902906829515552</v>
      </c>
      <c r="BC10" s="215">
        <f>+AX10/$AZ10</f>
        <v>0.89097093170484454</v>
      </c>
      <c r="BE10" s="217">
        <f>+AZ10-('[6]Resumen F- V'!C27+'[6]Resumen F- V'!C30)</f>
        <v>-8350.7744020000027</v>
      </c>
    </row>
    <row r="11" spans="2:58" s="198" customFormat="1" ht="16.5" x14ac:dyDescent="0.3">
      <c r="B11" s="198" t="s">
        <v>494</v>
      </c>
      <c r="C11" s="210"/>
      <c r="D11" s="210"/>
      <c r="E11" s="210"/>
      <c r="F11" s="210"/>
      <c r="G11" s="210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>
        <f>SUM(C11:U11)</f>
        <v>0</v>
      </c>
      <c r="W11" s="199"/>
      <c r="X11" s="210"/>
      <c r="Y11" s="210"/>
      <c r="Z11" s="210"/>
      <c r="AA11" s="210"/>
      <c r="AB11" s="210"/>
      <c r="AC11" s="210"/>
      <c r="AD11" s="210"/>
      <c r="AE11" s="210"/>
      <c r="AF11" s="210"/>
      <c r="AG11" s="210"/>
      <c r="AH11" s="210"/>
      <c r="AI11" s="210"/>
      <c r="AJ11" s="210"/>
      <c r="AK11" s="210"/>
      <c r="AL11" s="210"/>
      <c r="AM11" s="211">
        <f>+'[6]Resumen F- V'!C31+'[6]Resumen F- V'!C32</f>
        <v>16742.743118999999</v>
      </c>
      <c r="AN11" s="211"/>
      <c r="AO11" s="211"/>
      <c r="AP11" s="211"/>
      <c r="AQ11" s="211"/>
      <c r="AR11" s="211"/>
      <c r="AS11" s="211"/>
      <c r="AT11" s="211"/>
      <c r="AU11" s="211"/>
      <c r="AV11" s="210"/>
      <c r="AW11" s="213"/>
      <c r="AX11" s="210">
        <f>SUM(X11:AW11)</f>
        <v>16742.743118999999</v>
      </c>
      <c r="AZ11" s="214">
        <f>+AX11+V11</f>
        <v>16742.743118999999</v>
      </c>
      <c r="BB11" s="215">
        <f>+V11/$AZ11</f>
        <v>0</v>
      </c>
      <c r="BC11" s="215">
        <f>+AX11/$AZ11</f>
        <v>1</v>
      </c>
      <c r="BE11" s="217">
        <f>+AZ11-('[6]Resumen F- V'!C32+'[6]Resumen F- V'!C31)</f>
        <v>0</v>
      </c>
    </row>
    <row r="12" spans="2:58" s="198" customFormat="1" ht="16.5" x14ac:dyDescent="0.3">
      <c r="B12" s="198" t="s">
        <v>495</v>
      </c>
      <c r="C12" s="210">
        <f>+'[7]ADMON CAMPO - OF PROV'!$P$7/1000000</f>
        <v>2647.3914589999999</v>
      </c>
      <c r="D12" s="210"/>
      <c r="E12" s="210"/>
      <c r="F12" s="210"/>
      <c r="G12" s="210"/>
      <c r="H12" s="210">
        <f>+'[8]X Concepto'!$W$22/1000000</f>
        <v>27.082584819778493</v>
      </c>
      <c r="I12" s="211">
        <f>+'[8]X Concepto'!$W$20/1000000</f>
        <v>1181.727515</v>
      </c>
      <c r="J12" s="210">
        <f>+'[8]X Concepto'!$W$9/1000000</f>
        <v>347.81165600000003</v>
      </c>
      <c r="K12" s="210">
        <f>+('[8]X Concepto'!$W$25+'[8]X Concepto'!$W$26+'[8]X Concepto'!$W$13-'[8]X Concepto'!$Z$13)/1000000-Q12</f>
        <v>460.46448400000003</v>
      </c>
      <c r="L12" s="210"/>
      <c r="M12" s="210"/>
      <c r="N12" s="210"/>
      <c r="O12" s="210">
        <f>+'[8]X Concepto'!$Z$13/1000000</f>
        <v>45.747028999999998</v>
      </c>
      <c r="P12" s="210">
        <f>+('[8]X Concepto'!$W$24+'[8]X Concepto'!$W$16)/1000000-7</f>
        <v>500.10652393834363</v>
      </c>
      <c r="Q12" s="211">
        <f>+'[7]ADMON CAMPO - OF PROV'!$L$69/1000000</f>
        <v>340.62690500000002</v>
      </c>
      <c r="R12" s="211"/>
      <c r="S12" s="211"/>
      <c r="T12" s="210"/>
      <c r="U12" s="210">
        <f>+'[8]X Concepto'!$W$28/1000000*0</f>
        <v>0</v>
      </c>
      <c r="V12" s="210">
        <f>SUM(C12:U12)</f>
        <v>5550.9581567581217</v>
      </c>
      <c r="W12" s="199"/>
      <c r="X12" s="210">
        <f>+'[7]ADMON CAMPO - OF PROV'!$S$7/1000000</f>
        <v>137.86841699999999</v>
      </c>
      <c r="Y12" s="210">
        <f>+'[8]X Concepto'!$X$22/1000000</f>
        <v>36.798305180221504</v>
      </c>
      <c r="Z12" s="210"/>
      <c r="AA12" s="210"/>
      <c r="AB12" s="210"/>
      <c r="AC12" s="210"/>
      <c r="AD12" s="210">
        <f>+'[8]X Concepto'!$X$8/1000000</f>
        <v>26.071687000000001</v>
      </c>
      <c r="AE12" s="210"/>
      <c r="AF12" s="210"/>
      <c r="AG12" s="210"/>
      <c r="AH12" s="210">
        <f>+'[7]ADMON CAMPO - OF PROV'!$R$7/1000000</f>
        <v>86.980805000000004</v>
      </c>
      <c r="AI12" s="210"/>
      <c r="AJ12" s="210">
        <f>+'[7]ADMON CAMPO - OF PROV'!$J$7/1000000</f>
        <v>12.772114999999999</v>
      </c>
      <c r="AK12" s="210"/>
      <c r="AL12" s="210">
        <f>+'[8]X Concepto'!$X$24/1000000+7</f>
        <v>57.515057061656357</v>
      </c>
      <c r="AM12" s="210"/>
      <c r="AN12" s="210"/>
      <c r="AO12" s="210"/>
      <c r="AP12" s="210"/>
      <c r="AQ12" s="210"/>
      <c r="AR12" s="210"/>
      <c r="AS12" s="210"/>
      <c r="AT12" s="210"/>
      <c r="AU12" s="210"/>
      <c r="AV12" s="210">
        <v>1015.037809</v>
      </c>
      <c r="AW12" s="210">
        <f>+'[8]X Concepto'!$X$28/1000000*0</f>
        <v>0</v>
      </c>
      <c r="AX12" s="210">
        <f>SUM(X12:AW12)</f>
        <v>1373.0441952418778</v>
      </c>
      <c r="AZ12" s="214">
        <f>+AX12+V12</f>
        <v>6924.0023519999995</v>
      </c>
      <c r="BB12" s="215">
        <f>+V12/$AZ12</f>
        <v>0.80169790167022781</v>
      </c>
      <c r="BC12" s="215">
        <f>+AX12/$AZ12</f>
        <v>0.19830209832977219</v>
      </c>
      <c r="BE12" s="218">
        <f>+'[6]Resumen F- V'!C28-AZ12</f>
        <v>18379.244171000002</v>
      </c>
      <c r="BF12" s="219" t="s">
        <v>496</v>
      </c>
    </row>
    <row r="13" spans="2:58" s="198" customFormat="1" ht="16.5" x14ac:dyDescent="0.3">
      <c r="B13" s="198" t="s">
        <v>497</v>
      </c>
      <c r="C13" s="210">
        <f>+'[8]Ofic Proveed'!$W$6/1000000-X13</f>
        <v>538.26357900000005</v>
      </c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>
        <f>+'[8]Ofic Proveed'!$W$12/1000000</f>
        <v>93.488332999999997</v>
      </c>
      <c r="Q13" s="210"/>
      <c r="R13" s="210"/>
      <c r="S13" s="210"/>
      <c r="T13" s="210"/>
      <c r="U13" s="210">
        <f>+'[8]Ofic Proveed'!$W$19/1000000*0</f>
        <v>0</v>
      </c>
      <c r="V13" s="210">
        <f>SUM(C13:U13)</f>
        <v>631.75191200000006</v>
      </c>
      <c r="W13" s="199"/>
      <c r="X13" s="210">
        <f>+'[7]ADMON CAMPO - OF PROV'!$S$8/1000000</f>
        <v>20.313186000000002</v>
      </c>
      <c r="Y13" s="210"/>
      <c r="Z13" s="210"/>
      <c r="AA13" s="210"/>
      <c r="AB13" s="210"/>
      <c r="AC13" s="210"/>
      <c r="AD13" s="210"/>
      <c r="AE13" s="210"/>
      <c r="AF13" s="210"/>
      <c r="AG13" s="210"/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>
        <f>+'[8]Ofic Proveed'!$X$19/1000000*0</f>
        <v>0</v>
      </c>
      <c r="AX13" s="210">
        <f>SUM(X13:AW13)</f>
        <v>20.313186000000002</v>
      </c>
      <c r="AZ13" s="214">
        <f>+AX13+V13</f>
        <v>652.06509800000003</v>
      </c>
      <c r="BB13" s="215">
        <f>+V13/$AZ13</f>
        <v>0.96884791708327256</v>
      </c>
      <c r="BC13" s="215">
        <f>+AX13/$AZ13</f>
        <v>3.1152082916727435E-2</v>
      </c>
      <c r="BE13" s="218">
        <f>+'[6]Resumen F- V'!C33-AZ13</f>
        <v>64403.654129999981</v>
      </c>
      <c r="BF13" s="219" t="s">
        <v>496</v>
      </c>
    </row>
    <row r="14" spans="2:58" s="200" customFormat="1" ht="16.5" x14ac:dyDescent="0.3">
      <c r="B14" s="200" t="s">
        <v>498</v>
      </c>
      <c r="C14" s="220">
        <f>SUM(C10:C13)</f>
        <v>3856.5565329999999</v>
      </c>
      <c r="D14" s="220"/>
      <c r="E14" s="220"/>
      <c r="F14" s="220"/>
      <c r="G14" s="220"/>
      <c r="H14" s="220"/>
      <c r="I14" s="220">
        <f t="shared" ref="I14:V14" si="0">SUM(I10:I13)</f>
        <v>1181.727515</v>
      </c>
      <c r="J14" s="220">
        <f t="shared" si="0"/>
        <v>347.81165600000003</v>
      </c>
      <c r="K14" s="220">
        <f t="shared" si="0"/>
        <v>460.46448400000003</v>
      </c>
      <c r="L14" s="220"/>
      <c r="M14" s="220">
        <f t="shared" si="0"/>
        <v>390.77879899999999</v>
      </c>
      <c r="N14" s="220">
        <f t="shared" si="0"/>
        <v>0</v>
      </c>
      <c r="O14" s="220">
        <f t="shared" si="0"/>
        <v>45.747028999999998</v>
      </c>
      <c r="P14" s="220">
        <f t="shared" si="0"/>
        <v>593.59485693834358</v>
      </c>
      <c r="Q14" s="220"/>
      <c r="R14" s="220"/>
      <c r="S14" s="220"/>
      <c r="T14" s="220">
        <f t="shared" si="0"/>
        <v>0</v>
      </c>
      <c r="U14" s="220"/>
      <c r="V14" s="220">
        <f t="shared" si="0"/>
        <v>8905.3998116713738</v>
      </c>
      <c r="W14" s="201"/>
      <c r="X14" s="220">
        <f>SUM(X10:X13)</f>
        <v>158.181603</v>
      </c>
      <c r="Y14" s="220"/>
      <c r="Z14" s="220"/>
      <c r="AA14" s="220">
        <f>SUM(AA10:AA13)</f>
        <v>0</v>
      </c>
      <c r="AB14" s="220"/>
      <c r="AC14" s="220"/>
      <c r="AD14" s="220">
        <f>SUM(AD10:AD13)</f>
        <v>26.071687000000001</v>
      </c>
      <c r="AE14" s="220"/>
      <c r="AF14" s="220">
        <f>SUM(AF10:AF13)</f>
        <v>0</v>
      </c>
      <c r="AG14" s="220"/>
      <c r="AH14" s="220">
        <f>SUM(AH10:AH13)</f>
        <v>5579.028961</v>
      </c>
      <c r="AI14" s="220"/>
      <c r="AJ14" s="220">
        <f>SUM(AJ10:AJ13)</f>
        <v>12.772114999999999</v>
      </c>
      <c r="AK14" s="220">
        <f>SUM(AK10:AK13)</f>
        <v>0</v>
      </c>
      <c r="AL14" s="220">
        <f>SUM(AL10:AL13)</f>
        <v>57.515057061656357</v>
      </c>
      <c r="AM14" s="220"/>
      <c r="AN14" s="220"/>
      <c r="AO14" s="220"/>
      <c r="AP14" s="220"/>
      <c r="AQ14" s="220"/>
      <c r="AR14" s="220"/>
      <c r="AS14" s="220"/>
      <c r="AT14" s="220"/>
      <c r="AU14" s="220"/>
      <c r="AV14" s="220">
        <v>1015.037809</v>
      </c>
      <c r="AW14" s="220"/>
      <c r="AX14" s="220">
        <f>SUM(AX10:AX13)</f>
        <v>40385.556126328622</v>
      </c>
      <c r="AZ14" s="221">
        <f>+AX14+V14</f>
        <v>49290.955937999999</v>
      </c>
      <c r="BB14" s="215">
        <f>+V14/$AZ14</f>
        <v>0.18067005685328799</v>
      </c>
      <c r="BC14" s="215">
        <f>+AX14/$AZ14</f>
        <v>0.81932994314671193</v>
      </c>
    </row>
  </sheetData>
  <mergeCells count="3">
    <mergeCell ref="C3:V3"/>
    <mergeCell ref="X3:AX3"/>
    <mergeCell ref="BB3:BC3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38"/>
  <sheetViews>
    <sheetView showGridLines="0" zoomScale="80" zoomScaleNormal="80" workbookViewId="0">
      <pane xSplit="5" ySplit="5" topLeftCell="F58" activePane="bottomRight" state="frozen"/>
      <selection pane="topRight" activeCell="D1" sqref="D1"/>
      <selection pane="bottomLeft" activeCell="A5" sqref="A5"/>
      <selection pane="bottomRight" activeCell="H135" sqref="H135:I135"/>
    </sheetView>
  </sheetViews>
  <sheetFormatPr baseColWidth="10" defaultRowHeight="15" outlineLevelRow="2" x14ac:dyDescent="0.25"/>
  <cols>
    <col min="3" max="3" width="5.5703125" customWidth="1"/>
    <col min="4" max="4" width="17.7109375" customWidth="1"/>
    <col min="5" max="5" width="30.140625" bestFit="1" customWidth="1"/>
    <col min="6" max="6" width="21.140625" customWidth="1"/>
    <col min="7" max="7" width="4.85546875" customWidth="1"/>
    <col min="8" max="9" width="21.140625" customWidth="1"/>
  </cols>
  <sheetData>
    <row r="1" spans="2:9" ht="35.25" x14ac:dyDescent="0.5">
      <c r="B1" s="366" t="s">
        <v>595</v>
      </c>
      <c r="C1" s="367"/>
      <c r="D1" s="367"/>
      <c r="E1" s="367"/>
      <c r="F1" s="367"/>
      <c r="G1" s="367"/>
      <c r="H1" s="367"/>
      <c r="I1" s="368"/>
    </row>
    <row r="3" spans="2:9" ht="4.5" customHeight="1" x14ac:dyDescent="0.25">
      <c r="H3" s="369" t="s">
        <v>319</v>
      </c>
      <c r="I3" s="369"/>
    </row>
    <row r="4" spans="2:9" ht="15.75" x14ac:dyDescent="0.25">
      <c r="C4" s="166" t="s">
        <v>596</v>
      </c>
      <c r="D4" s="329" t="s">
        <v>214</v>
      </c>
      <c r="E4" s="167" t="s">
        <v>215</v>
      </c>
      <c r="F4" s="196" t="s">
        <v>216</v>
      </c>
      <c r="H4" s="165" t="s">
        <v>163</v>
      </c>
      <c r="I4" s="165" t="s">
        <v>65</v>
      </c>
    </row>
    <row r="5" spans="2:9" hidden="1" outlineLevel="2" x14ac:dyDescent="0.25">
      <c r="C5" s="164" t="str">
        <f t="shared" ref="C5:C38" si="0">MID(D5,1,4)</f>
        <v>5105</v>
      </c>
      <c r="D5">
        <v>5105031001</v>
      </c>
      <c r="E5" t="s">
        <v>66</v>
      </c>
      <c r="F5" s="330">
        <v>3046405425</v>
      </c>
      <c r="H5" s="330">
        <v>3046405425</v>
      </c>
      <c r="I5" s="330">
        <v>0</v>
      </c>
    </row>
    <row r="6" spans="2:9" hidden="1" outlineLevel="2" x14ac:dyDescent="0.25">
      <c r="C6" s="164" t="str">
        <f t="shared" si="0"/>
        <v>5105</v>
      </c>
      <c r="D6">
        <v>5105061001</v>
      </c>
      <c r="E6" t="s">
        <v>67</v>
      </c>
      <c r="F6" s="330">
        <v>15874510</v>
      </c>
      <c r="H6" s="330">
        <v>15874510</v>
      </c>
      <c r="I6" s="330">
        <v>0</v>
      </c>
    </row>
    <row r="7" spans="2:9" hidden="1" outlineLevel="2" x14ac:dyDescent="0.25">
      <c r="C7" s="164" t="str">
        <f t="shared" si="0"/>
        <v>5105</v>
      </c>
      <c r="D7">
        <v>5105061002</v>
      </c>
      <c r="E7" t="s">
        <v>68</v>
      </c>
      <c r="F7" s="330">
        <v>2776264629</v>
      </c>
      <c r="H7" s="330">
        <v>2776264629</v>
      </c>
      <c r="I7" s="330">
        <v>0</v>
      </c>
    </row>
    <row r="8" spans="2:9" hidden="1" outlineLevel="2" x14ac:dyDescent="0.25">
      <c r="C8" s="164" t="str">
        <f t="shared" si="0"/>
        <v>5105</v>
      </c>
      <c r="D8">
        <v>5105121001</v>
      </c>
      <c r="E8" t="s">
        <v>142</v>
      </c>
      <c r="F8" s="330">
        <v>120664329</v>
      </c>
      <c r="H8" s="330">
        <v>120664329</v>
      </c>
      <c r="I8" s="330">
        <v>0</v>
      </c>
    </row>
    <row r="9" spans="2:9" hidden="1" outlineLevel="2" x14ac:dyDescent="0.25">
      <c r="C9" s="164" t="str">
        <f t="shared" si="0"/>
        <v>5105</v>
      </c>
      <c r="D9">
        <v>5105121002</v>
      </c>
      <c r="E9" t="s">
        <v>69</v>
      </c>
      <c r="F9" s="330">
        <v>823474434</v>
      </c>
      <c r="H9" s="330">
        <v>823474434</v>
      </c>
      <c r="I9" s="330">
        <v>0</v>
      </c>
    </row>
    <row r="10" spans="2:9" hidden="1" outlineLevel="2" x14ac:dyDescent="0.25">
      <c r="C10" s="164" t="str">
        <f t="shared" si="0"/>
        <v>5105</v>
      </c>
      <c r="D10">
        <v>5105151002</v>
      </c>
      <c r="E10" t="s">
        <v>155</v>
      </c>
      <c r="F10" s="330">
        <v>72033231</v>
      </c>
      <c r="H10" s="330">
        <v>0</v>
      </c>
      <c r="I10" s="330">
        <v>72033231</v>
      </c>
    </row>
    <row r="11" spans="2:9" hidden="1" outlineLevel="2" x14ac:dyDescent="0.25">
      <c r="C11" s="164" t="str">
        <f t="shared" si="0"/>
        <v>5105</v>
      </c>
      <c r="D11">
        <v>5105151003</v>
      </c>
      <c r="E11" t="s">
        <v>156</v>
      </c>
      <c r="F11" s="330">
        <v>47583500</v>
      </c>
      <c r="H11" s="330">
        <v>47583500</v>
      </c>
      <c r="I11" s="330">
        <v>0</v>
      </c>
    </row>
    <row r="12" spans="2:9" hidden="1" outlineLevel="2" x14ac:dyDescent="0.25">
      <c r="C12" s="164" t="str">
        <f t="shared" si="0"/>
        <v>5105</v>
      </c>
      <c r="D12">
        <v>5105241001</v>
      </c>
      <c r="E12" t="s">
        <v>70</v>
      </c>
      <c r="F12" s="330">
        <v>7326711</v>
      </c>
      <c r="H12" s="330">
        <v>0</v>
      </c>
      <c r="I12" s="330">
        <v>7326711</v>
      </c>
    </row>
    <row r="13" spans="2:9" hidden="1" outlineLevel="2" x14ac:dyDescent="0.25">
      <c r="C13" s="164" t="str">
        <f t="shared" si="0"/>
        <v>5105</v>
      </c>
      <c r="D13">
        <v>5105271001</v>
      </c>
      <c r="E13" t="s">
        <v>597</v>
      </c>
      <c r="F13" s="330">
        <v>200658</v>
      </c>
      <c r="H13" s="330">
        <v>200658</v>
      </c>
      <c r="I13" s="330">
        <v>0</v>
      </c>
    </row>
    <row r="14" spans="2:9" hidden="1" outlineLevel="2" x14ac:dyDescent="0.25">
      <c r="C14" s="164" t="str">
        <f t="shared" si="0"/>
        <v>5105</v>
      </c>
      <c r="D14">
        <v>5105271002</v>
      </c>
      <c r="E14" t="s">
        <v>598</v>
      </c>
      <c r="F14" s="330">
        <v>1220529</v>
      </c>
      <c r="H14" s="330">
        <v>1220529</v>
      </c>
      <c r="I14" s="330">
        <v>0</v>
      </c>
    </row>
    <row r="15" spans="2:9" hidden="1" outlineLevel="2" x14ac:dyDescent="0.25">
      <c r="C15" s="164" t="str">
        <f t="shared" si="0"/>
        <v>5105</v>
      </c>
      <c r="D15">
        <v>5105301001</v>
      </c>
      <c r="E15" t="s">
        <v>71</v>
      </c>
      <c r="F15" s="330">
        <v>354840773</v>
      </c>
      <c r="H15" s="330">
        <v>354840773</v>
      </c>
      <c r="I15" s="330">
        <v>0</v>
      </c>
    </row>
    <row r="16" spans="2:9" hidden="1" outlineLevel="2" x14ac:dyDescent="0.25">
      <c r="C16" s="164" t="str">
        <f t="shared" si="0"/>
        <v>5105</v>
      </c>
      <c r="D16">
        <v>5105331001</v>
      </c>
      <c r="E16" t="s">
        <v>217</v>
      </c>
      <c r="F16" s="330">
        <v>46754327</v>
      </c>
      <c r="H16" s="330">
        <v>46754327</v>
      </c>
      <c r="I16" s="330">
        <v>0</v>
      </c>
    </row>
    <row r="17" spans="3:9" hidden="1" outlineLevel="2" x14ac:dyDescent="0.25">
      <c r="C17" s="164" t="str">
        <f t="shared" si="0"/>
        <v>5105</v>
      </c>
      <c r="D17">
        <v>5105361001</v>
      </c>
      <c r="E17" t="s">
        <v>72</v>
      </c>
      <c r="F17" s="330">
        <v>333902299</v>
      </c>
      <c r="H17" s="330">
        <v>333902299</v>
      </c>
      <c r="I17" s="330">
        <v>0</v>
      </c>
    </row>
    <row r="18" spans="3:9" hidden="1" outlineLevel="2" x14ac:dyDescent="0.25">
      <c r="C18" s="164" t="str">
        <f t="shared" si="0"/>
        <v>5105</v>
      </c>
      <c r="D18">
        <v>5105391001</v>
      </c>
      <c r="E18" t="s">
        <v>73</v>
      </c>
      <c r="F18" s="330">
        <v>327746056</v>
      </c>
      <c r="H18" s="330">
        <v>327746056</v>
      </c>
      <c r="I18" s="330">
        <v>0</v>
      </c>
    </row>
    <row r="19" spans="3:9" hidden="1" outlineLevel="2" x14ac:dyDescent="0.25">
      <c r="C19" s="164" t="str">
        <f t="shared" si="0"/>
        <v>5105</v>
      </c>
      <c r="D19">
        <v>5105421001</v>
      </c>
      <c r="E19" t="s">
        <v>74</v>
      </c>
      <c r="F19" s="330">
        <v>258563843</v>
      </c>
      <c r="H19" s="330">
        <v>258563843</v>
      </c>
      <c r="I19" s="330">
        <v>0</v>
      </c>
    </row>
    <row r="20" spans="3:9" hidden="1" outlineLevel="2" x14ac:dyDescent="0.25">
      <c r="C20" s="164" t="str">
        <f t="shared" si="0"/>
        <v>5105</v>
      </c>
      <c r="D20">
        <v>5105421004</v>
      </c>
      <c r="E20" t="s">
        <v>374</v>
      </c>
      <c r="F20" s="330">
        <v>95874700</v>
      </c>
      <c r="H20" s="330">
        <v>0</v>
      </c>
      <c r="I20" s="330">
        <v>95874700</v>
      </c>
    </row>
    <row r="21" spans="3:9" hidden="1" outlineLevel="2" x14ac:dyDescent="0.25">
      <c r="C21" s="164" t="str">
        <f t="shared" si="0"/>
        <v>5105</v>
      </c>
      <c r="D21">
        <v>5105451001</v>
      </c>
      <c r="E21" t="s">
        <v>75</v>
      </c>
      <c r="F21" s="330">
        <v>9726565</v>
      </c>
      <c r="H21" s="330">
        <v>0</v>
      </c>
      <c r="I21" s="330">
        <v>9726565</v>
      </c>
    </row>
    <row r="22" spans="3:9" hidden="1" outlineLevel="2" x14ac:dyDescent="0.25">
      <c r="C22" s="164" t="str">
        <f t="shared" si="0"/>
        <v>5105</v>
      </c>
      <c r="D22">
        <v>5105481001</v>
      </c>
      <c r="E22" t="s">
        <v>375</v>
      </c>
      <c r="F22" s="330">
        <v>173117263</v>
      </c>
      <c r="H22" s="330">
        <v>173117263</v>
      </c>
      <c r="I22" s="330">
        <v>0</v>
      </c>
    </row>
    <row r="23" spans="3:9" hidden="1" outlineLevel="2" x14ac:dyDescent="0.25">
      <c r="C23" s="164" t="str">
        <f t="shared" si="0"/>
        <v>5105</v>
      </c>
      <c r="D23">
        <v>5105511001</v>
      </c>
      <c r="E23" t="s">
        <v>218</v>
      </c>
      <c r="F23" s="330">
        <v>40808549</v>
      </c>
      <c r="H23" s="330">
        <v>40808549</v>
      </c>
      <c r="I23" s="330">
        <v>0</v>
      </c>
    </row>
    <row r="24" spans="3:9" hidden="1" outlineLevel="2" x14ac:dyDescent="0.25">
      <c r="C24" s="164" t="str">
        <f t="shared" si="0"/>
        <v>5105</v>
      </c>
      <c r="D24">
        <v>5105591001</v>
      </c>
      <c r="E24" t="s">
        <v>376</v>
      </c>
      <c r="F24" s="330">
        <v>283486668</v>
      </c>
      <c r="H24" s="330">
        <v>283486668</v>
      </c>
      <c r="I24" s="330">
        <v>0</v>
      </c>
    </row>
    <row r="25" spans="3:9" hidden="1" outlineLevel="2" x14ac:dyDescent="0.25">
      <c r="C25" s="164" t="str">
        <f t="shared" si="0"/>
        <v>5105</v>
      </c>
      <c r="D25">
        <v>5105601001</v>
      </c>
      <c r="E25" t="s">
        <v>219</v>
      </c>
      <c r="F25" s="330">
        <v>26646645</v>
      </c>
      <c r="H25" s="330">
        <v>0</v>
      </c>
      <c r="I25" s="330">
        <v>26646645</v>
      </c>
    </row>
    <row r="26" spans="3:9" hidden="1" outlineLevel="2" x14ac:dyDescent="0.25">
      <c r="C26" s="164" t="str">
        <f t="shared" si="0"/>
        <v>5105</v>
      </c>
      <c r="D26">
        <v>5105631001</v>
      </c>
      <c r="E26" t="s">
        <v>220</v>
      </c>
      <c r="F26" s="330">
        <v>8633139</v>
      </c>
      <c r="H26" s="330">
        <v>0</v>
      </c>
      <c r="I26" s="330">
        <v>8633139</v>
      </c>
    </row>
    <row r="27" spans="3:9" hidden="1" outlineLevel="2" x14ac:dyDescent="0.25">
      <c r="C27" s="164" t="str">
        <f t="shared" si="0"/>
        <v>5105</v>
      </c>
      <c r="D27">
        <v>5105681001</v>
      </c>
      <c r="E27" t="s">
        <v>221</v>
      </c>
      <c r="F27" s="330">
        <v>104413356</v>
      </c>
      <c r="H27" s="330">
        <v>104413356</v>
      </c>
      <c r="I27" s="330">
        <v>0</v>
      </c>
    </row>
    <row r="28" spans="3:9" hidden="1" outlineLevel="2" x14ac:dyDescent="0.25">
      <c r="C28" s="164" t="str">
        <f t="shared" si="0"/>
        <v>5105</v>
      </c>
      <c r="D28">
        <v>5105691001</v>
      </c>
      <c r="E28" t="s">
        <v>222</v>
      </c>
      <c r="F28" s="330">
        <v>178753556</v>
      </c>
      <c r="H28" s="330">
        <v>178753556</v>
      </c>
      <c r="I28" s="330">
        <v>0</v>
      </c>
    </row>
    <row r="29" spans="3:9" hidden="1" outlineLevel="2" x14ac:dyDescent="0.25">
      <c r="C29" s="164" t="str">
        <f t="shared" si="0"/>
        <v>5105</v>
      </c>
      <c r="D29">
        <v>5105701001</v>
      </c>
      <c r="E29" t="s">
        <v>223</v>
      </c>
      <c r="F29" s="330">
        <v>730284822</v>
      </c>
      <c r="H29" s="330">
        <v>730284822</v>
      </c>
      <c r="I29" s="330">
        <v>0</v>
      </c>
    </row>
    <row r="30" spans="3:9" hidden="1" outlineLevel="2" x14ac:dyDescent="0.25">
      <c r="C30" s="164" t="str">
        <f t="shared" si="0"/>
        <v>5105</v>
      </c>
      <c r="D30">
        <v>5105721001</v>
      </c>
      <c r="E30" t="s">
        <v>224</v>
      </c>
      <c r="F30" s="330">
        <v>249067434</v>
      </c>
      <c r="H30" s="330">
        <v>249067434</v>
      </c>
      <c r="I30" s="330">
        <v>0</v>
      </c>
    </row>
    <row r="31" spans="3:9" hidden="1" outlineLevel="2" x14ac:dyDescent="0.25">
      <c r="C31" s="164" t="str">
        <f t="shared" si="0"/>
        <v>5105</v>
      </c>
      <c r="D31">
        <v>5105751001</v>
      </c>
      <c r="E31" t="s">
        <v>76</v>
      </c>
      <c r="F31" s="330">
        <v>70327400</v>
      </c>
      <c r="H31" s="330">
        <v>70327400</v>
      </c>
      <c r="I31" s="330">
        <v>0</v>
      </c>
    </row>
    <row r="32" spans="3:9" hidden="1" outlineLevel="2" x14ac:dyDescent="0.25">
      <c r="C32" s="164" t="str">
        <f t="shared" si="0"/>
        <v>5105</v>
      </c>
      <c r="D32">
        <v>5105781001</v>
      </c>
      <c r="E32" t="s">
        <v>77</v>
      </c>
      <c r="F32" s="330">
        <v>46886700</v>
      </c>
      <c r="H32" s="330">
        <v>46886700</v>
      </c>
      <c r="I32" s="330">
        <v>0</v>
      </c>
    </row>
    <row r="33" spans="2:12" hidden="1" outlineLevel="2" x14ac:dyDescent="0.25">
      <c r="C33" s="164" t="str">
        <f t="shared" si="0"/>
        <v>5105</v>
      </c>
      <c r="D33">
        <v>5105811001</v>
      </c>
      <c r="E33" t="s">
        <v>78</v>
      </c>
      <c r="F33" s="330">
        <v>24044198</v>
      </c>
      <c r="H33" s="330">
        <v>24044198</v>
      </c>
      <c r="I33" s="330">
        <v>0</v>
      </c>
    </row>
    <row r="34" spans="2:12" hidden="1" outlineLevel="2" x14ac:dyDescent="0.25">
      <c r="C34" s="164" t="str">
        <f t="shared" si="0"/>
        <v>5105</v>
      </c>
      <c r="D34">
        <v>5105841001</v>
      </c>
      <c r="E34" t="s">
        <v>377</v>
      </c>
      <c r="F34" s="330">
        <v>39559144</v>
      </c>
      <c r="H34" s="330">
        <v>0</v>
      </c>
      <c r="I34" s="330">
        <v>39559144</v>
      </c>
    </row>
    <row r="35" spans="2:12" hidden="1" outlineLevel="2" x14ac:dyDescent="0.25">
      <c r="C35" s="164" t="str">
        <f t="shared" si="0"/>
        <v>5105</v>
      </c>
      <c r="D35">
        <v>5105951001</v>
      </c>
      <c r="E35" t="s">
        <v>225</v>
      </c>
      <c r="F35" s="330">
        <v>37217427</v>
      </c>
      <c r="H35" s="330">
        <v>0</v>
      </c>
      <c r="I35" s="330">
        <v>37217427</v>
      </c>
    </row>
    <row r="36" spans="2:12" hidden="1" outlineLevel="2" x14ac:dyDescent="0.25">
      <c r="C36" s="164" t="str">
        <f t="shared" si="0"/>
        <v>5105</v>
      </c>
      <c r="D36">
        <v>5105951002</v>
      </c>
      <c r="E36" t="s">
        <v>226</v>
      </c>
      <c r="F36" s="330">
        <v>32366791</v>
      </c>
      <c r="H36" s="330">
        <v>32366791</v>
      </c>
      <c r="I36" s="330">
        <v>0</v>
      </c>
    </row>
    <row r="37" spans="2:12" hidden="1" outlineLevel="2" x14ac:dyDescent="0.25">
      <c r="C37" s="164" t="str">
        <f t="shared" si="0"/>
        <v>5105</v>
      </c>
      <c r="D37">
        <v>5105951003</v>
      </c>
      <c r="E37" t="s">
        <v>161</v>
      </c>
      <c r="F37" s="330">
        <v>24813371</v>
      </c>
      <c r="H37" s="330">
        <v>0</v>
      </c>
      <c r="I37" s="330">
        <v>24813371</v>
      </c>
    </row>
    <row r="38" spans="2:12" hidden="1" outlineLevel="2" x14ac:dyDescent="0.25">
      <c r="C38" s="164" t="str">
        <f t="shared" si="0"/>
        <v>5105</v>
      </c>
      <c r="D38">
        <v>5105951004</v>
      </c>
      <c r="E38" t="s">
        <v>314</v>
      </c>
      <c r="F38" s="330">
        <v>444000</v>
      </c>
      <c r="H38" s="330">
        <v>0</v>
      </c>
      <c r="I38" s="330">
        <v>444000</v>
      </c>
    </row>
    <row r="39" spans="2:12" outlineLevel="1" collapsed="1" x14ac:dyDescent="0.25">
      <c r="B39" s="140" t="s">
        <v>434</v>
      </c>
      <c r="C39" s="164" t="str">
        <f>+C38</f>
        <v>5105</v>
      </c>
      <c r="D39" s="94"/>
      <c r="E39" s="172" t="s">
        <v>264</v>
      </c>
      <c r="F39" s="330">
        <v>10409326982</v>
      </c>
      <c r="G39">
        <f>SUBTOTAL(9,G5:G38)</f>
        <v>0</v>
      </c>
      <c r="H39" s="330">
        <f>SUBTOTAL(9,H5:H38)</f>
        <v>10087052049</v>
      </c>
      <c r="I39" s="330">
        <f>SUBTOTAL(9,I5:I38)</f>
        <v>322274933</v>
      </c>
      <c r="J39" s="331">
        <f>+H39+I39-F39</f>
        <v>0</v>
      </c>
      <c r="K39" s="95">
        <f>+H39/F39</f>
        <v>0.96903979156795783</v>
      </c>
      <c r="L39" s="95">
        <f>+I39/F39</f>
        <v>3.0960208432042124E-2</v>
      </c>
    </row>
    <row r="40" spans="2:12" hidden="1" outlineLevel="2" x14ac:dyDescent="0.25">
      <c r="C40" s="164" t="str">
        <f t="shared" ref="C40:C46" si="1">MID(D40,1,4)</f>
        <v>5110</v>
      </c>
      <c r="D40">
        <v>5110051001</v>
      </c>
      <c r="E40" t="s">
        <v>378</v>
      </c>
      <c r="F40" s="330">
        <v>88637000</v>
      </c>
      <c r="H40" s="330">
        <f>+F40</f>
        <v>88637000</v>
      </c>
      <c r="I40" s="330">
        <v>0</v>
      </c>
    </row>
    <row r="41" spans="2:12" hidden="1" outlineLevel="2" x14ac:dyDescent="0.25">
      <c r="C41" s="164" t="str">
        <f t="shared" si="1"/>
        <v>5110</v>
      </c>
      <c r="D41">
        <v>5110101001</v>
      </c>
      <c r="E41" t="s">
        <v>379</v>
      </c>
      <c r="F41" s="330">
        <v>105098847</v>
      </c>
      <c r="H41" s="330">
        <f>+F41</f>
        <v>105098847</v>
      </c>
      <c r="I41" s="330">
        <v>0</v>
      </c>
    </row>
    <row r="42" spans="2:12" hidden="1" outlineLevel="2" x14ac:dyDescent="0.25">
      <c r="C42" s="164" t="str">
        <f t="shared" si="1"/>
        <v>5110</v>
      </c>
      <c r="D42">
        <v>5110251001</v>
      </c>
      <c r="E42" t="s">
        <v>79</v>
      </c>
      <c r="F42" s="330">
        <v>471397134</v>
      </c>
      <c r="H42" s="330"/>
      <c r="I42" s="330">
        <f>+F42</f>
        <v>471397134</v>
      </c>
    </row>
    <row r="43" spans="2:12" hidden="1" outlineLevel="2" x14ac:dyDescent="0.25">
      <c r="C43" s="164" t="str">
        <f t="shared" si="1"/>
        <v>5110</v>
      </c>
      <c r="D43">
        <v>5110351001</v>
      </c>
      <c r="E43" t="s">
        <v>80</v>
      </c>
      <c r="F43" s="330">
        <v>54798812</v>
      </c>
      <c r="H43" s="330"/>
      <c r="I43" s="330">
        <v>54798812</v>
      </c>
    </row>
    <row r="44" spans="2:12" hidden="1" outlineLevel="2" x14ac:dyDescent="0.25">
      <c r="C44" s="164" t="str">
        <f t="shared" si="1"/>
        <v>5110</v>
      </c>
      <c r="D44">
        <v>5110351002</v>
      </c>
      <c r="E44" t="s">
        <v>380</v>
      </c>
      <c r="F44" s="330">
        <v>1100000</v>
      </c>
      <c r="H44" s="330"/>
      <c r="I44" s="330">
        <v>1100000</v>
      </c>
    </row>
    <row r="45" spans="2:12" hidden="1" outlineLevel="2" x14ac:dyDescent="0.25">
      <c r="C45" s="164" t="str">
        <f t="shared" si="1"/>
        <v>5110</v>
      </c>
      <c r="D45">
        <v>5110401001</v>
      </c>
      <c r="E45" t="s">
        <v>381</v>
      </c>
      <c r="F45" s="330">
        <v>73686068</v>
      </c>
      <c r="H45" s="330"/>
      <c r="I45" s="330">
        <f>+F45</f>
        <v>73686068</v>
      </c>
    </row>
    <row r="46" spans="2:12" hidden="1" outlineLevel="2" x14ac:dyDescent="0.25">
      <c r="C46" s="164" t="str">
        <f t="shared" si="1"/>
        <v>5110</v>
      </c>
      <c r="D46">
        <v>5110951001</v>
      </c>
      <c r="E46" t="s">
        <v>81</v>
      </c>
      <c r="F46" s="330">
        <v>94837613</v>
      </c>
      <c r="H46" s="330"/>
      <c r="I46" s="330">
        <f>+F46</f>
        <v>94837613</v>
      </c>
    </row>
    <row r="47" spans="2:12" ht="15" customHeight="1" outlineLevel="1" collapsed="1" x14ac:dyDescent="0.25">
      <c r="B47" s="140" t="s">
        <v>435</v>
      </c>
      <c r="C47" s="164" t="str">
        <f>+C46</f>
        <v>5110</v>
      </c>
      <c r="E47" s="94" t="s">
        <v>16</v>
      </c>
      <c r="F47" s="330">
        <v>889555474</v>
      </c>
      <c r="G47">
        <f>SUBTOTAL(9,G40:G46)</f>
        <v>0</v>
      </c>
      <c r="H47" s="330">
        <f>SUBTOTAL(9,H40:H46)</f>
        <v>193735847</v>
      </c>
      <c r="I47" s="330">
        <f>SUBTOTAL(9,I40:I46)</f>
        <v>695819627</v>
      </c>
      <c r="J47" s="331">
        <f>+H47+I47-F47</f>
        <v>0</v>
      </c>
      <c r="K47" s="95">
        <f>+H47/F47</f>
        <v>0.21778950572789124</v>
      </c>
      <c r="L47" s="95">
        <f>+I47/F47</f>
        <v>0.78221049427210876</v>
      </c>
    </row>
    <row r="48" spans="2:12" hidden="1" outlineLevel="2" x14ac:dyDescent="0.25">
      <c r="C48" s="164" t="str">
        <f>MID(D48,1,4)</f>
        <v>5115</v>
      </c>
      <c r="D48">
        <v>5115151001</v>
      </c>
      <c r="E48" t="s">
        <v>382</v>
      </c>
      <c r="F48" s="330">
        <v>1967233</v>
      </c>
      <c r="H48" s="330">
        <f>1967233*0</f>
        <v>0</v>
      </c>
      <c r="I48" s="330">
        <f>+F48</f>
        <v>1967233</v>
      </c>
    </row>
    <row r="49" spans="2:12" hidden="1" outlineLevel="2" x14ac:dyDescent="0.25">
      <c r="C49" s="164" t="str">
        <f>MID(D49,1,4)</f>
        <v>5115</v>
      </c>
      <c r="D49">
        <v>5115951003</v>
      </c>
      <c r="E49" t="s">
        <v>162</v>
      </c>
      <c r="F49" s="330">
        <v>2426992</v>
      </c>
      <c r="H49" s="330"/>
      <c r="I49" s="330">
        <f>+F49</f>
        <v>2426992</v>
      </c>
    </row>
    <row r="50" spans="2:12" hidden="1" outlineLevel="2" x14ac:dyDescent="0.25">
      <c r="C50" s="164" t="str">
        <f>MID(D50,1,4)</f>
        <v>5115</v>
      </c>
      <c r="D50">
        <v>5115951005</v>
      </c>
      <c r="E50" t="s">
        <v>383</v>
      </c>
      <c r="F50" s="330">
        <v>3204</v>
      </c>
      <c r="H50" s="330"/>
      <c r="I50" s="330">
        <f>+F50</f>
        <v>3204</v>
      </c>
    </row>
    <row r="51" spans="2:12" ht="15" customHeight="1" outlineLevel="1" collapsed="1" x14ac:dyDescent="0.25">
      <c r="B51" s="140" t="s">
        <v>436</v>
      </c>
      <c r="C51" s="164" t="str">
        <f>+C50</f>
        <v>5115</v>
      </c>
      <c r="E51" s="94" t="s">
        <v>17</v>
      </c>
      <c r="F51" s="330">
        <v>4397429</v>
      </c>
      <c r="G51">
        <f>SUBTOTAL(9,G48:G50)</f>
        <v>0</v>
      </c>
      <c r="H51" s="330">
        <f>SUBTOTAL(9,H48:H50)</f>
        <v>0</v>
      </c>
      <c r="I51" s="330">
        <f>SUBTOTAL(9,I48:I50)</f>
        <v>4397429</v>
      </c>
      <c r="J51" s="331">
        <f>+H51+I51-F51</f>
        <v>0</v>
      </c>
      <c r="K51" s="95">
        <f>+H51/F51</f>
        <v>0</v>
      </c>
      <c r="L51" s="95">
        <f>+I51/F51</f>
        <v>1</v>
      </c>
    </row>
    <row r="52" spans="2:12" hidden="1" outlineLevel="2" x14ac:dyDescent="0.25">
      <c r="C52" s="164" t="str">
        <f>MID(D52,1,4)</f>
        <v>5120</v>
      </c>
      <c r="D52">
        <v>5120151001</v>
      </c>
      <c r="E52" t="s">
        <v>88</v>
      </c>
      <c r="F52" s="330">
        <v>6583500</v>
      </c>
      <c r="H52" s="330"/>
      <c r="I52" s="330">
        <v>6583500</v>
      </c>
    </row>
    <row r="53" spans="2:12" hidden="1" outlineLevel="2" x14ac:dyDescent="0.25">
      <c r="C53" s="164" t="str">
        <f>MID(D53,1,4)</f>
        <v>5120</v>
      </c>
      <c r="D53">
        <v>5120251001</v>
      </c>
      <c r="E53" t="s">
        <v>228</v>
      </c>
      <c r="F53" s="330">
        <v>270611538</v>
      </c>
      <c r="H53" s="330">
        <f>+F53</f>
        <v>270611538</v>
      </c>
      <c r="I53" s="330">
        <v>0</v>
      </c>
    </row>
    <row r="54" spans="2:12" hidden="1" outlineLevel="2" x14ac:dyDescent="0.25">
      <c r="C54" s="164" t="str">
        <f>MID(D54,1,4)</f>
        <v>5120</v>
      </c>
      <c r="D54">
        <v>5120951001</v>
      </c>
      <c r="E54" t="s">
        <v>81</v>
      </c>
      <c r="F54" s="330">
        <v>11996673</v>
      </c>
      <c r="H54" s="330"/>
      <c r="I54" s="330">
        <v>11996673</v>
      </c>
    </row>
    <row r="55" spans="2:12" ht="15" customHeight="1" outlineLevel="1" collapsed="1" x14ac:dyDescent="0.25">
      <c r="B55" s="140" t="s">
        <v>437</v>
      </c>
      <c r="C55" s="164" t="str">
        <f>+C54</f>
        <v>5120</v>
      </c>
      <c r="E55" s="94" t="s">
        <v>18</v>
      </c>
      <c r="F55" s="330">
        <v>289191711</v>
      </c>
      <c r="G55">
        <f>SUBTOTAL(9,G52:G54)</f>
        <v>0</v>
      </c>
      <c r="H55" s="330">
        <f>SUBTOTAL(9,H52:H54)</f>
        <v>270611538</v>
      </c>
      <c r="I55" s="330">
        <f>SUBTOTAL(9,I52:I54)</f>
        <v>18580173</v>
      </c>
      <c r="J55" s="331">
        <f>+H55+I55-F55</f>
        <v>0</v>
      </c>
      <c r="K55" s="95">
        <f>+H55/F55</f>
        <v>0.93575136391098013</v>
      </c>
      <c r="L55" s="95">
        <f>+I55/F55</f>
        <v>6.4248636089019859E-2</v>
      </c>
    </row>
    <row r="56" spans="2:12" hidden="1" outlineLevel="2" x14ac:dyDescent="0.25">
      <c r="C56" s="164" t="str">
        <f>MID(D56,1,4)</f>
        <v>5125</v>
      </c>
      <c r="D56">
        <v>5125051001</v>
      </c>
      <c r="E56" t="s">
        <v>82</v>
      </c>
      <c r="F56" s="330">
        <v>110050493</v>
      </c>
      <c r="H56" s="330">
        <f>+F56</f>
        <v>110050493</v>
      </c>
      <c r="I56" s="330">
        <v>0</v>
      </c>
    </row>
    <row r="57" spans="2:12" hidden="1" outlineLevel="2" x14ac:dyDescent="0.25">
      <c r="C57" s="164" t="str">
        <f>MID(D57,1,4)</f>
        <v>5125</v>
      </c>
      <c r="D57">
        <v>5125101001</v>
      </c>
      <c r="E57" t="s">
        <v>229</v>
      </c>
      <c r="F57" s="330">
        <v>896053222</v>
      </c>
      <c r="H57" s="330">
        <f>+F57</f>
        <v>896053222</v>
      </c>
      <c r="I57" s="330">
        <v>0</v>
      </c>
    </row>
    <row r="58" spans="2:12" ht="15" customHeight="1" outlineLevel="1" collapsed="1" x14ac:dyDescent="0.25">
      <c r="B58" s="140" t="s">
        <v>438</v>
      </c>
      <c r="C58" s="164" t="str">
        <f>+C57</f>
        <v>5125</v>
      </c>
      <c r="E58" s="94" t="s">
        <v>82</v>
      </c>
      <c r="F58" s="330">
        <v>1006103715</v>
      </c>
      <c r="G58">
        <f>SUBTOTAL(9,G56:G57)</f>
        <v>0</v>
      </c>
      <c r="H58" s="330">
        <f>SUBTOTAL(9,H56:H57)</f>
        <v>1006103715</v>
      </c>
      <c r="I58" s="330">
        <f>SUBTOTAL(9,I56:I57)</f>
        <v>0</v>
      </c>
      <c r="J58" s="331">
        <f>+H58+I58-F58</f>
        <v>0</v>
      </c>
      <c r="K58" s="95">
        <f>+H58/F58</f>
        <v>1</v>
      </c>
      <c r="L58" s="95">
        <f>+I58/F58</f>
        <v>0</v>
      </c>
    </row>
    <row r="59" spans="2:12" hidden="1" outlineLevel="2" x14ac:dyDescent="0.25">
      <c r="C59" s="164" t="str">
        <f t="shared" ref="C59:C64" si="2">MID(D59,1,4)</f>
        <v>5130</v>
      </c>
      <c r="D59">
        <v>5130051001</v>
      </c>
      <c r="E59" t="s">
        <v>384</v>
      </c>
      <c r="F59" s="330">
        <v>6000000</v>
      </c>
      <c r="H59" s="330">
        <f t="shared" ref="H59:H64" si="3">+F59</f>
        <v>6000000</v>
      </c>
      <c r="I59" s="330">
        <v>0</v>
      </c>
    </row>
    <row r="60" spans="2:12" hidden="1" outlineLevel="2" x14ac:dyDescent="0.25">
      <c r="C60" s="164" t="str">
        <f t="shared" si="2"/>
        <v>5130</v>
      </c>
      <c r="D60">
        <v>5130101001</v>
      </c>
      <c r="E60" t="s">
        <v>385</v>
      </c>
      <c r="F60" s="330">
        <v>1826068</v>
      </c>
      <c r="H60" s="330">
        <f t="shared" si="3"/>
        <v>1826068</v>
      </c>
      <c r="I60" s="330">
        <v>0</v>
      </c>
    </row>
    <row r="61" spans="2:12" hidden="1" outlineLevel="2" x14ac:dyDescent="0.25">
      <c r="C61" s="164" t="str">
        <f t="shared" si="2"/>
        <v>5130</v>
      </c>
      <c r="D61">
        <v>5130151001</v>
      </c>
      <c r="E61" t="s">
        <v>386</v>
      </c>
      <c r="F61" s="330">
        <v>7474975</v>
      </c>
      <c r="H61" s="330">
        <f t="shared" si="3"/>
        <v>7474975</v>
      </c>
      <c r="I61" s="330">
        <v>0</v>
      </c>
    </row>
    <row r="62" spans="2:12" hidden="1" outlineLevel="2" x14ac:dyDescent="0.25">
      <c r="C62" s="164" t="str">
        <f t="shared" si="2"/>
        <v>5130</v>
      </c>
      <c r="D62">
        <v>5130601001</v>
      </c>
      <c r="E62" t="s">
        <v>387</v>
      </c>
      <c r="F62" s="330">
        <v>115825000</v>
      </c>
      <c r="H62" s="330">
        <f t="shared" si="3"/>
        <v>115825000</v>
      </c>
      <c r="I62" s="330">
        <v>0</v>
      </c>
    </row>
    <row r="63" spans="2:12" hidden="1" outlineLevel="2" x14ac:dyDescent="0.25">
      <c r="C63" s="164" t="str">
        <f t="shared" si="2"/>
        <v>5130</v>
      </c>
      <c r="D63">
        <v>5130851001</v>
      </c>
      <c r="E63" t="s">
        <v>388</v>
      </c>
      <c r="F63" s="330">
        <v>4200001</v>
      </c>
      <c r="H63" s="330">
        <f t="shared" si="3"/>
        <v>4200001</v>
      </c>
      <c r="I63" s="330">
        <v>0</v>
      </c>
    </row>
    <row r="64" spans="2:12" hidden="1" outlineLevel="2" x14ac:dyDescent="0.25">
      <c r="C64" s="164" t="str">
        <f t="shared" si="2"/>
        <v>5130</v>
      </c>
      <c r="D64">
        <v>5130951001</v>
      </c>
      <c r="E64" t="s">
        <v>81</v>
      </c>
      <c r="F64" s="330">
        <v>36716805</v>
      </c>
      <c r="H64" s="330">
        <f t="shared" si="3"/>
        <v>36716805</v>
      </c>
      <c r="I64" s="330">
        <v>0</v>
      </c>
    </row>
    <row r="65" spans="2:12" ht="15" customHeight="1" outlineLevel="1" collapsed="1" x14ac:dyDescent="0.25">
      <c r="B65" s="140" t="s">
        <v>439</v>
      </c>
      <c r="C65" s="164" t="str">
        <f>+C64</f>
        <v>5130</v>
      </c>
      <c r="E65" s="94" t="s">
        <v>20</v>
      </c>
      <c r="F65" s="330">
        <v>172042849</v>
      </c>
      <c r="G65">
        <f>SUBTOTAL(9,G59:G64)</f>
        <v>0</v>
      </c>
      <c r="H65" s="330">
        <f>SUBTOTAL(9,H59:H64)</f>
        <v>172042849</v>
      </c>
      <c r="I65" s="330">
        <f>SUBTOTAL(9,I59:I64)</f>
        <v>0</v>
      </c>
      <c r="J65" s="331">
        <f>+H65+I65-F65</f>
        <v>0</v>
      </c>
      <c r="K65" s="95">
        <f>+H65/F65</f>
        <v>1</v>
      </c>
      <c r="L65" s="95">
        <f>+I65/F65</f>
        <v>0</v>
      </c>
    </row>
    <row r="66" spans="2:12" hidden="1" outlineLevel="2" x14ac:dyDescent="0.25">
      <c r="C66" s="164" t="str">
        <f t="shared" ref="C66:C80" si="4">MID(D66,1,4)</f>
        <v>5135</v>
      </c>
      <c r="D66">
        <v>5135051001</v>
      </c>
      <c r="E66" t="s">
        <v>83</v>
      </c>
      <c r="F66" s="330">
        <v>628492847</v>
      </c>
      <c r="H66" s="330">
        <v>628492847</v>
      </c>
      <c r="I66" s="330">
        <v>0</v>
      </c>
      <c r="K66" t="s">
        <v>83</v>
      </c>
    </row>
    <row r="67" spans="2:12" hidden="1" outlineLevel="2" x14ac:dyDescent="0.25">
      <c r="C67" s="164" t="str">
        <f t="shared" si="4"/>
        <v>5135</v>
      </c>
      <c r="D67">
        <v>5135101001</v>
      </c>
      <c r="E67" t="s">
        <v>84</v>
      </c>
      <c r="F67" s="330">
        <v>784026926</v>
      </c>
      <c r="H67" s="330">
        <f>+F67*0.1</f>
        <v>78402692.600000009</v>
      </c>
      <c r="I67" s="330">
        <f>+F67-H67</f>
        <v>705624233.39999998</v>
      </c>
      <c r="K67" t="s">
        <v>84</v>
      </c>
    </row>
    <row r="68" spans="2:12" hidden="1" outlineLevel="2" x14ac:dyDescent="0.25">
      <c r="C68" s="164" t="str">
        <f t="shared" si="4"/>
        <v>5135</v>
      </c>
      <c r="D68">
        <v>5135151001</v>
      </c>
      <c r="E68" t="s">
        <v>389</v>
      </c>
      <c r="F68" s="330">
        <v>7064000</v>
      </c>
      <c r="H68" s="330"/>
      <c r="I68" s="330">
        <f>+F68</f>
        <v>7064000</v>
      </c>
      <c r="K68" t="s">
        <v>389</v>
      </c>
    </row>
    <row r="69" spans="2:12" hidden="1" outlineLevel="2" x14ac:dyDescent="0.25">
      <c r="C69" s="164" t="str">
        <f t="shared" si="4"/>
        <v>5135</v>
      </c>
      <c r="D69">
        <v>5135201001</v>
      </c>
      <c r="E69" t="s">
        <v>390</v>
      </c>
      <c r="F69" s="330">
        <v>77199630</v>
      </c>
      <c r="H69" s="330">
        <v>77199630</v>
      </c>
      <c r="I69" s="330">
        <v>0</v>
      </c>
      <c r="K69" t="s">
        <v>390</v>
      </c>
    </row>
    <row r="70" spans="2:12" hidden="1" outlineLevel="2" x14ac:dyDescent="0.25">
      <c r="C70" s="164" t="str">
        <f t="shared" si="4"/>
        <v>5135</v>
      </c>
      <c r="D70">
        <v>5135251001</v>
      </c>
      <c r="E70" t="s">
        <v>391</v>
      </c>
      <c r="F70" s="330">
        <v>843507</v>
      </c>
      <c r="H70" s="330">
        <v>843507</v>
      </c>
      <c r="I70" s="330">
        <v>0</v>
      </c>
      <c r="K70" t="s">
        <v>391</v>
      </c>
    </row>
    <row r="71" spans="2:12" hidden="1" outlineLevel="2" x14ac:dyDescent="0.25">
      <c r="C71" s="164" t="str">
        <f t="shared" si="4"/>
        <v>5135</v>
      </c>
      <c r="D71">
        <v>5135301001</v>
      </c>
      <c r="E71" t="s">
        <v>392</v>
      </c>
      <c r="F71" s="330">
        <v>71013768</v>
      </c>
      <c r="H71" s="330">
        <v>71013768</v>
      </c>
      <c r="I71" s="330">
        <v>0</v>
      </c>
      <c r="K71" t="s">
        <v>392</v>
      </c>
    </row>
    <row r="72" spans="2:12" hidden="1" outlineLevel="2" x14ac:dyDescent="0.25">
      <c r="C72" s="164" t="str">
        <f t="shared" si="4"/>
        <v>5135</v>
      </c>
      <c r="D72">
        <v>5135351001</v>
      </c>
      <c r="E72" t="s">
        <v>85</v>
      </c>
      <c r="F72" s="330">
        <v>13221458</v>
      </c>
      <c r="H72" s="330">
        <v>13221458</v>
      </c>
      <c r="I72" s="330">
        <v>0</v>
      </c>
      <c r="K72" t="s">
        <v>85</v>
      </c>
    </row>
    <row r="73" spans="2:12" hidden="1" outlineLevel="2" x14ac:dyDescent="0.25">
      <c r="C73" s="164" t="str">
        <f t="shared" si="4"/>
        <v>5135</v>
      </c>
      <c r="D73">
        <v>5135351002</v>
      </c>
      <c r="E73" t="s">
        <v>86</v>
      </c>
      <c r="F73" s="330">
        <v>66336695</v>
      </c>
      <c r="H73" s="330">
        <v>66336695</v>
      </c>
      <c r="I73" s="330">
        <v>0</v>
      </c>
      <c r="K73" t="s">
        <v>86</v>
      </c>
    </row>
    <row r="74" spans="2:12" hidden="1" outlineLevel="2" x14ac:dyDescent="0.25">
      <c r="C74" s="164" t="str">
        <f t="shared" si="4"/>
        <v>5135</v>
      </c>
      <c r="D74">
        <v>5135401001</v>
      </c>
      <c r="E74" t="s">
        <v>230</v>
      </c>
      <c r="F74" s="330">
        <v>2325242</v>
      </c>
      <c r="H74" s="330">
        <v>0</v>
      </c>
      <c r="I74" s="330">
        <v>2325242</v>
      </c>
      <c r="K74" t="s">
        <v>230</v>
      </c>
    </row>
    <row r="75" spans="2:12" hidden="1" outlineLevel="2" x14ac:dyDescent="0.25">
      <c r="C75" s="164" t="str">
        <f t="shared" si="4"/>
        <v>5135</v>
      </c>
      <c r="D75">
        <v>5135501001</v>
      </c>
      <c r="E75" t="s">
        <v>393</v>
      </c>
      <c r="F75" s="330">
        <v>515613850</v>
      </c>
      <c r="H75" s="330">
        <v>0</v>
      </c>
      <c r="I75" s="332">
        <v>515613850</v>
      </c>
      <c r="K75" t="s">
        <v>393</v>
      </c>
    </row>
    <row r="76" spans="2:12" hidden="1" outlineLevel="2" x14ac:dyDescent="0.25">
      <c r="C76" s="164" t="str">
        <f t="shared" si="4"/>
        <v>5135</v>
      </c>
      <c r="D76">
        <v>5135651002</v>
      </c>
      <c r="E76" t="s">
        <v>231</v>
      </c>
      <c r="F76" s="332">
        <v>-836149561</v>
      </c>
      <c r="H76" s="332">
        <v>-317367135.45934218</v>
      </c>
      <c r="I76" s="332">
        <v>-518782425.54065776</v>
      </c>
      <c r="J76" s="164" t="s">
        <v>412</v>
      </c>
      <c r="K76" t="s">
        <v>81</v>
      </c>
    </row>
    <row r="77" spans="2:12" hidden="1" outlineLevel="2" x14ac:dyDescent="0.25">
      <c r="C77" s="164" t="str">
        <f t="shared" si="4"/>
        <v>5135</v>
      </c>
      <c r="D77">
        <v>5135951001</v>
      </c>
      <c r="E77" t="s">
        <v>81</v>
      </c>
      <c r="F77" s="330">
        <v>28229281</v>
      </c>
      <c r="H77" s="330">
        <v>0</v>
      </c>
      <c r="I77" s="330">
        <v>28229281</v>
      </c>
      <c r="K77" t="s">
        <v>394</v>
      </c>
    </row>
    <row r="78" spans="2:12" hidden="1" outlineLevel="2" x14ac:dyDescent="0.25">
      <c r="C78" s="164" t="str">
        <f t="shared" si="4"/>
        <v>5135</v>
      </c>
      <c r="D78">
        <v>5135951003</v>
      </c>
      <c r="E78" t="s">
        <v>394</v>
      </c>
      <c r="F78" s="330">
        <v>222193879</v>
      </c>
      <c r="H78" s="330">
        <v>222193879</v>
      </c>
      <c r="I78" s="330">
        <v>0</v>
      </c>
      <c r="K78" t="s">
        <v>394</v>
      </c>
    </row>
    <row r="79" spans="2:12" hidden="1" outlineLevel="2" x14ac:dyDescent="0.25">
      <c r="C79" s="164" t="str">
        <f t="shared" si="4"/>
        <v>5135</v>
      </c>
      <c r="D79">
        <v>5135951004</v>
      </c>
      <c r="E79" t="s">
        <v>394</v>
      </c>
      <c r="F79" s="330">
        <v>50494700</v>
      </c>
      <c r="H79" s="330">
        <v>50494700</v>
      </c>
      <c r="I79" s="330">
        <v>0</v>
      </c>
      <c r="K79" t="s">
        <v>394</v>
      </c>
    </row>
    <row r="80" spans="2:12" hidden="1" outlineLevel="2" x14ac:dyDescent="0.25">
      <c r="C80" s="164" t="str">
        <f t="shared" si="4"/>
        <v>5135</v>
      </c>
      <c r="D80">
        <v>5135951005</v>
      </c>
      <c r="E80" t="s">
        <v>394</v>
      </c>
      <c r="F80" s="330">
        <v>4448100</v>
      </c>
      <c r="H80" s="330">
        <v>4448100</v>
      </c>
      <c r="I80" s="330">
        <v>0</v>
      </c>
    </row>
    <row r="81" spans="2:12" ht="15" customHeight="1" outlineLevel="1" collapsed="1" x14ac:dyDescent="0.25">
      <c r="B81" s="140" t="s">
        <v>440</v>
      </c>
      <c r="C81" s="164" t="str">
        <f>+C80</f>
        <v>5135</v>
      </c>
      <c r="E81" s="94" t="s">
        <v>21</v>
      </c>
      <c r="F81" s="333">
        <f>SUBTOTAL(9,F66:F80)</f>
        <v>1635354322</v>
      </c>
      <c r="G81">
        <f>SUBTOTAL(9,G66:G80)</f>
        <v>0</v>
      </c>
      <c r="H81" s="333">
        <f>SUBTOTAL(9,H66:H80)</f>
        <v>895280141.1406579</v>
      </c>
      <c r="I81" s="333">
        <f>SUBTOTAL(9,I66:I80)</f>
        <v>740074180.85934234</v>
      </c>
      <c r="J81" s="331">
        <f>+H81+I81-F81</f>
        <v>0</v>
      </c>
      <c r="K81" s="95">
        <f>+H81/F81</f>
        <v>0.54745331277551601</v>
      </c>
      <c r="L81" s="95">
        <f>+I81/F81</f>
        <v>0.45254668722448416</v>
      </c>
    </row>
    <row r="82" spans="2:12" hidden="1" outlineLevel="2" x14ac:dyDescent="0.25">
      <c r="C82" s="164" t="str">
        <f>MID(D82,1,4)</f>
        <v>5140</v>
      </c>
      <c r="D82">
        <v>5140051001</v>
      </c>
      <c r="E82" t="s">
        <v>232</v>
      </c>
      <c r="F82" s="330">
        <v>33425675</v>
      </c>
      <c r="H82" s="330"/>
      <c r="I82" s="330">
        <v>33425675</v>
      </c>
    </row>
    <row r="83" spans="2:12" hidden="1" outlineLevel="2" x14ac:dyDescent="0.25">
      <c r="C83" s="164" t="str">
        <f>MID(D83,1,4)</f>
        <v>5140</v>
      </c>
      <c r="D83">
        <v>5140101001</v>
      </c>
      <c r="E83" t="s">
        <v>395</v>
      </c>
      <c r="F83" s="330">
        <v>2509200</v>
      </c>
      <c r="H83" s="330">
        <f>+F83</f>
        <v>2509200</v>
      </c>
      <c r="I83" s="330">
        <v>0</v>
      </c>
    </row>
    <row r="84" spans="2:12" hidden="1" outlineLevel="2" x14ac:dyDescent="0.25">
      <c r="C84" s="164" t="str">
        <f>MID(D84,1,4)</f>
        <v>5140</v>
      </c>
      <c r="D84">
        <v>5140151001</v>
      </c>
      <c r="E84" t="s">
        <v>87</v>
      </c>
      <c r="F84" s="330">
        <v>23375349</v>
      </c>
      <c r="H84" s="330"/>
      <c r="I84" s="330">
        <f>+F84</f>
        <v>23375349</v>
      </c>
    </row>
    <row r="85" spans="2:12" ht="15" customHeight="1" outlineLevel="1" collapsed="1" x14ac:dyDescent="0.25">
      <c r="B85" s="140" t="s">
        <v>441</v>
      </c>
      <c r="C85" s="164" t="str">
        <f>+C84</f>
        <v>5140</v>
      </c>
      <c r="E85" s="94" t="s">
        <v>22</v>
      </c>
      <c r="F85" s="330">
        <v>59310224</v>
      </c>
      <c r="G85">
        <f>SUBTOTAL(9,G82:G84)</f>
        <v>0</v>
      </c>
      <c r="H85" s="330">
        <f>SUBTOTAL(9,H82:H84)</f>
        <v>2509200</v>
      </c>
      <c r="I85" s="330">
        <f>SUBTOTAL(9,I82:I84)</f>
        <v>56801024</v>
      </c>
      <c r="J85" s="331">
        <f>+H85+I85-F85</f>
        <v>0</v>
      </c>
      <c r="K85" s="95">
        <f>+H85/F85</f>
        <v>4.2306365256688287E-2</v>
      </c>
      <c r="L85" s="95">
        <f>+I85/F85</f>
        <v>0.95769363474331171</v>
      </c>
    </row>
    <row r="86" spans="2:12" hidden="1" outlineLevel="2" x14ac:dyDescent="0.25">
      <c r="C86" s="164" t="str">
        <f>MID(D86,1,4)</f>
        <v>5145</v>
      </c>
      <c r="D86">
        <v>5145151001</v>
      </c>
      <c r="E86" t="s">
        <v>88</v>
      </c>
      <c r="F86" s="330">
        <v>42578691</v>
      </c>
      <c r="H86" s="330"/>
      <c r="I86" s="330">
        <v>42578691</v>
      </c>
    </row>
    <row r="87" spans="2:12" hidden="1" outlineLevel="2" x14ac:dyDescent="0.25">
      <c r="C87" s="164" t="str">
        <f>MID(D87,1,4)</f>
        <v>5145</v>
      </c>
      <c r="D87">
        <v>5145251001</v>
      </c>
      <c r="E87" t="s">
        <v>228</v>
      </c>
      <c r="F87" s="330">
        <v>3540418</v>
      </c>
      <c r="H87" s="330"/>
      <c r="I87" s="330">
        <v>3540418</v>
      </c>
    </row>
    <row r="88" spans="2:12" hidden="1" outlineLevel="2" x14ac:dyDescent="0.25">
      <c r="C88" s="164" t="str">
        <f>MID(D88,1,4)</f>
        <v>5145</v>
      </c>
      <c r="D88">
        <v>5145401001</v>
      </c>
      <c r="E88" t="s">
        <v>398</v>
      </c>
      <c r="F88" s="330">
        <v>0</v>
      </c>
      <c r="H88" s="330"/>
      <c r="I88" s="330">
        <v>0</v>
      </c>
    </row>
    <row r="89" spans="2:12" hidden="1" outlineLevel="2" x14ac:dyDescent="0.25">
      <c r="C89" s="164" t="str">
        <f>MID(D89,1,4)</f>
        <v>5145</v>
      </c>
      <c r="D89">
        <v>5145601001</v>
      </c>
      <c r="E89" t="s">
        <v>396</v>
      </c>
      <c r="F89" s="330">
        <v>31743380</v>
      </c>
      <c r="H89" s="330"/>
      <c r="I89" s="330">
        <v>31743380</v>
      </c>
    </row>
    <row r="90" spans="2:12" ht="15" customHeight="1" outlineLevel="1" collapsed="1" x14ac:dyDescent="0.25">
      <c r="B90" s="140" t="s">
        <v>442</v>
      </c>
      <c r="C90" s="164" t="str">
        <f>+C89</f>
        <v>5145</v>
      </c>
      <c r="E90" s="94" t="s">
        <v>448</v>
      </c>
      <c r="F90" s="330">
        <v>77862489</v>
      </c>
      <c r="G90">
        <f>SUBTOTAL(9,G86:G89)</f>
        <v>0</v>
      </c>
      <c r="H90" s="330">
        <f>SUBTOTAL(9,H86:H89)</f>
        <v>0</v>
      </c>
      <c r="I90" s="330">
        <f>SUBTOTAL(9,I86:I89)</f>
        <v>77862489</v>
      </c>
      <c r="J90" s="331">
        <f>+H90+I90-F90</f>
        <v>0</v>
      </c>
      <c r="K90" s="95">
        <f>+H90/F90</f>
        <v>0</v>
      </c>
      <c r="L90" s="95">
        <f>+I90/F90</f>
        <v>1</v>
      </c>
    </row>
    <row r="91" spans="2:12" hidden="1" outlineLevel="2" x14ac:dyDescent="0.25">
      <c r="C91" s="164" t="str">
        <f>MID(D91,1,4)</f>
        <v>5150</v>
      </c>
      <c r="D91">
        <v>5150101001</v>
      </c>
      <c r="E91" t="s">
        <v>397</v>
      </c>
      <c r="F91" s="330">
        <v>2010000</v>
      </c>
      <c r="H91" s="330"/>
      <c r="I91" s="330">
        <v>2010000</v>
      </c>
    </row>
    <row r="92" spans="2:12" ht="15" customHeight="1" outlineLevel="1" collapsed="1" x14ac:dyDescent="0.25">
      <c r="B92" s="140" t="s">
        <v>443</v>
      </c>
      <c r="C92" s="164" t="str">
        <f>+C91</f>
        <v>5150</v>
      </c>
      <c r="E92" s="94" t="s">
        <v>449</v>
      </c>
      <c r="F92" s="330">
        <v>2010000</v>
      </c>
      <c r="G92">
        <f>SUBTOTAL(9,G91:G91)</f>
        <v>0</v>
      </c>
      <c r="H92" s="330">
        <f>SUBTOTAL(9,H91:H91)</f>
        <v>0</v>
      </c>
      <c r="I92" s="330">
        <f>SUBTOTAL(9,I91:I91)</f>
        <v>2010000</v>
      </c>
      <c r="J92" s="331">
        <f>+H92+I92-F92</f>
        <v>0</v>
      </c>
      <c r="K92" s="95">
        <f>+H92/F92</f>
        <v>0</v>
      </c>
      <c r="L92" s="95">
        <f>+I92/F92</f>
        <v>1</v>
      </c>
    </row>
    <row r="93" spans="2:12" hidden="1" outlineLevel="2" x14ac:dyDescent="0.25">
      <c r="C93" s="164" t="str">
        <f t="shared" ref="C93:C98" si="5">MID(D93,1,4)</f>
        <v>5155</v>
      </c>
      <c r="D93">
        <v>5155051001</v>
      </c>
      <c r="E93" t="s">
        <v>235</v>
      </c>
      <c r="F93" s="330">
        <v>1747418</v>
      </c>
      <c r="H93" s="330"/>
      <c r="I93" s="330">
        <v>1747418</v>
      </c>
    </row>
    <row r="94" spans="2:12" hidden="1" outlineLevel="2" x14ac:dyDescent="0.25">
      <c r="C94" s="164" t="str">
        <f t="shared" si="5"/>
        <v>5155</v>
      </c>
      <c r="D94">
        <v>5155151001</v>
      </c>
      <c r="E94" t="s">
        <v>90</v>
      </c>
      <c r="F94" s="330">
        <v>5537296</v>
      </c>
      <c r="H94" s="330"/>
      <c r="I94" s="330">
        <v>5537296</v>
      </c>
    </row>
    <row r="95" spans="2:12" hidden="1" outlineLevel="2" x14ac:dyDescent="0.25">
      <c r="C95" s="164" t="str">
        <f t="shared" si="5"/>
        <v>5155</v>
      </c>
      <c r="D95">
        <v>5155201001</v>
      </c>
      <c r="E95" t="s">
        <v>91</v>
      </c>
      <c r="F95" s="330">
        <v>62529648</v>
      </c>
      <c r="H95" s="330"/>
      <c r="I95" s="330">
        <v>62529648</v>
      </c>
    </row>
    <row r="96" spans="2:12" hidden="1" outlineLevel="2" x14ac:dyDescent="0.25">
      <c r="C96" s="164" t="str">
        <f t="shared" si="5"/>
        <v>5155</v>
      </c>
      <c r="D96">
        <v>5155201002</v>
      </c>
      <c r="E96" t="s">
        <v>588</v>
      </c>
      <c r="F96" s="330">
        <v>5930198</v>
      </c>
      <c r="H96" s="330"/>
      <c r="I96" s="330">
        <v>5930198</v>
      </c>
    </row>
    <row r="97" spans="2:12" hidden="1" outlineLevel="2" x14ac:dyDescent="0.25">
      <c r="C97" s="164" t="str">
        <f t="shared" si="5"/>
        <v>5155</v>
      </c>
      <c r="D97">
        <v>5155951001</v>
      </c>
      <c r="E97" t="s">
        <v>92</v>
      </c>
      <c r="F97" s="330">
        <v>16225995</v>
      </c>
      <c r="H97" s="330"/>
      <c r="I97" s="330">
        <v>16225995</v>
      </c>
    </row>
    <row r="98" spans="2:12" hidden="1" outlineLevel="2" x14ac:dyDescent="0.25">
      <c r="C98" s="164" t="str">
        <f t="shared" si="5"/>
        <v>5155</v>
      </c>
      <c r="D98">
        <v>5155951002</v>
      </c>
      <c r="E98" t="s">
        <v>81</v>
      </c>
      <c r="F98" s="330">
        <v>38855614</v>
      </c>
      <c r="H98" s="330"/>
      <c r="I98" s="330">
        <v>38855614</v>
      </c>
    </row>
    <row r="99" spans="2:12" ht="15" customHeight="1" outlineLevel="1" collapsed="1" x14ac:dyDescent="0.25">
      <c r="B99" s="140" t="s">
        <v>444</v>
      </c>
      <c r="C99" s="164" t="str">
        <f>+C98</f>
        <v>5155</v>
      </c>
      <c r="E99" s="94" t="s">
        <v>24</v>
      </c>
      <c r="F99" s="330">
        <v>130826169</v>
      </c>
      <c r="G99">
        <f>SUBTOTAL(9,G93:G98)</f>
        <v>0</v>
      </c>
      <c r="H99" s="330">
        <f>SUBTOTAL(9,H93:H98)</f>
        <v>0</v>
      </c>
      <c r="I99" s="330">
        <f>SUBTOTAL(9,I93:I98)</f>
        <v>130826169</v>
      </c>
      <c r="J99" s="331">
        <f>+H99+I99-F99</f>
        <v>0</v>
      </c>
      <c r="K99" s="95">
        <f>+H99/F99</f>
        <v>0</v>
      </c>
      <c r="L99" s="95">
        <f>+I99/F99</f>
        <v>1</v>
      </c>
    </row>
    <row r="100" spans="2:12" hidden="1" outlineLevel="2" x14ac:dyDescent="0.25">
      <c r="C100" s="164" t="str">
        <f>MID(D100,1,4)</f>
        <v>5160</v>
      </c>
      <c r="D100">
        <v>5160051001</v>
      </c>
      <c r="E100" t="s">
        <v>227</v>
      </c>
      <c r="F100" s="330">
        <v>157719577</v>
      </c>
      <c r="H100" s="330"/>
      <c r="I100" s="330">
        <v>157719577</v>
      </c>
    </row>
    <row r="101" spans="2:12" hidden="1" outlineLevel="2" x14ac:dyDescent="0.25">
      <c r="C101" s="164" t="str">
        <f>MID(D101,1,4)</f>
        <v>5160</v>
      </c>
      <c r="D101">
        <v>5160101001</v>
      </c>
      <c r="E101" t="s">
        <v>88</v>
      </c>
      <c r="F101" s="330">
        <v>34640670</v>
      </c>
      <c r="H101" s="330"/>
      <c r="I101" s="330">
        <v>34640670</v>
      </c>
    </row>
    <row r="102" spans="2:12" hidden="1" outlineLevel="2" x14ac:dyDescent="0.25">
      <c r="C102" s="164" t="str">
        <f>MID(D102,1,4)</f>
        <v>5160</v>
      </c>
      <c r="D102">
        <v>5160151001</v>
      </c>
      <c r="E102" t="s">
        <v>89</v>
      </c>
      <c r="F102" s="330">
        <v>53633530</v>
      </c>
      <c r="H102" s="330"/>
      <c r="I102" s="330">
        <v>53633530</v>
      </c>
    </row>
    <row r="103" spans="2:12" hidden="1" outlineLevel="2" x14ac:dyDescent="0.25">
      <c r="C103" s="164" t="str">
        <f>MID(D103,1,4)</f>
        <v>5160</v>
      </c>
      <c r="D103">
        <v>5160201001</v>
      </c>
      <c r="E103" t="s">
        <v>228</v>
      </c>
      <c r="F103" s="330">
        <v>74716768</v>
      </c>
      <c r="H103" s="330"/>
      <c r="I103" s="330">
        <v>74716768</v>
      </c>
    </row>
    <row r="104" spans="2:12" ht="15" customHeight="1" outlineLevel="1" collapsed="1" x14ac:dyDescent="0.25">
      <c r="B104" s="140" t="s">
        <v>445</v>
      </c>
      <c r="C104" s="164" t="str">
        <f>+C103</f>
        <v>5160</v>
      </c>
      <c r="E104" s="94" t="s">
        <v>25</v>
      </c>
      <c r="F104" s="330">
        <v>320710545</v>
      </c>
      <c r="G104">
        <f>SUBTOTAL(9,G100:G103)</f>
        <v>0</v>
      </c>
      <c r="H104" s="330">
        <f>SUBTOTAL(9,H100:H103)</f>
        <v>0</v>
      </c>
      <c r="I104" s="330">
        <f>SUBTOTAL(9,I100:I103)</f>
        <v>320710545</v>
      </c>
      <c r="J104" s="331">
        <f>+H104+I104-F104</f>
        <v>0</v>
      </c>
      <c r="K104" s="95">
        <f>+H104/F104</f>
        <v>0</v>
      </c>
      <c r="L104" s="95">
        <f>+I104/F104</f>
        <v>1</v>
      </c>
    </row>
    <row r="105" spans="2:12" hidden="1" outlineLevel="2" x14ac:dyDescent="0.25">
      <c r="C105" s="164" t="str">
        <f>MID(D105,1,4)</f>
        <v>5165</v>
      </c>
      <c r="D105">
        <v>5165101001</v>
      </c>
      <c r="E105" t="s">
        <v>237</v>
      </c>
      <c r="F105" s="330">
        <v>221046477</v>
      </c>
      <c r="H105" s="332">
        <f>+F105</f>
        <v>221046477</v>
      </c>
      <c r="I105" s="330"/>
    </row>
    <row r="106" spans="2:12" hidden="1" outlineLevel="2" x14ac:dyDescent="0.25">
      <c r="C106" s="164" t="str">
        <f>MID(D106,1,4)</f>
        <v>5165</v>
      </c>
      <c r="D106">
        <v>5165151001</v>
      </c>
      <c r="E106" t="s">
        <v>399</v>
      </c>
      <c r="F106" s="330">
        <v>3117810</v>
      </c>
      <c r="H106" s="332">
        <f>+F106</f>
        <v>3117810</v>
      </c>
      <c r="I106" s="330"/>
    </row>
    <row r="107" spans="2:12" ht="15" customHeight="1" outlineLevel="1" collapsed="1" x14ac:dyDescent="0.25">
      <c r="B107" s="140" t="s">
        <v>446</v>
      </c>
      <c r="C107" s="164" t="str">
        <f>+C106</f>
        <v>5165</v>
      </c>
      <c r="E107" s="94" t="s">
        <v>450</v>
      </c>
      <c r="F107" s="330">
        <v>224164287</v>
      </c>
      <c r="G107">
        <f>SUBTOTAL(9,G105:G106)</f>
        <v>0</v>
      </c>
      <c r="H107" s="330">
        <f>SUBTOTAL(9,H105:H106)</f>
        <v>224164287</v>
      </c>
      <c r="I107" s="330">
        <f>SUBTOTAL(9,I105:I106)</f>
        <v>0</v>
      </c>
      <c r="J107" s="331">
        <f>+H107+I107-F107</f>
        <v>0</v>
      </c>
      <c r="K107" s="95">
        <f>+H107/F107</f>
        <v>1</v>
      </c>
      <c r="L107" s="95">
        <f>+I107/F107</f>
        <v>0</v>
      </c>
    </row>
    <row r="108" spans="2:12" hidden="1" outlineLevel="2" x14ac:dyDescent="0.25">
      <c r="C108" s="164" t="str">
        <f t="shared" ref="C108:C130" si="6">MID(D108,1,4)</f>
        <v>5195</v>
      </c>
      <c r="D108">
        <v>5195101001</v>
      </c>
      <c r="E108" t="s">
        <v>400</v>
      </c>
      <c r="F108" s="330">
        <v>3124225</v>
      </c>
      <c r="H108" s="330"/>
      <c r="I108" s="330">
        <v>3124225</v>
      </c>
    </row>
    <row r="109" spans="2:12" hidden="1" outlineLevel="2" x14ac:dyDescent="0.25">
      <c r="C109" s="164" t="str">
        <f t="shared" si="6"/>
        <v>5195</v>
      </c>
      <c r="D109">
        <v>5195201001</v>
      </c>
      <c r="E109" t="s">
        <v>238</v>
      </c>
      <c r="F109" s="330">
        <v>30697098</v>
      </c>
      <c r="H109" s="330"/>
      <c r="I109" s="330">
        <v>30697098</v>
      </c>
    </row>
    <row r="110" spans="2:12" hidden="1" outlineLevel="2" x14ac:dyDescent="0.25">
      <c r="C110" s="164" t="str">
        <f t="shared" si="6"/>
        <v>5195</v>
      </c>
      <c r="D110">
        <v>5195201002</v>
      </c>
      <c r="E110" t="s">
        <v>401</v>
      </c>
      <c r="F110" s="330">
        <v>9415900</v>
      </c>
      <c r="H110" s="330"/>
      <c r="I110" s="330">
        <v>9415900</v>
      </c>
    </row>
    <row r="111" spans="2:12" hidden="1" outlineLevel="2" x14ac:dyDescent="0.25">
      <c r="C111" s="164" t="str">
        <f t="shared" si="6"/>
        <v>5195</v>
      </c>
      <c r="D111">
        <v>5195251001</v>
      </c>
      <c r="E111" t="s">
        <v>239</v>
      </c>
      <c r="F111" s="330">
        <v>75879408</v>
      </c>
      <c r="H111" s="330"/>
      <c r="I111" s="330">
        <v>75879408</v>
      </c>
    </row>
    <row r="112" spans="2:12" hidden="1" outlineLevel="2" x14ac:dyDescent="0.25">
      <c r="C112" s="164" t="str">
        <f t="shared" si="6"/>
        <v>5195</v>
      </c>
      <c r="D112">
        <v>5195301001</v>
      </c>
      <c r="E112" t="s">
        <v>240</v>
      </c>
      <c r="F112" s="330">
        <v>34970287</v>
      </c>
      <c r="H112" s="330"/>
      <c r="I112" s="330">
        <v>34970287</v>
      </c>
    </row>
    <row r="113" spans="1:9" hidden="1" outlineLevel="2" x14ac:dyDescent="0.25">
      <c r="C113" s="164" t="str">
        <f t="shared" si="6"/>
        <v>5195</v>
      </c>
      <c r="D113">
        <v>5195351001</v>
      </c>
      <c r="E113" t="s">
        <v>241</v>
      </c>
      <c r="F113" s="330">
        <v>46358579</v>
      </c>
      <c r="H113" s="330"/>
      <c r="I113" s="330">
        <v>46358579</v>
      </c>
    </row>
    <row r="114" spans="1:9" hidden="1" outlineLevel="2" x14ac:dyDescent="0.25">
      <c r="C114" s="164" t="str">
        <f t="shared" si="6"/>
        <v>5195</v>
      </c>
      <c r="D114">
        <v>5195501001</v>
      </c>
      <c r="E114" t="s">
        <v>599</v>
      </c>
      <c r="F114" s="330">
        <v>39800</v>
      </c>
      <c r="H114" s="330"/>
      <c r="I114" s="330">
        <v>39800</v>
      </c>
    </row>
    <row r="115" spans="1:9" hidden="1" outlineLevel="2" x14ac:dyDescent="0.25">
      <c r="C115" s="164" t="str">
        <f t="shared" si="6"/>
        <v>5195</v>
      </c>
      <c r="D115">
        <v>5195601001</v>
      </c>
      <c r="E115" t="s">
        <v>95</v>
      </c>
      <c r="F115" s="330">
        <v>19007971</v>
      </c>
      <c r="H115" s="330"/>
      <c r="I115" s="330">
        <v>19007971</v>
      </c>
    </row>
    <row r="116" spans="1:9" hidden="1" outlineLevel="2" x14ac:dyDescent="0.25">
      <c r="C116" s="164" t="str">
        <f t="shared" si="6"/>
        <v>5195</v>
      </c>
      <c r="D116">
        <v>5195601002</v>
      </c>
      <c r="E116" t="s">
        <v>96</v>
      </c>
      <c r="F116" s="330">
        <v>36405452</v>
      </c>
      <c r="H116" s="330"/>
      <c r="I116" s="330">
        <v>36405452</v>
      </c>
    </row>
    <row r="117" spans="1:9" hidden="1" outlineLevel="2" x14ac:dyDescent="0.25">
      <c r="C117" s="164" t="str">
        <f t="shared" si="6"/>
        <v>5195</v>
      </c>
      <c r="D117">
        <v>5195601004</v>
      </c>
      <c r="E117" t="s">
        <v>97</v>
      </c>
      <c r="F117" s="330">
        <v>32506779</v>
      </c>
      <c r="H117" s="330"/>
      <c r="I117" s="330">
        <v>32506779</v>
      </c>
    </row>
    <row r="118" spans="1:9" hidden="1" outlineLevel="2" x14ac:dyDescent="0.25">
      <c r="C118" s="164" t="str">
        <f t="shared" si="6"/>
        <v>5195</v>
      </c>
      <c r="D118">
        <v>5195651001</v>
      </c>
      <c r="E118" t="s">
        <v>98</v>
      </c>
      <c r="F118" s="330">
        <v>264212</v>
      </c>
      <c r="H118" s="330"/>
      <c r="I118" s="330">
        <v>264212</v>
      </c>
    </row>
    <row r="119" spans="1:9" hidden="1" outlineLevel="2" x14ac:dyDescent="0.25">
      <c r="C119" s="164" t="str">
        <f t="shared" si="6"/>
        <v>5195</v>
      </c>
      <c r="D119">
        <v>5195951002</v>
      </c>
      <c r="E119" t="s">
        <v>243</v>
      </c>
      <c r="F119" s="330">
        <v>94599211</v>
      </c>
      <c r="H119" s="330"/>
      <c r="I119" s="330">
        <v>94599211</v>
      </c>
    </row>
    <row r="120" spans="1:9" hidden="1" outlineLevel="2" x14ac:dyDescent="0.25">
      <c r="C120" s="164" t="str">
        <f t="shared" si="6"/>
        <v>5195</v>
      </c>
      <c r="D120">
        <v>5195951003</v>
      </c>
      <c r="E120" t="s">
        <v>244</v>
      </c>
      <c r="F120" s="330">
        <v>15855767</v>
      </c>
      <c r="H120" s="330"/>
      <c r="I120" s="330">
        <v>15855767</v>
      </c>
    </row>
    <row r="121" spans="1:9" hidden="1" outlineLevel="2" x14ac:dyDescent="0.25">
      <c r="C121" s="164" t="str">
        <f t="shared" si="6"/>
        <v>5195</v>
      </c>
      <c r="D121">
        <v>5195951009</v>
      </c>
      <c r="E121" t="s">
        <v>245</v>
      </c>
      <c r="F121" s="330">
        <v>1048279</v>
      </c>
      <c r="H121" s="330"/>
      <c r="I121" s="330">
        <v>1048279</v>
      </c>
    </row>
    <row r="122" spans="1:9" hidden="1" outlineLevel="2" x14ac:dyDescent="0.25">
      <c r="A122" s="197"/>
      <c r="B122" s="197"/>
      <c r="C122" s="334" t="str">
        <f t="shared" si="6"/>
        <v>5195</v>
      </c>
      <c r="D122" s="197">
        <v>5195951010</v>
      </c>
      <c r="E122" s="197" t="s">
        <v>99</v>
      </c>
      <c r="F122" s="335">
        <v>568226625</v>
      </c>
      <c r="G122" s="197"/>
      <c r="H122" s="335"/>
      <c r="I122" s="335">
        <f>+F122-H122</f>
        <v>568226625</v>
      </c>
    </row>
    <row r="123" spans="1:9" hidden="1" outlineLevel="2" x14ac:dyDescent="0.25">
      <c r="C123" s="164" t="str">
        <f t="shared" si="6"/>
        <v>5195</v>
      </c>
      <c r="D123">
        <v>5195951012</v>
      </c>
      <c r="E123" t="s">
        <v>93</v>
      </c>
      <c r="F123" s="330">
        <v>59820757</v>
      </c>
      <c r="H123" s="330"/>
      <c r="I123" s="330">
        <v>59820757</v>
      </c>
    </row>
    <row r="124" spans="1:9" hidden="1" outlineLevel="2" x14ac:dyDescent="0.25">
      <c r="C124" s="164" t="str">
        <f t="shared" si="6"/>
        <v>5195</v>
      </c>
      <c r="D124">
        <v>5195951013</v>
      </c>
      <c r="E124" t="s">
        <v>402</v>
      </c>
      <c r="F124" s="330">
        <v>36204800</v>
      </c>
      <c r="H124" s="330"/>
      <c r="I124" s="330">
        <v>36204800</v>
      </c>
    </row>
    <row r="125" spans="1:9" hidden="1" outlineLevel="2" x14ac:dyDescent="0.25">
      <c r="C125" s="164" t="str">
        <f t="shared" si="6"/>
        <v>5195</v>
      </c>
      <c r="D125">
        <v>5195951014</v>
      </c>
      <c r="E125" t="s">
        <v>403</v>
      </c>
      <c r="F125" s="330">
        <v>128177142</v>
      </c>
      <c r="H125" s="330">
        <f>+F125</f>
        <v>128177142</v>
      </c>
      <c r="I125" s="330">
        <v>0</v>
      </c>
    </row>
    <row r="126" spans="1:9" hidden="1" outlineLevel="2" x14ac:dyDescent="0.25">
      <c r="C126" s="164" t="str">
        <f t="shared" si="6"/>
        <v>5195</v>
      </c>
      <c r="D126">
        <v>5195951015</v>
      </c>
      <c r="E126" t="s">
        <v>404</v>
      </c>
      <c r="F126" s="330">
        <v>124632019</v>
      </c>
      <c r="H126" s="330"/>
      <c r="I126" s="330">
        <v>124632019</v>
      </c>
    </row>
    <row r="127" spans="1:9" hidden="1" outlineLevel="2" x14ac:dyDescent="0.25">
      <c r="C127" s="164" t="str">
        <f t="shared" si="6"/>
        <v>5195</v>
      </c>
      <c r="D127">
        <v>5195951016</v>
      </c>
      <c r="E127" t="s">
        <v>405</v>
      </c>
      <c r="F127" s="330">
        <v>204295893</v>
      </c>
      <c r="H127" s="330"/>
      <c r="I127" s="330">
        <f>+F127</f>
        <v>204295893</v>
      </c>
    </row>
    <row r="128" spans="1:9" hidden="1" outlineLevel="2" x14ac:dyDescent="0.25">
      <c r="C128" s="164" t="str">
        <f t="shared" si="6"/>
        <v>5195</v>
      </c>
      <c r="D128">
        <v>5195951018</v>
      </c>
      <c r="E128" t="s">
        <v>406</v>
      </c>
      <c r="F128" s="330">
        <v>6151582</v>
      </c>
      <c r="H128" s="330"/>
      <c r="I128" s="330">
        <v>6151582</v>
      </c>
    </row>
    <row r="129" spans="2:12" hidden="1" outlineLevel="2" x14ac:dyDescent="0.25">
      <c r="C129" s="164" t="str">
        <f t="shared" si="6"/>
        <v>5195</v>
      </c>
      <c r="D129" s="336">
        <v>5195951027</v>
      </c>
      <c r="E129" s="336" t="s">
        <v>407</v>
      </c>
      <c r="F129" s="332">
        <v>15364713</v>
      </c>
      <c r="H129" s="330"/>
      <c r="I129" s="330">
        <f>+F129</f>
        <v>15364713</v>
      </c>
    </row>
    <row r="130" spans="2:12" hidden="1" outlineLevel="2" x14ac:dyDescent="0.25">
      <c r="C130" s="164" t="str">
        <f t="shared" si="6"/>
        <v>5195</v>
      </c>
      <c r="D130">
        <v>5195951028</v>
      </c>
      <c r="E130" t="s">
        <v>600</v>
      </c>
      <c r="F130" s="330">
        <v>473192</v>
      </c>
      <c r="H130" s="330"/>
      <c r="I130" s="330">
        <v>473192</v>
      </c>
    </row>
    <row r="131" spans="2:12" ht="15" customHeight="1" outlineLevel="1" collapsed="1" x14ac:dyDescent="0.25">
      <c r="B131" s="140" t="s">
        <v>447</v>
      </c>
      <c r="C131" s="164" t="str">
        <f>+C130</f>
        <v>5195</v>
      </c>
      <c r="E131" s="94" t="s">
        <v>28</v>
      </c>
      <c r="F131" s="330">
        <f>SUBTOTAL(9,F108:F130)</f>
        <v>1543519691</v>
      </c>
      <c r="G131">
        <f>SUBTOTAL(9,G108:G130)</f>
        <v>0</v>
      </c>
      <c r="H131" s="330">
        <f>SUBTOTAL(9,H108:H130)</f>
        <v>128177142</v>
      </c>
      <c r="I131" s="330">
        <f>SUBTOTAL(9,I108:I130)</f>
        <v>1415342549</v>
      </c>
      <c r="J131" s="331">
        <f>+H131+I131-F131</f>
        <v>0</v>
      </c>
      <c r="K131" s="95">
        <f>+H131/F131</f>
        <v>8.3042116499957241E-2</v>
      </c>
      <c r="L131" s="95">
        <f>+I131/F131</f>
        <v>0.91695788350004281</v>
      </c>
    </row>
    <row r="132" spans="2:12" ht="15" customHeight="1" outlineLevel="1" x14ac:dyDescent="0.25">
      <c r="D132" s="147" t="s">
        <v>268</v>
      </c>
      <c r="E132" s="147"/>
      <c r="F132" s="337">
        <f>SUM(F131,F107,F104,F99,F92,F90,F85,F81,F65,F58,F55,F51,F47,F39)</f>
        <v>16764375887</v>
      </c>
      <c r="H132" s="337">
        <f>SUM(H131,H107,H104,H99,H92,H90,H85,H81,H65,H58,H55,H51,H47,H39)</f>
        <v>12979676768.140657</v>
      </c>
      <c r="I132" s="337">
        <f>SUM(I131,I107,I104,I99,I92,I90,I85,I81,I65,I58,I55,I51,I47,I39)</f>
        <v>3784699118.8593426</v>
      </c>
      <c r="J132" s="331">
        <f>+H132+I132-F132</f>
        <v>0</v>
      </c>
      <c r="K132" s="95">
        <f>+H132/F132</f>
        <v>0.77424157365773438</v>
      </c>
      <c r="L132" s="95">
        <f>+I132/F132</f>
        <v>0.22575842634226556</v>
      </c>
    </row>
    <row r="133" spans="2:12" outlineLevel="1" x14ac:dyDescent="0.25">
      <c r="B133" s="140" t="s">
        <v>268</v>
      </c>
      <c r="C133">
        <f>SUBTOTAL(9,C5:C132)</f>
        <v>0</v>
      </c>
      <c r="D133" s="142"/>
      <c r="E133" s="142"/>
      <c r="F133" s="338"/>
      <c r="G133">
        <f>SUBTOTAL(9,G5:G132)</f>
        <v>0</v>
      </c>
      <c r="H133" s="338"/>
      <c r="I133" s="338">
        <f>SUBTOTAL(9,I5:I132)</f>
        <v>7569398237.7186852</v>
      </c>
      <c r="J133" s="331">
        <f>+H133+I133-F133</f>
        <v>7569398237.7186852</v>
      </c>
      <c r="K133" s="95"/>
      <c r="L133" s="95"/>
    </row>
    <row r="134" spans="2:12" ht="15.75" thickBot="1" x14ac:dyDescent="0.3"/>
    <row r="135" spans="2:12" ht="21.75" thickBot="1" x14ac:dyDescent="0.4">
      <c r="F135" s="339">
        <v>1</v>
      </c>
      <c r="H135" s="340">
        <v>0.77377264589310002</v>
      </c>
      <c r="I135" s="341">
        <v>0.22622735410689998</v>
      </c>
    </row>
    <row r="136" spans="2:12" ht="19.5" thickBot="1" x14ac:dyDescent="0.3">
      <c r="H136" s="342" t="s">
        <v>64</v>
      </c>
      <c r="I136" s="343" t="s">
        <v>65</v>
      </c>
    </row>
    <row r="137" spans="2:12" x14ac:dyDescent="0.25">
      <c r="F137" s="331">
        <v>16763675682</v>
      </c>
    </row>
    <row r="138" spans="2:12" x14ac:dyDescent="0.25">
      <c r="F138" s="331">
        <f>+F137-F132</f>
        <v>-700205</v>
      </c>
    </row>
  </sheetData>
  <mergeCells count="2">
    <mergeCell ref="B1:I1"/>
    <mergeCell ref="H3:I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  <pageSetUpPr fitToPage="1"/>
  </sheetPr>
  <dimension ref="B1:O73"/>
  <sheetViews>
    <sheetView showGridLines="0" topLeftCell="B1" zoomScale="90" zoomScaleNormal="90" workbookViewId="0">
      <pane ySplit="1755" activePane="bottomLeft"/>
      <selection activeCell="N50" sqref="N50"/>
      <selection pane="bottomLeft" activeCell="B7" sqref="B7:B8"/>
    </sheetView>
  </sheetViews>
  <sheetFormatPr baseColWidth="10" defaultRowHeight="15.75" outlineLevelRow="2" x14ac:dyDescent="0.25"/>
  <cols>
    <col min="1" max="1" width="6.7109375" style="11" customWidth="1"/>
    <col min="2" max="2" width="21.5703125" style="11" customWidth="1"/>
    <col min="3" max="3" width="6.140625" style="11" customWidth="1"/>
    <col min="4" max="4" width="26.85546875" style="11" customWidth="1"/>
    <col min="5" max="5" width="17.28515625" style="11" customWidth="1"/>
    <col min="6" max="6" width="17.42578125" style="11" bestFit="1" customWidth="1"/>
    <col min="7" max="7" width="7" style="11" customWidth="1"/>
    <col min="8" max="8" width="14.28515625" style="11" customWidth="1"/>
    <col min="9" max="9" width="11.42578125" style="12"/>
    <col min="10" max="10" width="13.42578125" style="11" customWidth="1"/>
    <col min="11" max="11" width="11.42578125" style="12"/>
    <col min="13" max="16384" width="11.42578125" style="11"/>
  </cols>
  <sheetData>
    <row r="1" spans="2:11" ht="18" x14ac:dyDescent="0.25">
      <c r="B1" s="10" t="s">
        <v>0</v>
      </c>
      <c r="C1" s="10"/>
      <c r="D1" s="10"/>
    </row>
    <row r="2" spans="2:11" ht="18" x14ac:dyDescent="0.25">
      <c r="B2" s="10" t="s">
        <v>55</v>
      </c>
      <c r="C2" s="10"/>
      <c r="D2" s="10"/>
    </row>
    <row r="3" spans="2:11" ht="7.5" customHeight="1" x14ac:dyDescent="0.25"/>
    <row r="4" spans="2:11" x14ac:dyDescent="0.25">
      <c r="F4" s="370" t="s">
        <v>55</v>
      </c>
      <c r="H4" s="371" t="s">
        <v>1</v>
      </c>
      <c r="I4" s="372"/>
      <c r="J4" s="370" t="s">
        <v>2</v>
      </c>
      <c r="K4" s="370"/>
    </row>
    <row r="5" spans="2:11" x14ac:dyDescent="0.25">
      <c r="F5" s="370"/>
      <c r="H5" s="13" t="s">
        <v>3</v>
      </c>
      <c r="I5" s="14" t="s">
        <v>4</v>
      </c>
      <c r="J5" s="13" t="s">
        <v>3</v>
      </c>
      <c r="K5" s="14" t="s">
        <v>4</v>
      </c>
    </row>
    <row r="7" spans="2:11" x14ac:dyDescent="0.25">
      <c r="B7" s="373" t="s">
        <v>5</v>
      </c>
      <c r="C7" s="15"/>
      <c r="D7" s="15"/>
      <c r="E7" s="11" t="s">
        <v>6</v>
      </c>
    </row>
    <row r="8" spans="2:11" x14ac:dyDescent="0.25">
      <c r="B8" s="373"/>
      <c r="C8" s="15"/>
      <c r="D8" s="15"/>
      <c r="E8" s="11" t="s">
        <v>7</v>
      </c>
    </row>
    <row r="11" spans="2:11" hidden="1" outlineLevel="1" x14ac:dyDescent="0.25">
      <c r="E11" s="11" t="s">
        <v>8</v>
      </c>
      <c r="F11" s="16">
        <f>+'[29]INGRESOS DE DICIEMBRE 2012 '!$J$54/1000000</f>
        <v>180222.88885700001</v>
      </c>
    </row>
    <row r="12" spans="2:11" hidden="1" outlineLevel="1" x14ac:dyDescent="0.25">
      <c r="E12" s="11" t="s">
        <v>9</v>
      </c>
      <c r="F12" s="16">
        <f>+('[29]INGRESOS DE DICIEMBRE 2012 '!$J$57+'[29]INGRESOS DE DICIEMBRE 2012 '!$J$58)/1000000</f>
        <v>10551.964249000001</v>
      </c>
    </row>
    <row r="13" spans="2:11" hidden="1" outlineLevel="1" x14ac:dyDescent="0.25">
      <c r="E13" s="11" t="s">
        <v>56</v>
      </c>
      <c r="F13" s="16">
        <f>+'[29]INGRESOS DE DICIEMBRE 2012 '!$J$61/1000000</f>
        <v>1050.416851</v>
      </c>
    </row>
    <row r="14" spans="2:11" hidden="1" outlineLevel="1" x14ac:dyDescent="0.25">
      <c r="E14" s="11" t="s">
        <v>57</v>
      </c>
      <c r="F14" s="16">
        <f>+'[29]INGRESOS DE DICIEMBRE 2012 '!$J$60/1000000</f>
        <v>639.63039000000003</v>
      </c>
    </row>
    <row r="15" spans="2:11" collapsed="1" x14ac:dyDescent="0.25">
      <c r="B15" s="17" t="s">
        <v>10</v>
      </c>
      <c r="C15" s="17"/>
      <c r="D15" s="17"/>
      <c r="F15" s="18">
        <f>SUM(F11:F14)</f>
        <v>192464.90034700002</v>
      </c>
      <c r="H15" s="16"/>
      <c r="J15" s="16">
        <f>+F15</f>
        <v>192464.90034700002</v>
      </c>
      <c r="K15" s="12">
        <v>1</v>
      </c>
    </row>
    <row r="16" spans="2:11" x14ac:dyDescent="0.25">
      <c r="D16" s="11" t="s">
        <v>11</v>
      </c>
      <c r="F16" s="19">
        <f>+'[29]INGRESOS DE DICIEMBRE 2012 '!$H$54</f>
        <v>2981932.8899999997</v>
      </c>
      <c r="G16" s="20"/>
    </row>
    <row r="17" spans="2:14" x14ac:dyDescent="0.25">
      <c r="D17" s="21" t="s">
        <v>12</v>
      </c>
      <c r="F17" s="22">
        <f>+F15/F16*1000000</f>
        <v>64543.672660252269</v>
      </c>
    </row>
    <row r="19" spans="2:14" x14ac:dyDescent="0.25">
      <c r="B19" s="17" t="s">
        <v>13</v>
      </c>
      <c r="C19" s="17"/>
      <c r="D19" s="17"/>
    </row>
    <row r="20" spans="2:14" x14ac:dyDescent="0.25">
      <c r="M20" s="11" t="s">
        <v>58</v>
      </c>
      <c r="N20" s="11" t="s">
        <v>59</v>
      </c>
    </row>
    <row r="21" spans="2:14" outlineLevel="1" x14ac:dyDescent="0.25">
      <c r="B21" s="11" t="s">
        <v>14</v>
      </c>
      <c r="E21" s="23">
        <f>+F21</f>
        <v>22220.881625539718</v>
      </c>
      <c r="F21" s="23">
        <f>+'[30]2012'!$O$15</f>
        <v>22220.881625539718</v>
      </c>
      <c r="H21" s="23">
        <f>+$F21*I21</f>
        <v>0</v>
      </c>
      <c r="I21" s="12">
        <v>0</v>
      </c>
      <c r="J21" s="23">
        <f>+$F21*K21</f>
        <v>22220.881625539718</v>
      </c>
      <c r="K21" s="12">
        <v>1</v>
      </c>
      <c r="M21" s="24">
        <f t="shared" ref="M21:M36" si="0">+J21+H21-E21</f>
        <v>0</v>
      </c>
    </row>
    <row r="22" spans="2:14" hidden="1" outlineLevel="2" x14ac:dyDescent="0.25">
      <c r="C22" s="11">
        <v>7305</v>
      </c>
      <c r="D22" s="11" t="s">
        <v>15</v>
      </c>
      <c r="E22" s="23">
        <v>1475.2794379999998</v>
      </c>
      <c r="F22" s="23"/>
      <c r="H22" s="23">
        <f>+$E22*I22</f>
        <v>1475.2794379999998</v>
      </c>
      <c r="I22" s="12">
        <v>1</v>
      </c>
      <c r="J22" s="23">
        <f>+$E22*K22</f>
        <v>0</v>
      </c>
      <c r="K22" s="12">
        <f>100%-I22</f>
        <v>0</v>
      </c>
      <c r="M22" s="24">
        <f t="shared" si="0"/>
        <v>0</v>
      </c>
    </row>
    <row r="23" spans="2:14" hidden="1" outlineLevel="2" x14ac:dyDescent="0.25">
      <c r="C23" s="11">
        <v>7310</v>
      </c>
      <c r="D23" s="11" t="s">
        <v>16</v>
      </c>
      <c r="E23" s="23">
        <v>15.469787</v>
      </c>
      <c r="F23" s="23"/>
      <c r="H23" s="23">
        <f t="shared" ref="H23:H36" si="1">+$E23*I23</f>
        <v>0</v>
      </c>
      <c r="J23" s="23">
        <f t="shared" ref="J23:J37" si="2">+$E23*K23</f>
        <v>15.469787</v>
      </c>
      <c r="K23" s="12">
        <v>1</v>
      </c>
      <c r="M23" s="24">
        <f t="shared" si="0"/>
        <v>0</v>
      </c>
    </row>
    <row r="24" spans="2:14" hidden="1" outlineLevel="2" x14ac:dyDescent="0.25">
      <c r="C24" s="11">
        <v>7315</v>
      </c>
      <c r="D24" s="11" t="s">
        <v>17</v>
      </c>
      <c r="E24" s="23">
        <v>346.41931999999997</v>
      </c>
      <c r="F24" s="23"/>
      <c r="H24" s="23">
        <f t="shared" si="1"/>
        <v>346.41931999999997</v>
      </c>
      <c r="I24" s="12">
        <v>1</v>
      </c>
      <c r="J24" s="23">
        <f t="shared" si="2"/>
        <v>0</v>
      </c>
      <c r="M24" s="24">
        <f t="shared" si="0"/>
        <v>0</v>
      </c>
    </row>
    <row r="25" spans="2:14" hidden="1" outlineLevel="2" x14ac:dyDescent="0.25">
      <c r="C25" s="11">
        <v>7320</v>
      </c>
      <c r="D25" s="11" t="s">
        <v>18</v>
      </c>
      <c r="E25" s="23">
        <v>23.898463000000003</v>
      </c>
      <c r="F25" s="23"/>
      <c r="H25" s="23">
        <f t="shared" si="1"/>
        <v>0</v>
      </c>
      <c r="J25" s="23">
        <f t="shared" si="2"/>
        <v>23.898463000000003</v>
      </c>
      <c r="K25" s="12">
        <v>1</v>
      </c>
      <c r="M25" s="24">
        <f t="shared" si="0"/>
        <v>0</v>
      </c>
    </row>
    <row r="26" spans="2:14" hidden="1" outlineLevel="2" x14ac:dyDescent="0.25">
      <c r="C26" s="11">
        <v>7325</v>
      </c>
      <c r="D26" s="11" t="s">
        <v>19</v>
      </c>
      <c r="E26" s="23">
        <v>0.35199999999999998</v>
      </c>
      <c r="F26" s="23"/>
      <c r="H26" s="23">
        <f t="shared" si="1"/>
        <v>0.35199999999999998</v>
      </c>
      <c r="I26" s="12">
        <v>1</v>
      </c>
      <c r="J26" s="23">
        <f t="shared" si="2"/>
        <v>0</v>
      </c>
      <c r="M26" s="24">
        <f t="shared" si="0"/>
        <v>0</v>
      </c>
    </row>
    <row r="27" spans="2:14" hidden="1" outlineLevel="2" x14ac:dyDescent="0.25">
      <c r="C27" s="11">
        <v>7330</v>
      </c>
      <c r="D27" s="11" t="s">
        <v>20</v>
      </c>
      <c r="E27" s="23">
        <v>2.3744949999999996</v>
      </c>
      <c r="F27" s="23"/>
      <c r="H27" s="23">
        <f t="shared" si="1"/>
        <v>2.3744949999999996</v>
      </c>
      <c r="I27" s="12">
        <v>1</v>
      </c>
      <c r="J27" s="23">
        <f t="shared" si="2"/>
        <v>0</v>
      </c>
      <c r="K27" s="12">
        <f>100%-I27</f>
        <v>0</v>
      </c>
      <c r="M27" s="24">
        <f t="shared" si="0"/>
        <v>0</v>
      </c>
    </row>
    <row r="28" spans="2:14" hidden="1" outlineLevel="2" x14ac:dyDescent="0.25">
      <c r="C28" s="11">
        <v>7335</v>
      </c>
      <c r="D28" s="11" t="s">
        <v>21</v>
      </c>
      <c r="E28" s="23">
        <v>408.01012299999996</v>
      </c>
      <c r="F28" s="23"/>
      <c r="H28" s="23">
        <f>+$E28*I28</f>
        <v>408.01012299999996</v>
      </c>
      <c r="I28" s="12">
        <v>1</v>
      </c>
      <c r="J28" s="23">
        <f t="shared" si="2"/>
        <v>0</v>
      </c>
      <c r="M28" s="24">
        <f t="shared" si="0"/>
        <v>0</v>
      </c>
    </row>
    <row r="29" spans="2:14" hidden="1" outlineLevel="2" x14ac:dyDescent="0.25">
      <c r="C29" s="11">
        <v>7340</v>
      </c>
      <c r="D29" s="11" t="s">
        <v>22</v>
      </c>
      <c r="E29" s="23">
        <v>3.3258700000000005</v>
      </c>
      <c r="F29" s="23"/>
      <c r="H29" s="23">
        <f t="shared" si="1"/>
        <v>0</v>
      </c>
      <c r="J29" s="23">
        <f t="shared" si="2"/>
        <v>3.3258700000000005</v>
      </c>
      <c r="K29" s="12">
        <v>1</v>
      </c>
      <c r="M29" s="24">
        <f t="shared" si="0"/>
        <v>0</v>
      </c>
    </row>
    <row r="30" spans="2:14" hidden="1" outlineLevel="2" x14ac:dyDescent="0.25">
      <c r="C30" s="11">
        <v>7345</v>
      </c>
      <c r="D30" s="11" t="s">
        <v>23</v>
      </c>
      <c r="E30" s="23">
        <v>6.1820000000000004</v>
      </c>
      <c r="F30" s="23"/>
      <c r="H30" s="23">
        <f t="shared" si="1"/>
        <v>0</v>
      </c>
      <c r="J30" s="23">
        <f t="shared" si="2"/>
        <v>6.1820000000000004</v>
      </c>
      <c r="K30" s="12">
        <v>1</v>
      </c>
      <c r="M30" s="24">
        <f t="shared" si="0"/>
        <v>0</v>
      </c>
    </row>
    <row r="31" spans="2:14" hidden="1" outlineLevel="2" x14ac:dyDescent="0.25">
      <c r="C31" s="11">
        <v>7355</v>
      </c>
      <c r="D31" s="11" t="s">
        <v>24</v>
      </c>
      <c r="E31" s="23">
        <v>402.33681000000001</v>
      </c>
      <c r="F31" s="23"/>
      <c r="H31" s="23">
        <f t="shared" si="1"/>
        <v>402.33681000000001</v>
      </c>
      <c r="I31" s="12">
        <v>1</v>
      </c>
      <c r="J31" s="23">
        <f t="shared" si="2"/>
        <v>0</v>
      </c>
      <c r="M31" s="24">
        <f t="shared" si="0"/>
        <v>0</v>
      </c>
    </row>
    <row r="32" spans="2:14" hidden="1" outlineLevel="2" x14ac:dyDescent="0.25">
      <c r="C32" s="11">
        <v>7360</v>
      </c>
      <c r="D32" s="11" t="s">
        <v>25</v>
      </c>
      <c r="E32" s="23">
        <v>1425.3949450000002</v>
      </c>
      <c r="F32" s="23"/>
      <c r="H32" s="23">
        <f t="shared" si="1"/>
        <v>0</v>
      </c>
      <c r="J32" s="23">
        <f t="shared" si="2"/>
        <v>1425.3949450000002</v>
      </c>
      <c r="K32" s="12">
        <v>1</v>
      </c>
      <c r="M32" s="24">
        <f t="shared" si="0"/>
        <v>0</v>
      </c>
    </row>
    <row r="33" spans="2:15" hidden="1" outlineLevel="2" x14ac:dyDescent="0.25">
      <c r="C33" s="11">
        <v>7365</v>
      </c>
      <c r="D33" s="11" t="s">
        <v>26</v>
      </c>
      <c r="E33" s="23">
        <v>481.54576899999995</v>
      </c>
      <c r="F33" s="23"/>
      <c r="H33" s="23">
        <f t="shared" si="1"/>
        <v>481.54576899999995</v>
      </c>
      <c r="I33" s="12">
        <v>1</v>
      </c>
      <c r="J33" s="23">
        <f t="shared" si="2"/>
        <v>0</v>
      </c>
      <c r="M33" s="24">
        <f t="shared" si="0"/>
        <v>0</v>
      </c>
    </row>
    <row r="34" spans="2:15" hidden="1" outlineLevel="2" x14ac:dyDescent="0.25">
      <c r="C34" s="11">
        <v>7370</v>
      </c>
      <c r="D34" s="11" t="s">
        <v>27</v>
      </c>
      <c r="E34" s="23">
        <v>98.620244999999997</v>
      </c>
      <c r="F34" s="23"/>
      <c r="H34" s="23">
        <f t="shared" si="1"/>
        <v>0</v>
      </c>
      <c r="J34" s="23">
        <f t="shared" si="2"/>
        <v>98.620244999999997</v>
      </c>
      <c r="K34" s="12">
        <v>1</v>
      </c>
      <c r="M34" s="24">
        <f t="shared" si="0"/>
        <v>0</v>
      </c>
    </row>
    <row r="35" spans="2:15" hidden="1" outlineLevel="2" x14ac:dyDescent="0.25">
      <c r="C35" s="25">
        <v>7395</v>
      </c>
      <c r="D35" s="25" t="s">
        <v>28</v>
      </c>
      <c r="E35" s="26">
        <v>762.72302999999999</v>
      </c>
      <c r="F35" s="23"/>
      <c r="H35" s="26">
        <f t="shared" si="1"/>
        <v>0</v>
      </c>
      <c r="I35" s="27">
        <v>0</v>
      </c>
      <c r="J35" s="23">
        <f t="shared" si="2"/>
        <v>762.72302999999999</v>
      </c>
      <c r="K35" s="12">
        <v>1</v>
      </c>
      <c r="M35" s="24">
        <f t="shared" si="0"/>
        <v>0</v>
      </c>
    </row>
    <row r="36" spans="2:15" hidden="1" outlineLevel="2" x14ac:dyDescent="0.25">
      <c r="C36" s="11">
        <v>9211</v>
      </c>
      <c r="D36" s="11" t="s">
        <v>29</v>
      </c>
      <c r="E36" s="23">
        <v>2.9011240000000003</v>
      </c>
      <c r="F36" s="23"/>
      <c r="H36" s="23">
        <f t="shared" si="1"/>
        <v>0</v>
      </c>
      <c r="J36" s="23">
        <f t="shared" si="2"/>
        <v>2.9011240000000003</v>
      </c>
      <c r="K36" s="12">
        <v>1</v>
      </c>
      <c r="M36" s="24">
        <f t="shared" si="0"/>
        <v>0</v>
      </c>
    </row>
    <row r="37" spans="2:15" hidden="1" outlineLevel="2" x14ac:dyDescent="0.25">
      <c r="D37" s="28" t="s">
        <v>30</v>
      </c>
      <c r="E37" s="29">
        <f>+[31]Resumen!$T$88</f>
        <v>1033.7628430000018</v>
      </c>
      <c r="F37" s="29"/>
      <c r="G37" s="28"/>
      <c r="H37" s="29" t="e">
        <f>+$E37*I37</f>
        <v>#REF!</v>
      </c>
      <c r="I37" s="30" t="e">
        <f>+#REF!</f>
        <v>#REF!</v>
      </c>
      <c r="J37" s="29" t="e">
        <f t="shared" si="2"/>
        <v>#REF!</v>
      </c>
      <c r="K37" s="30" t="e">
        <f>+#REF!</f>
        <v>#REF!</v>
      </c>
      <c r="M37" s="24"/>
    </row>
    <row r="38" spans="2:15" outlineLevel="1" collapsed="1" x14ac:dyDescent="0.25">
      <c r="B38" s="11" t="s">
        <v>31</v>
      </c>
      <c r="E38" s="23"/>
      <c r="F38" s="23">
        <f>SUM(E22:E37)</f>
        <v>6488.5962620000028</v>
      </c>
      <c r="H38" s="23" t="e">
        <f>SUM(H22:H37)</f>
        <v>#REF!</v>
      </c>
      <c r="I38" s="12" t="e">
        <f>+H38/F38</f>
        <v>#REF!</v>
      </c>
      <c r="J38" s="23" t="e">
        <f>SUM(J22:J37)</f>
        <v>#REF!</v>
      </c>
      <c r="K38" s="12" t="e">
        <f>+J38/F38</f>
        <v>#REF!</v>
      </c>
      <c r="M38" s="24"/>
      <c r="N38" s="12" t="e">
        <f>SUM(H21:H37)/F38</f>
        <v>#REF!</v>
      </c>
    </row>
    <row r="39" spans="2:15" x14ac:dyDescent="0.25">
      <c r="B39" s="11" t="s">
        <v>32</v>
      </c>
      <c r="E39" s="23">
        <f>SUM(E21:E38)</f>
        <v>28709.477887539724</v>
      </c>
      <c r="F39" s="23">
        <f>SUM(F21:F38)</f>
        <v>28709.477887539721</v>
      </c>
      <c r="H39" s="23" t="e">
        <f>SUM(H38,H21)</f>
        <v>#REF!</v>
      </c>
      <c r="I39" s="12" t="e">
        <f>+H39/F39</f>
        <v>#REF!</v>
      </c>
      <c r="J39" s="23" t="e">
        <f>SUM(J38,J21)</f>
        <v>#REF!</v>
      </c>
      <c r="K39" s="12" t="e">
        <f>+J39/F39</f>
        <v>#REF!</v>
      </c>
      <c r="M39" s="24" t="e">
        <f>+J39+H39-E39</f>
        <v>#REF!</v>
      </c>
      <c r="N39" s="31">
        <f>+F39-'[32]Información (3)'!E12</f>
        <v>-233.31241999999838</v>
      </c>
      <c r="O39" s="11" t="s">
        <v>60</v>
      </c>
    </row>
    <row r="40" spans="2:15" hidden="1" outlineLevel="1" x14ac:dyDescent="0.25">
      <c r="B40" s="11" t="s">
        <v>33</v>
      </c>
      <c r="E40" s="23"/>
      <c r="F40" s="23">
        <f>+'[30]2012'!$O$16</f>
        <v>3749.6033984602823</v>
      </c>
      <c r="H40" s="23">
        <f>+$F40*I40</f>
        <v>3749.6033984602823</v>
      </c>
      <c r="I40" s="12">
        <v>1</v>
      </c>
      <c r="J40" s="23">
        <f>+$F40*K40</f>
        <v>0</v>
      </c>
      <c r="K40" s="12">
        <v>0</v>
      </c>
      <c r="M40" s="24">
        <f>+J40+H40-F40</f>
        <v>0</v>
      </c>
      <c r="N40" s="31"/>
    </row>
    <row r="41" spans="2:15" hidden="1" outlineLevel="1" x14ac:dyDescent="0.25">
      <c r="B41" s="11" t="s">
        <v>34</v>
      </c>
      <c r="E41" s="23"/>
      <c r="F41" s="23">
        <f>+'[30]2012'!$O$17</f>
        <v>7270.5340889999998</v>
      </c>
      <c r="H41" s="23">
        <f>+$F41*I41</f>
        <v>0</v>
      </c>
      <c r="I41" s="12">
        <v>0</v>
      </c>
      <c r="J41" s="23">
        <f>+$F41*K41</f>
        <v>7270.5340889999998</v>
      </c>
      <c r="K41" s="12">
        <v>1</v>
      </c>
      <c r="M41" s="24">
        <f>+J41+H41-F41</f>
        <v>0</v>
      </c>
      <c r="N41" s="31"/>
    </row>
    <row r="42" spans="2:15" hidden="1" outlineLevel="1" x14ac:dyDescent="0.25">
      <c r="B42" s="11" t="s">
        <v>35</v>
      </c>
      <c r="E42" s="23"/>
      <c r="F42" s="23">
        <f>+('[33]detalle 2012'!$O$14+'[33]detalle 2012'!$O$16+'[33]detalle 2012'!$O$17+'[33]detalle 2012'!$O$18+'[33]detalle 2012'!$O$20)/1000000</f>
        <v>45400.423218000004</v>
      </c>
      <c r="H42" s="23">
        <f>+$F42*I42</f>
        <v>0</v>
      </c>
      <c r="I42" s="12">
        <v>0</v>
      </c>
      <c r="J42" s="23">
        <f>+$F42*K42</f>
        <v>45400.423218000004</v>
      </c>
      <c r="K42" s="12">
        <v>1</v>
      </c>
      <c r="M42" s="24">
        <f>+J42+H42-F42</f>
        <v>0</v>
      </c>
      <c r="N42" s="31"/>
    </row>
    <row r="43" spans="2:15" hidden="1" outlineLevel="2" x14ac:dyDescent="0.25">
      <c r="C43" s="11">
        <v>7305</v>
      </c>
      <c r="D43" s="11" t="s">
        <v>15</v>
      </c>
      <c r="E43" s="23">
        <f>+'[31]Ofic Proveed'!$R$6/1000000-78.322413</f>
        <v>403.80445000000003</v>
      </c>
      <c r="F43" s="23"/>
      <c r="H43" s="23">
        <f>+$E43*I43</f>
        <v>403.80445000000003</v>
      </c>
      <c r="I43" s="12">
        <v>1</v>
      </c>
      <c r="J43" s="23">
        <f>+$E43*K43</f>
        <v>0</v>
      </c>
      <c r="K43" s="12">
        <v>0</v>
      </c>
      <c r="M43" s="24">
        <f>+J43+H43-E43</f>
        <v>0</v>
      </c>
      <c r="N43" s="31"/>
    </row>
    <row r="44" spans="2:15" hidden="1" outlineLevel="2" x14ac:dyDescent="0.25">
      <c r="C44" s="11">
        <v>7355</v>
      </c>
      <c r="D44" s="11" t="s">
        <v>24</v>
      </c>
      <c r="E44" s="23">
        <f>+'[31]Ofic Proveed'!$R$9/1000000</f>
        <v>90.296171999999999</v>
      </c>
      <c r="F44" s="23"/>
      <c r="H44" s="23">
        <f>+$E44*I44</f>
        <v>90.296171999999999</v>
      </c>
      <c r="I44" s="12">
        <v>1</v>
      </c>
      <c r="J44" s="23">
        <f>+$E44*K44</f>
        <v>0</v>
      </c>
      <c r="K44" s="12">
        <v>0</v>
      </c>
      <c r="M44" s="24">
        <f>+J44+H44-E44</f>
        <v>0</v>
      </c>
      <c r="N44" s="31"/>
    </row>
    <row r="45" spans="2:15" hidden="1" outlineLevel="2" x14ac:dyDescent="0.25">
      <c r="C45" s="11">
        <v>7370</v>
      </c>
      <c r="D45" s="11" t="s">
        <v>27</v>
      </c>
      <c r="E45" s="23">
        <f>+'[31]Ofic Proveed'!$R$10/1000000</f>
        <v>1.4900030000000002</v>
      </c>
      <c r="F45" s="23"/>
      <c r="H45" s="23">
        <f>+$E45*I45</f>
        <v>0</v>
      </c>
      <c r="J45" s="23">
        <f>+$E45*K45</f>
        <v>1.4900030000000002</v>
      </c>
      <c r="K45" s="12">
        <v>1</v>
      </c>
      <c r="M45" s="24">
        <f>+J45+H45-E45</f>
        <v>0</v>
      </c>
      <c r="N45" s="31"/>
    </row>
    <row r="46" spans="2:15" hidden="1" outlineLevel="2" x14ac:dyDescent="0.25">
      <c r="C46" s="11">
        <v>7395</v>
      </c>
      <c r="D46" s="11" t="s">
        <v>28</v>
      </c>
      <c r="E46" s="23">
        <f>+'[31]Ofic Proveed'!$R$11/1000000</f>
        <v>8.1057800000000011</v>
      </c>
      <c r="F46" s="23"/>
      <c r="H46" s="23">
        <f>+$E46*I46</f>
        <v>0</v>
      </c>
      <c r="J46" s="23">
        <f>+$E46*K46</f>
        <v>8.1057800000000011</v>
      </c>
      <c r="K46" s="12">
        <v>1</v>
      </c>
      <c r="M46" s="24">
        <f>+J46+H46-E46</f>
        <v>0</v>
      </c>
      <c r="N46" s="31"/>
    </row>
    <row r="47" spans="2:15" hidden="1" outlineLevel="2" x14ac:dyDescent="0.25">
      <c r="D47" s="11" t="s">
        <v>61</v>
      </c>
      <c r="E47" s="23">
        <f>+'[31]Ofic Proveed'!$R$20/1000000</f>
        <v>410.88122499999997</v>
      </c>
      <c r="F47" s="23"/>
      <c r="H47" s="29" t="e">
        <f>+$E47*I47</f>
        <v>#REF!</v>
      </c>
      <c r="I47" s="30" t="e">
        <f>+#REF!</f>
        <v>#REF!</v>
      </c>
      <c r="J47" s="29" t="e">
        <f>+$E47*K47</f>
        <v>#REF!</v>
      </c>
      <c r="K47" s="30" t="e">
        <f>+#REF!</f>
        <v>#REF!</v>
      </c>
      <c r="M47" s="24"/>
      <c r="N47" s="31"/>
    </row>
    <row r="48" spans="2:15" hidden="1" outlineLevel="1" x14ac:dyDescent="0.25">
      <c r="B48" s="11" t="s">
        <v>37</v>
      </c>
      <c r="E48" s="23"/>
      <c r="F48" s="23">
        <f>SUM(E43:E47)</f>
        <v>914.57763</v>
      </c>
      <c r="H48" s="23" t="e">
        <f>SUM(H43:H47)</f>
        <v>#REF!</v>
      </c>
      <c r="I48" s="12" t="e">
        <f>+H48/F48</f>
        <v>#REF!</v>
      </c>
      <c r="J48" s="23" t="e">
        <f>SUM(J43:J47)</f>
        <v>#REF!</v>
      </c>
      <c r="K48" s="12" t="e">
        <f>+J48/F48</f>
        <v>#REF!</v>
      </c>
      <c r="M48" s="24" t="e">
        <f>+J48+H48-F48</f>
        <v>#REF!</v>
      </c>
      <c r="N48" s="31">
        <f>+F48-'[33]detalle 2012'!$O$19/1000000</f>
        <v>-78.925486999999976</v>
      </c>
    </row>
    <row r="49" spans="2:15" collapsed="1" x14ac:dyDescent="0.25">
      <c r="B49" s="11" t="s">
        <v>38</v>
      </c>
      <c r="F49" s="24">
        <f>SUM(F40:F48)</f>
        <v>57335.138335460288</v>
      </c>
      <c r="H49" s="23" t="e">
        <f>SUM(H40,H41,H42,H48)</f>
        <v>#REF!</v>
      </c>
      <c r="I49" s="12" t="e">
        <f>+H49/F49</f>
        <v>#REF!</v>
      </c>
      <c r="J49" s="23" t="e">
        <f>SUM(J40,J41,J42,J48)</f>
        <v>#REF!</v>
      </c>
      <c r="K49" s="12" t="e">
        <f>+J49/F49</f>
        <v>#REF!</v>
      </c>
      <c r="M49" s="24" t="e">
        <f>+J49+H49-F49</f>
        <v>#REF!</v>
      </c>
      <c r="N49" s="24">
        <f>+F49-'[32]Información (3)'!E13</f>
        <v>-78.925486999993154</v>
      </c>
      <c r="O49" s="11" t="s">
        <v>62</v>
      </c>
    </row>
    <row r="50" spans="2:15" x14ac:dyDescent="0.25">
      <c r="B50" s="11" t="s">
        <v>39</v>
      </c>
      <c r="F50" s="31">
        <f>+'[30]2012'!$O$23</f>
        <v>45773.422477</v>
      </c>
      <c r="H50" s="23" t="e">
        <f>+I50*F50</f>
        <v>#REF!</v>
      </c>
      <c r="I50" s="12" t="e">
        <f>+#REF!</f>
        <v>#REF!</v>
      </c>
      <c r="J50" s="23" t="e">
        <f>+K50*F50</f>
        <v>#REF!</v>
      </c>
      <c r="K50" s="12" t="e">
        <f>+#REF!</f>
        <v>#REF!</v>
      </c>
      <c r="M50" s="24" t="e">
        <f>+J50+H50-F50</f>
        <v>#REF!</v>
      </c>
      <c r="N50" s="31">
        <f>+F50-'[32]Información (3)'!E14</f>
        <v>0</v>
      </c>
      <c r="O50" s="11" t="s">
        <v>63</v>
      </c>
    </row>
    <row r="51" spans="2:15" x14ac:dyDescent="0.25">
      <c r="B51" s="11" t="s">
        <v>40</v>
      </c>
      <c r="F51" s="31">
        <f>+'[30]2012'!$O$30</f>
        <v>33299.782418999996</v>
      </c>
      <c r="H51" s="23" t="e">
        <f>+I51*F51</f>
        <v>#REF!</v>
      </c>
      <c r="I51" s="12" t="e">
        <f>+#REF!</f>
        <v>#REF!</v>
      </c>
      <c r="J51" s="23" t="e">
        <f>+K51*F51</f>
        <v>#REF!</v>
      </c>
      <c r="K51" s="12" t="e">
        <f>+#REF!</f>
        <v>#REF!</v>
      </c>
      <c r="M51" s="24" t="e">
        <f>+J51+H51-F51</f>
        <v>#REF!</v>
      </c>
      <c r="N51" s="31">
        <f>+F51-'[32]Información (3)'!E15</f>
        <v>0</v>
      </c>
      <c r="O51" s="11" t="s">
        <v>63</v>
      </c>
    </row>
    <row r="52" spans="2:15" x14ac:dyDescent="0.25">
      <c r="B52" s="32" t="s">
        <v>41</v>
      </c>
      <c r="C52" s="32"/>
      <c r="D52" s="32"/>
      <c r="E52" s="32"/>
      <c r="F52" s="33"/>
      <c r="G52" s="32"/>
      <c r="H52" s="34"/>
      <c r="I52" s="35"/>
      <c r="J52" s="34">
        <f>+K52*F52</f>
        <v>0</v>
      </c>
      <c r="K52" s="35">
        <v>1</v>
      </c>
      <c r="M52" s="24"/>
      <c r="N52" s="31"/>
    </row>
    <row r="53" spans="2:15" x14ac:dyDescent="0.25">
      <c r="B53" s="11" t="s">
        <v>42</v>
      </c>
      <c r="F53" s="31">
        <v>0</v>
      </c>
      <c r="H53" s="23">
        <f>+I53*F53</f>
        <v>0</v>
      </c>
      <c r="I53" s="12">
        <v>0</v>
      </c>
      <c r="J53" s="23">
        <f>+K53*F53</f>
        <v>0</v>
      </c>
      <c r="K53" s="12">
        <v>1</v>
      </c>
      <c r="M53" s="24">
        <f>+J53+H53-E53</f>
        <v>0</v>
      </c>
      <c r="N53" s="31">
        <f>+F53-'[32]Información (3)'!E16</f>
        <v>-4108.9953558999996</v>
      </c>
    </row>
    <row r="54" spans="2:15" x14ac:dyDescent="0.25">
      <c r="D54" s="36" t="s">
        <v>43</v>
      </c>
      <c r="F54" s="37">
        <f>+F39+F49+F50+F51+F53+F52</f>
        <v>165117.821119</v>
      </c>
      <c r="H54" s="37" t="e">
        <f>+H39+H49+H50+H51+H53+H52</f>
        <v>#REF!</v>
      </c>
      <c r="I54" s="38" t="e">
        <f>+H54/F54</f>
        <v>#REF!</v>
      </c>
      <c r="J54" s="37" t="e">
        <f>+J39+J49+J50+J51+J53+J52</f>
        <v>#REF!</v>
      </c>
      <c r="K54" s="38" t="e">
        <f>+J54/F54</f>
        <v>#REF!</v>
      </c>
      <c r="L54" s="39" t="e">
        <f>+H54+J54-F54</f>
        <v>#REF!</v>
      </c>
      <c r="M54" s="24"/>
      <c r="N54" s="31"/>
    </row>
    <row r="55" spans="2:15" x14ac:dyDescent="0.25">
      <c r="F55" s="31" t="e">
        <f>+F54-#REF!</f>
        <v>#REF!</v>
      </c>
      <c r="I55" s="40"/>
      <c r="J55" s="31" t="e">
        <f>+J54-#REF!</f>
        <v>#REF!</v>
      </c>
    </row>
    <row r="57" spans="2:15" x14ac:dyDescent="0.25">
      <c r="F57" s="19"/>
    </row>
    <row r="58" spans="2:15" x14ac:dyDescent="0.25">
      <c r="B58" s="11" t="s">
        <v>46</v>
      </c>
      <c r="F58" s="19">
        <f>+'[32]Información (3)'!E19</f>
        <v>13528.514341000004</v>
      </c>
      <c r="H58" s="41" t="e">
        <f>+F58*I58</f>
        <v>#REF!</v>
      </c>
      <c r="I58" s="6" t="e">
        <f>+#REF!</f>
        <v>#REF!</v>
      </c>
      <c r="J58" s="5" t="e">
        <f>+F58-H58</f>
        <v>#REF!</v>
      </c>
      <c r="K58" s="6" t="e">
        <f>+J58/F58</f>
        <v>#REF!</v>
      </c>
      <c r="L58" s="42" t="e">
        <f>+K58+I58</f>
        <v>#REF!</v>
      </c>
    </row>
    <row r="59" spans="2:15" x14ac:dyDescent="0.25">
      <c r="B59" s="11" t="s">
        <v>47</v>
      </c>
      <c r="F59" s="19">
        <f>+'[32]Información (3)'!E20</f>
        <v>8882.8604759999998</v>
      </c>
      <c r="H59" s="41" t="e">
        <f>+F59*I59</f>
        <v>#REF!</v>
      </c>
      <c r="I59" s="6" t="e">
        <f>+#REF!</f>
        <v>#REF!</v>
      </c>
      <c r="J59" s="5" t="e">
        <f>+F59-H59</f>
        <v>#REF!</v>
      </c>
      <c r="K59" s="6" t="e">
        <f>+J59/F59</f>
        <v>#REF!</v>
      </c>
      <c r="L59" s="42" t="e">
        <f>+K59+I59</f>
        <v>#REF!</v>
      </c>
    </row>
    <row r="60" spans="2:15" x14ac:dyDescent="0.25">
      <c r="D60" s="36" t="s">
        <v>48</v>
      </c>
      <c r="F60" s="43">
        <f>+F54+F58+F59</f>
        <v>187529.195936</v>
      </c>
      <c r="H60" s="43" t="e">
        <f>+H54+H58+H59</f>
        <v>#REF!</v>
      </c>
      <c r="I60" s="44" t="e">
        <f>+H60/F60</f>
        <v>#REF!</v>
      </c>
      <c r="J60" s="43" t="e">
        <f>+J54+J58+J59</f>
        <v>#REF!</v>
      </c>
      <c r="K60" s="6" t="e">
        <f>+J60/F60</f>
        <v>#REF!</v>
      </c>
    </row>
    <row r="61" spans="2:15" x14ac:dyDescent="0.25">
      <c r="F61" s="45"/>
      <c r="H61"/>
      <c r="I61"/>
      <c r="J61"/>
      <c r="K61"/>
    </row>
    <row r="62" spans="2:15" ht="18" x14ac:dyDescent="0.4">
      <c r="F62" s="46">
        <f>+F15-F60</f>
        <v>4935.7044110000134</v>
      </c>
      <c r="H62" s="47" t="e">
        <f>+J15-H60</f>
        <v>#REF!</v>
      </c>
      <c r="J62" s="47" t="e">
        <f>+J15-J60</f>
        <v>#REF!</v>
      </c>
      <c r="K62"/>
    </row>
    <row r="63" spans="2:15" x14ac:dyDescent="0.25">
      <c r="F63" s="48">
        <f>+F62/F15</f>
        <v>2.5644698862500655E-2</v>
      </c>
      <c r="H63" s="3"/>
      <c r="J63" s="3" t="e">
        <f>+J62/$J$60</f>
        <v>#REF!</v>
      </c>
      <c r="K63" s="49" t="e">
        <f>1-J63</f>
        <v>#REF!</v>
      </c>
    </row>
    <row r="64" spans="2:15" ht="16.5" thickBot="1" x14ac:dyDescent="0.3">
      <c r="J64" s="50"/>
      <c r="K64"/>
    </row>
    <row r="65" spans="4:11" ht="16.5" thickBot="1" x14ac:dyDescent="0.3">
      <c r="H65" s="51" t="s">
        <v>49</v>
      </c>
      <c r="I65" s="4"/>
      <c r="J65" s="52" t="e">
        <f>+J62/J15</f>
        <v>#REF!</v>
      </c>
      <c r="K65" s="12" t="e">
        <f>+J65-#REF!</f>
        <v>#REF!</v>
      </c>
    </row>
    <row r="68" spans="4:11" x14ac:dyDescent="0.25">
      <c r="D68" s="2" t="s">
        <v>50</v>
      </c>
      <c r="E68" s="1"/>
      <c r="F68" s="1"/>
      <c r="G68" s="1"/>
    </row>
    <row r="69" spans="4:11" x14ac:dyDescent="0.25">
      <c r="D69" t="s">
        <v>51</v>
      </c>
      <c r="E69"/>
      <c r="F69" s="5" t="e">
        <f>+F15-#REF!</f>
        <v>#REF!</v>
      </c>
      <c r="G69" s="6" t="e">
        <f>+F69/F15</f>
        <v>#REF!</v>
      </c>
    </row>
    <row r="70" spans="4:11" x14ac:dyDescent="0.25">
      <c r="D70" s="7" t="s">
        <v>52</v>
      </c>
      <c r="E70" s="7"/>
      <c r="F70" s="8" t="e">
        <f>+F60-#REF!</f>
        <v>#REF!</v>
      </c>
      <c r="G70" s="9" t="e">
        <f>+F70/F60</f>
        <v>#REF!</v>
      </c>
    </row>
    <row r="71" spans="4:11" x14ac:dyDescent="0.25">
      <c r="D71"/>
      <c r="E71"/>
      <c r="F71"/>
      <c r="G71"/>
    </row>
    <row r="72" spans="4:11" x14ac:dyDescent="0.25">
      <c r="D72" t="s">
        <v>53</v>
      </c>
      <c r="E72"/>
      <c r="F72" s="5" t="e">
        <f>+H60-#REF!</f>
        <v>#REF!</v>
      </c>
      <c r="G72" s="6" t="e">
        <f>+F72/F70</f>
        <v>#REF!</v>
      </c>
    </row>
    <row r="73" spans="4:11" x14ac:dyDescent="0.25">
      <c r="D73" t="s">
        <v>54</v>
      </c>
      <c r="E73"/>
      <c r="F73" s="5" t="e">
        <f>+J60-#REF!</f>
        <v>#REF!</v>
      </c>
      <c r="G73" s="6" t="e">
        <f>+F73/F70</f>
        <v>#REF!</v>
      </c>
    </row>
  </sheetData>
  <mergeCells count="4">
    <mergeCell ref="F4:F5"/>
    <mergeCell ref="H4:I4"/>
    <mergeCell ref="J4:K4"/>
    <mergeCell ref="B7:B8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9CC1B-FFD2-4049-A08D-76093C34D81A}">
  <dimension ref="A1:H115"/>
  <sheetViews>
    <sheetView showGridLines="0" workbookViewId="0">
      <selection sqref="A1:XFD1048576"/>
    </sheetView>
  </sheetViews>
  <sheetFormatPr baseColWidth="10" defaultColWidth="11.42578125" defaultRowHeight="15" outlineLevelRow="1" x14ac:dyDescent="0.25"/>
  <cols>
    <col min="1" max="1" width="15" style="194" bestFit="1" customWidth="1"/>
    <col min="2" max="2" width="9.85546875" style="93" bestFit="1" customWidth="1"/>
    <col min="3" max="3" width="36.140625" style="93" customWidth="1"/>
    <col min="4" max="4" width="3.28515625" style="93" customWidth="1"/>
    <col min="5" max="5" width="20.42578125" style="93" customWidth="1"/>
    <col min="6" max="6" width="6.28515625" customWidth="1"/>
    <col min="7" max="8" width="20.42578125" style="93" customWidth="1"/>
    <col min="9" max="9" width="13.140625" style="93" customWidth="1"/>
    <col min="10" max="10" width="11.42578125" style="93" customWidth="1"/>
    <col min="11" max="12" width="11.42578125" style="93"/>
    <col min="13" max="13" width="22.42578125" style="93" customWidth="1"/>
    <col min="14" max="16" width="17" style="93" customWidth="1"/>
    <col min="17" max="17" width="15.5703125" style="93" bestFit="1" customWidth="1"/>
    <col min="18" max="16384" width="11.42578125" style="93"/>
  </cols>
  <sheetData>
    <row r="1" spans="1:8" ht="15.75" thickBot="1" x14ac:dyDescent="0.3"/>
    <row r="2" spans="1:8" ht="25.5" customHeight="1" thickBot="1" x14ac:dyDescent="0.3">
      <c r="B2" s="380" t="s">
        <v>341</v>
      </c>
      <c r="C2" s="381"/>
      <c r="E2"/>
      <c r="G2" s="382" t="s">
        <v>319</v>
      </c>
      <c r="H2" s="382"/>
    </row>
    <row r="3" spans="1:8" ht="20.25" customHeight="1" thickBot="1" x14ac:dyDescent="0.3">
      <c r="B3" s="168" t="s">
        <v>342</v>
      </c>
      <c r="C3" s="169" t="s">
        <v>343</v>
      </c>
      <c r="E3" s="344" t="s">
        <v>148</v>
      </c>
      <c r="G3" s="344" t="s">
        <v>64</v>
      </c>
      <c r="H3" s="344" t="s">
        <v>65</v>
      </c>
    </row>
    <row r="4" spans="1:8" ht="18" hidden="1" customHeight="1" outlineLevel="1" thickBot="1" x14ac:dyDescent="0.3">
      <c r="A4" s="194">
        <v>5205031001</v>
      </c>
      <c r="B4" s="348">
        <v>5205</v>
      </c>
      <c r="C4" s="93" t="s">
        <v>326</v>
      </c>
      <c r="E4" s="170">
        <v>166890568</v>
      </c>
      <c r="G4" s="170">
        <v>166890568</v>
      </c>
      <c r="H4" s="170">
        <v>0</v>
      </c>
    </row>
    <row r="5" spans="1:8" ht="18" hidden="1" customHeight="1" outlineLevel="1" thickBot="1" x14ac:dyDescent="0.3">
      <c r="A5" s="194">
        <v>5205061002</v>
      </c>
      <c r="B5" s="348">
        <v>5205</v>
      </c>
      <c r="C5" s="93" t="s">
        <v>327</v>
      </c>
      <c r="E5" s="170">
        <v>338463438</v>
      </c>
      <c r="G5" s="170">
        <v>338463438</v>
      </c>
      <c r="H5" s="170">
        <v>0</v>
      </c>
    </row>
    <row r="6" spans="1:8" ht="18" hidden="1" customHeight="1" outlineLevel="1" thickBot="1" x14ac:dyDescent="0.3">
      <c r="A6" s="194">
        <v>5205121001</v>
      </c>
      <c r="B6" s="348">
        <v>5205</v>
      </c>
      <c r="C6" s="93" t="s">
        <v>601</v>
      </c>
      <c r="E6" s="170">
        <v>78565</v>
      </c>
      <c r="G6" s="170">
        <v>78565</v>
      </c>
      <c r="H6" s="170">
        <v>0</v>
      </c>
    </row>
    <row r="7" spans="1:8" ht="18" hidden="1" customHeight="1" outlineLevel="1" thickBot="1" x14ac:dyDescent="0.3">
      <c r="A7" s="194">
        <v>5205121002</v>
      </c>
      <c r="B7" s="348">
        <v>5205</v>
      </c>
      <c r="C7" s="93" t="s">
        <v>328</v>
      </c>
      <c r="E7" s="170">
        <v>7286011</v>
      </c>
      <c r="G7" s="170">
        <v>7286011</v>
      </c>
      <c r="H7" s="170">
        <v>0</v>
      </c>
    </row>
    <row r="8" spans="1:8" ht="18" hidden="1" customHeight="1" outlineLevel="1" thickBot="1" x14ac:dyDescent="0.3">
      <c r="A8" s="194">
        <v>5205151002</v>
      </c>
      <c r="B8" s="348">
        <v>5205</v>
      </c>
      <c r="C8" s="93" t="s">
        <v>329</v>
      </c>
      <c r="E8" s="170">
        <v>37718876</v>
      </c>
      <c r="G8" s="170">
        <v>0</v>
      </c>
      <c r="H8" s="170">
        <v>37718876</v>
      </c>
    </row>
    <row r="9" spans="1:8" ht="18" hidden="1" customHeight="1" outlineLevel="1" thickBot="1" x14ac:dyDescent="0.3">
      <c r="A9" s="194">
        <v>5205151003</v>
      </c>
      <c r="B9" s="348">
        <v>5205</v>
      </c>
      <c r="C9" s="93" t="s">
        <v>330</v>
      </c>
      <c r="E9" s="170">
        <v>11111910</v>
      </c>
      <c r="G9" s="170">
        <v>11111910</v>
      </c>
      <c r="H9" s="170">
        <v>0</v>
      </c>
    </row>
    <row r="10" spans="1:8" ht="18" hidden="1" customHeight="1" outlineLevel="1" thickBot="1" x14ac:dyDescent="0.3">
      <c r="A10" s="194">
        <v>5205241001</v>
      </c>
      <c r="B10" s="348">
        <v>5205</v>
      </c>
      <c r="C10" s="93" t="s">
        <v>331</v>
      </c>
      <c r="E10" s="170">
        <v>417212</v>
      </c>
      <c r="G10" s="170">
        <v>0</v>
      </c>
      <c r="H10" s="170">
        <v>417212</v>
      </c>
    </row>
    <row r="11" spans="1:8" ht="18" hidden="1" customHeight="1" outlineLevel="1" thickBot="1" x14ac:dyDescent="0.3">
      <c r="A11" s="194">
        <v>5205271001</v>
      </c>
      <c r="B11" s="348">
        <v>5205</v>
      </c>
      <c r="C11" s="93" t="s">
        <v>413</v>
      </c>
      <c r="E11" s="170">
        <v>229064</v>
      </c>
      <c r="G11" s="170">
        <v>229064</v>
      </c>
      <c r="H11" s="170">
        <v>0</v>
      </c>
    </row>
    <row r="12" spans="1:8" ht="18" hidden="1" customHeight="1" outlineLevel="1" thickBot="1" x14ac:dyDescent="0.3">
      <c r="A12" s="194">
        <v>5205301001</v>
      </c>
      <c r="B12" s="348">
        <v>5205</v>
      </c>
      <c r="C12" s="93" t="s">
        <v>71</v>
      </c>
      <c r="E12" s="170">
        <v>33436623</v>
      </c>
      <c r="G12" s="170">
        <v>33436623</v>
      </c>
      <c r="H12" s="170">
        <v>0</v>
      </c>
    </row>
    <row r="13" spans="1:8" ht="18" hidden="1" customHeight="1" outlineLevel="1" thickBot="1" x14ac:dyDescent="0.3">
      <c r="A13" s="194">
        <v>5205331001</v>
      </c>
      <c r="B13" s="348">
        <v>5205</v>
      </c>
      <c r="C13" s="93" t="s">
        <v>344</v>
      </c>
      <c r="E13" s="170">
        <v>3963262</v>
      </c>
      <c r="G13" s="170">
        <v>3963262</v>
      </c>
      <c r="H13" s="170">
        <v>0</v>
      </c>
    </row>
    <row r="14" spans="1:8" ht="18" hidden="1" customHeight="1" outlineLevel="1" thickBot="1" x14ac:dyDescent="0.3">
      <c r="A14" s="194">
        <v>5205361001</v>
      </c>
      <c r="B14" s="348">
        <v>5205</v>
      </c>
      <c r="C14" s="93" t="s">
        <v>72</v>
      </c>
      <c r="E14" s="170">
        <v>33239051</v>
      </c>
      <c r="G14" s="170">
        <v>33239051</v>
      </c>
      <c r="H14" s="170">
        <v>0</v>
      </c>
    </row>
    <row r="15" spans="1:8" ht="18" hidden="1" customHeight="1" outlineLevel="1" thickBot="1" x14ac:dyDescent="0.3">
      <c r="A15" s="194">
        <v>5205391001</v>
      </c>
      <c r="B15" s="348">
        <v>5205</v>
      </c>
      <c r="C15" s="93" t="s">
        <v>73</v>
      </c>
      <c r="E15" s="170">
        <v>24905982</v>
      </c>
      <c r="G15" s="170">
        <v>24905982</v>
      </c>
      <c r="H15" s="170">
        <v>0</v>
      </c>
    </row>
    <row r="16" spans="1:8" ht="18" hidden="1" customHeight="1" outlineLevel="1" thickBot="1" x14ac:dyDescent="0.3">
      <c r="A16" s="194">
        <v>5205421001</v>
      </c>
      <c r="B16" s="348">
        <v>5205</v>
      </c>
      <c r="C16" s="93" t="s">
        <v>74</v>
      </c>
      <c r="E16" s="170">
        <v>24449030</v>
      </c>
      <c r="G16" s="170">
        <v>24449030</v>
      </c>
      <c r="H16" s="170">
        <v>0</v>
      </c>
    </row>
    <row r="17" spans="1:8" ht="18" hidden="1" customHeight="1" outlineLevel="1" thickBot="1" x14ac:dyDescent="0.3">
      <c r="A17" s="194">
        <v>5205421004</v>
      </c>
      <c r="B17" s="348">
        <v>5205</v>
      </c>
      <c r="C17" s="93" t="s">
        <v>414</v>
      </c>
      <c r="E17" s="170">
        <v>8819676</v>
      </c>
      <c r="G17" s="170">
        <v>0</v>
      </c>
      <c r="H17" s="170">
        <v>8819676</v>
      </c>
    </row>
    <row r="18" spans="1:8" ht="18" hidden="1" customHeight="1" outlineLevel="1" thickBot="1" x14ac:dyDescent="0.3">
      <c r="A18" s="194">
        <v>5205451001</v>
      </c>
      <c r="B18" s="348">
        <v>5205</v>
      </c>
      <c r="C18" s="93" t="s">
        <v>75</v>
      </c>
      <c r="E18" s="170">
        <v>32963</v>
      </c>
      <c r="G18" s="170">
        <v>0</v>
      </c>
      <c r="H18" s="170">
        <v>32963</v>
      </c>
    </row>
    <row r="19" spans="1:8" ht="18" hidden="1" customHeight="1" outlineLevel="1" thickBot="1" x14ac:dyDescent="0.3">
      <c r="A19" s="194">
        <v>5205481001</v>
      </c>
      <c r="B19" s="348">
        <v>5205</v>
      </c>
      <c r="C19" s="93" t="s">
        <v>345</v>
      </c>
      <c r="E19" s="170">
        <v>17857816</v>
      </c>
      <c r="G19" s="170">
        <v>0</v>
      </c>
      <c r="H19" s="170">
        <v>17857816</v>
      </c>
    </row>
    <row r="20" spans="1:8" ht="18" hidden="1" customHeight="1" outlineLevel="1" thickBot="1" x14ac:dyDescent="0.3">
      <c r="A20" s="194">
        <v>5205511001</v>
      </c>
      <c r="B20" s="348">
        <v>5205</v>
      </c>
      <c r="C20" s="93" t="s">
        <v>415</v>
      </c>
      <c r="E20" s="170">
        <v>1830301</v>
      </c>
      <c r="G20" s="170">
        <v>1830301</v>
      </c>
      <c r="H20" s="170">
        <v>0</v>
      </c>
    </row>
    <row r="21" spans="1:8" ht="18" hidden="1" customHeight="1" outlineLevel="1" thickBot="1" x14ac:dyDescent="0.3">
      <c r="A21" s="194">
        <v>5205631001</v>
      </c>
      <c r="B21" s="348">
        <v>5205</v>
      </c>
      <c r="C21" s="93" t="s">
        <v>602</v>
      </c>
      <c r="E21" s="170">
        <v>495000</v>
      </c>
      <c r="G21" s="170">
        <v>0</v>
      </c>
      <c r="H21" s="170">
        <v>495000</v>
      </c>
    </row>
    <row r="22" spans="1:8" ht="18" hidden="1" customHeight="1" outlineLevel="1" thickBot="1" x14ac:dyDescent="0.3">
      <c r="A22" s="194">
        <v>5205681001</v>
      </c>
      <c r="B22" s="348">
        <v>5205</v>
      </c>
      <c r="C22" s="93" t="s">
        <v>346</v>
      </c>
      <c r="E22" s="170">
        <v>15081846</v>
      </c>
      <c r="G22" s="170">
        <v>15081846</v>
      </c>
      <c r="H22" s="170">
        <v>0</v>
      </c>
    </row>
    <row r="23" spans="1:8" ht="18" hidden="1" customHeight="1" outlineLevel="1" thickBot="1" x14ac:dyDescent="0.3">
      <c r="A23" s="194">
        <v>5205691001</v>
      </c>
      <c r="B23" s="348">
        <v>5205</v>
      </c>
      <c r="C23" s="93" t="s">
        <v>347</v>
      </c>
      <c r="E23" s="170">
        <v>11468540</v>
      </c>
      <c r="G23" s="170">
        <v>11468540</v>
      </c>
      <c r="H23" s="170">
        <v>0</v>
      </c>
    </row>
    <row r="24" spans="1:8" ht="18" hidden="1" customHeight="1" outlineLevel="1" thickBot="1" x14ac:dyDescent="0.3">
      <c r="A24" s="194">
        <v>5205701001</v>
      </c>
      <c r="B24" s="348">
        <v>5205</v>
      </c>
      <c r="C24" s="93" t="s">
        <v>348</v>
      </c>
      <c r="E24" s="170">
        <v>62788808</v>
      </c>
      <c r="G24" s="170">
        <v>62788808</v>
      </c>
      <c r="H24" s="170">
        <v>0</v>
      </c>
    </row>
    <row r="25" spans="1:8" ht="18" hidden="1" customHeight="1" outlineLevel="1" thickBot="1" x14ac:dyDescent="0.3">
      <c r="A25" s="194">
        <v>5205721001</v>
      </c>
      <c r="B25" s="348">
        <v>5205</v>
      </c>
      <c r="C25" s="93" t="s">
        <v>349</v>
      </c>
      <c r="E25" s="170">
        <v>21383830</v>
      </c>
      <c r="G25" s="170">
        <v>21383830</v>
      </c>
      <c r="H25" s="170">
        <v>0</v>
      </c>
    </row>
    <row r="26" spans="1:8" ht="18" hidden="1" customHeight="1" outlineLevel="1" thickBot="1" x14ac:dyDescent="0.3">
      <c r="A26" s="194">
        <v>5205751001</v>
      </c>
      <c r="B26" s="348">
        <v>5205</v>
      </c>
      <c r="C26" s="93" t="s">
        <v>76</v>
      </c>
      <c r="E26" s="170">
        <v>4467000</v>
      </c>
      <c r="G26" s="170">
        <v>4467000</v>
      </c>
      <c r="H26" s="170">
        <v>0</v>
      </c>
    </row>
    <row r="27" spans="1:8" ht="18" hidden="1" customHeight="1" outlineLevel="1" thickBot="1" x14ac:dyDescent="0.3">
      <c r="A27" s="194">
        <v>5205781001</v>
      </c>
      <c r="B27" s="348">
        <v>5205</v>
      </c>
      <c r="C27" s="93" t="s">
        <v>77</v>
      </c>
      <c r="E27" s="170">
        <v>2978100</v>
      </c>
      <c r="G27" s="170">
        <v>2978100</v>
      </c>
      <c r="H27" s="170">
        <v>0</v>
      </c>
    </row>
    <row r="28" spans="1:8" ht="18" hidden="1" customHeight="1" outlineLevel="1" thickBot="1" x14ac:dyDescent="0.3">
      <c r="A28" s="194">
        <v>5205811001</v>
      </c>
      <c r="B28" s="348">
        <v>5205</v>
      </c>
      <c r="C28" s="93" t="s">
        <v>78</v>
      </c>
      <c r="E28" s="170">
        <v>2139531</v>
      </c>
      <c r="G28" s="170">
        <v>2139531</v>
      </c>
      <c r="H28" s="170">
        <v>0</v>
      </c>
    </row>
    <row r="29" spans="1:8" ht="18" hidden="1" customHeight="1" outlineLevel="1" thickBot="1" x14ac:dyDescent="0.3">
      <c r="A29" s="194">
        <v>5205951001</v>
      </c>
      <c r="B29" s="348">
        <v>5205</v>
      </c>
      <c r="C29" s="93" t="s">
        <v>350</v>
      </c>
      <c r="E29" s="170">
        <v>3224496</v>
      </c>
      <c r="G29" s="170">
        <v>3224496</v>
      </c>
      <c r="H29" s="170">
        <v>0</v>
      </c>
    </row>
    <row r="30" spans="1:8" ht="18" hidden="1" customHeight="1" outlineLevel="1" thickBot="1" x14ac:dyDescent="0.3">
      <c r="A30" s="194">
        <v>5205951002</v>
      </c>
      <c r="B30" s="348">
        <v>5205</v>
      </c>
      <c r="C30" s="93" t="s">
        <v>161</v>
      </c>
      <c r="E30" s="170">
        <v>1341054</v>
      </c>
      <c r="G30" s="170">
        <v>1341054</v>
      </c>
      <c r="H30" s="170"/>
    </row>
    <row r="31" spans="1:8" ht="18" hidden="1" customHeight="1" outlineLevel="1" thickBot="1" x14ac:dyDescent="0.3">
      <c r="A31" s="194">
        <v>5205951003</v>
      </c>
      <c r="B31" s="348">
        <v>5205</v>
      </c>
      <c r="C31" s="93" t="s">
        <v>161</v>
      </c>
      <c r="E31" s="170">
        <v>40931714</v>
      </c>
      <c r="G31" s="170">
        <v>40931714</v>
      </c>
      <c r="H31" s="170"/>
    </row>
    <row r="32" spans="1:8" ht="18" hidden="1" customHeight="1" outlineLevel="1" x14ac:dyDescent="0.25">
      <c r="A32" s="194">
        <v>5205951004</v>
      </c>
      <c r="B32" s="348">
        <v>5205</v>
      </c>
      <c r="C32" s="93" t="s">
        <v>314</v>
      </c>
      <c r="E32" s="170">
        <v>170400</v>
      </c>
      <c r="G32" s="170">
        <v>170400</v>
      </c>
      <c r="H32" s="170"/>
    </row>
    <row r="33" spans="1:8" ht="18" customHeight="1" collapsed="1" x14ac:dyDescent="0.25">
      <c r="B33" s="171">
        <v>5205</v>
      </c>
      <c r="C33" s="172" t="s">
        <v>264</v>
      </c>
      <c r="E33" s="173">
        <v>877200667</v>
      </c>
      <c r="G33" s="173">
        <v>811859124</v>
      </c>
      <c r="H33" s="173">
        <v>65341543</v>
      </c>
    </row>
    <row r="34" spans="1:8" ht="18" hidden="1" customHeight="1" outlineLevel="1" x14ac:dyDescent="0.25">
      <c r="A34" s="194">
        <v>5210351001</v>
      </c>
      <c r="B34" s="99">
        <v>5210</v>
      </c>
      <c r="C34" s="93" t="s">
        <v>80</v>
      </c>
      <c r="E34" s="170">
        <v>111012925</v>
      </c>
      <c r="G34" s="170">
        <v>0</v>
      </c>
      <c r="H34" s="170">
        <v>111012925</v>
      </c>
    </row>
    <row r="35" spans="1:8" ht="18" hidden="1" customHeight="1" outlineLevel="1" x14ac:dyDescent="0.25">
      <c r="A35" s="194">
        <v>5210251001</v>
      </c>
      <c r="B35" s="99">
        <v>5210</v>
      </c>
      <c r="C35" s="93" t="s">
        <v>79</v>
      </c>
      <c r="E35" s="170">
        <v>4620000</v>
      </c>
      <c r="G35" s="170">
        <v>0</v>
      </c>
      <c r="H35" s="170">
        <v>4620000</v>
      </c>
    </row>
    <row r="36" spans="1:8" ht="18" hidden="1" customHeight="1" outlineLevel="1" x14ac:dyDescent="0.25">
      <c r="A36" s="194">
        <v>5210951003</v>
      </c>
      <c r="B36" s="99">
        <v>5210</v>
      </c>
      <c r="C36" s="93" t="s">
        <v>81</v>
      </c>
      <c r="E36" s="170">
        <v>8403361</v>
      </c>
      <c r="G36" s="170">
        <v>0</v>
      </c>
      <c r="H36" s="170">
        <v>8403361</v>
      </c>
    </row>
    <row r="37" spans="1:8" ht="18" customHeight="1" collapsed="1" x14ac:dyDescent="0.25">
      <c r="B37" s="174">
        <v>5210</v>
      </c>
      <c r="C37" s="94" t="s">
        <v>16</v>
      </c>
      <c r="E37" s="173">
        <v>124036286</v>
      </c>
      <c r="G37" s="173">
        <v>0</v>
      </c>
      <c r="H37" s="173">
        <v>124036286</v>
      </c>
    </row>
    <row r="38" spans="1:8" ht="18" hidden="1" customHeight="1" outlineLevel="1" x14ac:dyDescent="0.25">
      <c r="A38" s="194">
        <v>5215051001</v>
      </c>
      <c r="B38" s="99">
        <v>5215</v>
      </c>
      <c r="C38" s="93" t="s">
        <v>351</v>
      </c>
      <c r="E38" s="170">
        <v>1209804450</v>
      </c>
      <c r="G38" s="170">
        <v>1209804450</v>
      </c>
      <c r="H38" s="170">
        <v>0</v>
      </c>
    </row>
    <row r="39" spans="1:8" ht="18" hidden="1" customHeight="1" outlineLevel="1" x14ac:dyDescent="0.25">
      <c r="A39" s="194">
        <v>5215951001</v>
      </c>
      <c r="B39" s="99">
        <v>5215</v>
      </c>
      <c r="C39" s="93" t="s">
        <v>162</v>
      </c>
      <c r="E39" s="170">
        <v>529729</v>
      </c>
      <c r="G39" s="170">
        <v>0</v>
      </c>
      <c r="H39" s="170">
        <v>529729</v>
      </c>
    </row>
    <row r="40" spans="1:8" ht="18" hidden="1" customHeight="1" outlineLevel="1" x14ac:dyDescent="0.25">
      <c r="A40" s="194">
        <v>5215951005</v>
      </c>
      <c r="B40" s="99">
        <v>5215</v>
      </c>
      <c r="C40" s="93" t="s">
        <v>352</v>
      </c>
      <c r="E40" s="170">
        <v>100</v>
      </c>
      <c r="G40" s="170">
        <v>0</v>
      </c>
      <c r="H40" s="170">
        <v>100</v>
      </c>
    </row>
    <row r="41" spans="1:8" ht="18" customHeight="1" collapsed="1" x14ac:dyDescent="0.25">
      <c r="B41" s="94">
        <v>5215</v>
      </c>
      <c r="C41" s="94" t="s">
        <v>17</v>
      </c>
      <c r="E41" s="173">
        <v>1210334279</v>
      </c>
      <c r="G41" s="173">
        <v>1209804450</v>
      </c>
      <c r="H41" s="173">
        <v>529829</v>
      </c>
    </row>
    <row r="42" spans="1:8" ht="18" hidden="1" customHeight="1" outlineLevel="1" x14ac:dyDescent="0.25">
      <c r="A42" s="194">
        <v>5220151001</v>
      </c>
      <c r="B42" s="99">
        <v>5220</v>
      </c>
      <c r="C42" s="93" t="s">
        <v>333</v>
      </c>
      <c r="E42" s="170">
        <v>5580000</v>
      </c>
      <c r="G42" s="170">
        <v>0</v>
      </c>
      <c r="H42" s="170">
        <v>5580000</v>
      </c>
    </row>
    <row r="43" spans="1:8" ht="18" hidden="1" customHeight="1" outlineLevel="1" x14ac:dyDescent="0.25">
      <c r="A43" s="194">
        <v>5220951001</v>
      </c>
      <c r="B43" s="99">
        <v>5220</v>
      </c>
      <c r="C43" s="93" t="s">
        <v>332</v>
      </c>
      <c r="E43" s="170">
        <v>45497320</v>
      </c>
      <c r="G43" s="170">
        <v>0</v>
      </c>
      <c r="H43" s="170">
        <v>45497320</v>
      </c>
    </row>
    <row r="44" spans="1:8" ht="18" customHeight="1" collapsed="1" x14ac:dyDescent="0.25">
      <c r="B44" s="94">
        <v>5220</v>
      </c>
      <c r="C44" s="94" t="s">
        <v>18</v>
      </c>
      <c r="E44" s="173">
        <v>51077320</v>
      </c>
      <c r="G44" s="173">
        <v>0</v>
      </c>
      <c r="H44" s="173">
        <v>51077320</v>
      </c>
    </row>
    <row r="45" spans="1:8" ht="18" hidden="1" customHeight="1" outlineLevel="1" x14ac:dyDescent="0.25">
      <c r="A45" s="194">
        <v>5230951001</v>
      </c>
      <c r="B45" s="99">
        <v>5230</v>
      </c>
      <c r="C45" s="93" t="s">
        <v>81</v>
      </c>
      <c r="E45" s="170">
        <v>85780779</v>
      </c>
      <c r="G45" s="170">
        <v>85780779</v>
      </c>
      <c r="H45" s="170">
        <v>0</v>
      </c>
    </row>
    <row r="46" spans="1:8" ht="18" hidden="1" customHeight="1" outlineLevel="1" x14ac:dyDescent="0.25">
      <c r="A46" s="194">
        <v>5230101001</v>
      </c>
      <c r="B46" s="99">
        <v>5230</v>
      </c>
      <c r="C46" s="93" t="s">
        <v>385</v>
      </c>
      <c r="E46" s="170">
        <v>97875</v>
      </c>
      <c r="G46" s="170">
        <v>97875</v>
      </c>
      <c r="H46" s="170">
        <v>0</v>
      </c>
    </row>
    <row r="47" spans="1:8" collapsed="1" x14ac:dyDescent="0.25">
      <c r="B47" s="94">
        <v>5230</v>
      </c>
      <c r="C47" s="94" t="s">
        <v>296</v>
      </c>
      <c r="E47" s="173">
        <v>85878654</v>
      </c>
      <c r="G47" s="173">
        <v>85878654</v>
      </c>
      <c r="H47" s="173">
        <v>0</v>
      </c>
    </row>
    <row r="48" spans="1:8" ht="18" hidden="1" customHeight="1" outlineLevel="1" x14ac:dyDescent="0.25">
      <c r="A48" s="194">
        <v>5235101001</v>
      </c>
      <c r="B48" s="99">
        <v>5235</v>
      </c>
      <c r="C48" s="93" t="s">
        <v>84</v>
      </c>
      <c r="E48" s="170">
        <v>525812144</v>
      </c>
      <c r="G48" s="170">
        <v>0</v>
      </c>
      <c r="H48" s="170">
        <v>525812144</v>
      </c>
    </row>
    <row r="49" spans="1:8" ht="18" hidden="1" customHeight="1" outlineLevel="1" x14ac:dyDescent="0.25">
      <c r="A49" s="194">
        <v>5235351001</v>
      </c>
      <c r="B49" s="99">
        <v>5235</v>
      </c>
      <c r="C49" s="93" t="s">
        <v>85</v>
      </c>
      <c r="E49" s="170">
        <v>575721</v>
      </c>
      <c r="G49" s="170">
        <v>575721</v>
      </c>
      <c r="H49" s="170">
        <v>0</v>
      </c>
    </row>
    <row r="50" spans="1:8" ht="18" hidden="1" customHeight="1" outlineLevel="1" x14ac:dyDescent="0.25">
      <c r="A50" s="194">
        <v>5235351002</v>
      </c>
      <c r="B50" s="99">
        <v>5235</v>
      </c>
      <c r="C50" s="93" t="s">
        <v>86</v>
      </c>
      <c r="E50" s="170">
        <v>0</v>
      </c>
      <c r="G50" s="170">
        <v>0</v>
      </c>
      <c r="H50" s="170">
        <v>0</v>
      </c>
    </row>
    <row r="51" spans="1:8" ht="18" hidden="1" customHeight="1" outlineLevel="1" x14ac:dyDescent="0.25">
      <c r="A51" s="194">
        <v>5235401001</v>
      </c>
      <c r="B51" s="99">
        <v>5235</v>
      </c>
      <c r="C51" s="93" t="s">
        <v>353</v>
      </c>
      <c r="E51" s="170">
        <v>14790015</v>
      </c>
      <c r="G51" s="170">
        <v>0</v>
      </c>
      <c r="H51" s="170">
        <v>14790015</v>
      </c>
    </row>
    <row r="52" spans="1:8" ht="18" hidden="1" customHeight="1" outlineLevel="1" x14ac:dyDescent="0.25">
      <c r="A52" s="194">
        <v>5235501001</v>
      </c>
      <c r="B52" s="99">
        <v>5235</v>
      </c>
      <c r="C52" s="93" t="s">
        <v>354</v>
      </c>
      <c r="E52" s="170">
        <v>2599252418</v>
      </c>
      <c r="G52" s="170">
        <v>0</v>
      </c>
      <c r="H52" s="170">
        <v>2599252418</v>
      </c>
    </row>
    <row r="53" spans="1:8" ht="18" hidden="1" customHeight="1" outlineLevel="1" x14ac:dyDescent="0.25">
      <c r="A53" s="194">
        <v>5235501002</v>
      </c>
      <c r="B53" s="99">
        <v>5235</v>
      </c>
      <c r="C53" s="93" t="s">
        <v>355</v>
      </c>
      <c r="E53" s="170">
        <v>3090243580</v>
      </c>
      <c r="G53" s="170">
        <f>+E53*0.3</f>
        <v>927073074</v>
      </c>
      <c r="H53" s="170">
        <v>2163170506</v>
      </c>
    </row>
    <row r="54" spans="1:8" ht="18" hidden="1" customHeight="1" outlineLevel="1" x14ac:dyDescent="0.25">
      <c r="A54" s="194">
        <v>5235501003</v>
      </c>
      <c r="B54" s="99">
        <v>5235</v>
      </c>
      <c r="C54" s="93" t="s">
        <v>356</v>
      </c>
      <c r="E54" s="170">
        <v>5210815677</v>
      </c>
      <c r="G54" s="170">
        <v>0</v>
      </c>
      <c r="H54" s="170">
        <v>5210815677</v>
      </c>
    </row>
    <row r="55" spans="1:8" ht="18" hidden="1" customHeight="1" outlineLevel="1" x14ac:dyDescent="0.25">
      <c r="A55" s="194">
        <v>5235501004</v>
      </c>
      <c r="B55" s="99">
        <v>5235</v>
      </c>
      <c r="C55" s="93" t="s">
        <v>81</v>
      </c>
      <c r="E55" s="170">
        <v>175584943</v>
      </c>
      <c r="G55" s="170">
        <v>0</v>
      </c>
      <c r="H55" s="170">
        <v>175584943</v>
      </c>
    </row>
    <row r="56" spans="1:8" ht="18" hidden="1" customHeight="1" outlineLevel="1" x14ac:dyDescent="0.25">
      <c r="A56" s="194">
        <v>5235501005</v>
      </c>
      <c r="B56" s="99">
        <v>5235</v>
      </c>
      <c r="C56" s="93" t="s">
        <v>603</v>
      </c>
      <c r="E56" s="170">
        <v>25070430</v>
      </c>
      <c r="G56" s="170">
        <v>0</v>
      </c>
      <c r="H56" s="170">
        <v>25070430</v>
      </c>
    </row>
    <row r="57" spans="1:8" ht="18" hidden="1" customHeight="1" outlineLevel="1" x14ac:dyDescent="0.25">
      <c r="A57" s="194">
        <v>5235601001</v>
      </c>
      <c r="B57" s="99">
        <v>5235</v>
      </c>
      <c r="C57" s="93" t="s">
        <v>357</v>
      </c>
      <c r="E57" s="170">
        <v>162624355</v>
      </c>
      <c r="G57" s="170">
        <v>0</v>
      </c>
      <c r="H57" s="170">
        <v>162624355</v>
      </c>
    </row>
    <row r="58" spans="1:8" ht="18" hidden="1" customHeight="1" outlineLevel="1" x14ac:dyDescent="0.25">
      <c r="A58" s="194">
        <v>5235651002</v>
      </c>
      <c r="B58" s="99">
        <v>5235</v>
      </c>
      <c r="C58" s="93" t="s">
        <v>358</v>
      </c>
      <c r="E58" s="345">
        <v>101572899</v>
      </c>
      <c r="G58" s="345">
        <v>66303253.214538254</v>
      </c>
      <c r="H58" s="345">
        <v>35269645.785461746</v>
      </c>
    </row>
    <row r="59" spans="1:8" ht="18" hidden="1" customHeight="1" outlineLevel="1" x14ac:dyDescent="0.25">
      <c r="A59" s="194">
        <v>5235951001</v>
      </c>
      <c r="B59" s="99">
        <v>5235</v>
      </c>
      <c r="C59" s="93" t="s">
        <v>359</v>
      </c>
      <c r="E59" s="170">
        <v>0</v>
      </c>
      <c r="G59" s="170">
        <v>0</v>
      </c>
      <c r="H59" s="170">
        <v>0</v>
      </c>
    </row>
    <row r="60" spans="1:8" ht="18" hidden="1" customHeight="1" outlineLevel="1" x14ac:dyDescent="0.25">
      <c r="A60" s="194">
        <v>5235951003</v>
      </c>
      <c r="B60" s="99">
        <v>5235</v>
      </c>
      <c r="C60" s="93" t="s">
        <v>360</v>
      </c>
      <c r="E60" s="170">
        <v>279154897</v>
      </c>
      <c r="G60" s="170">
        <v>0</v>
      </c>
      <c r="H60" s="170">
        <v>279154897</v>
      </c>
    </row>
    <row r="61" spans="1:8" ht="18" hidden="1" customHeight="1" outlineLevel="1" x14ac:dyDescent="0.25">
      <c r="A61" s="194">
        <v>5235951005</v>
      </c>
      <c r="B61" s="99">
        <v>5235</v>
      </c>
      <c r="C61" s="93" t="s">
        <v>361</v>
      </c>
      <c r="E61" s="170">
        <v>55927707</v>
      </c>
      <c r="G61" s="170">
        <v>0</v>
      </c>
      <c r="H61" s="170">
        <v>55927707</v>
      </c>
    </row>
    <row r="62" spans="1:8" ht="18" hidden="1" customHeight="1" outlineLevel="1" x14ac:dyDescent="0.25">
      <c r="A62" s="194">
        <v>5235951006</v>
      </c>
      <c r="B62" s="99">
        <v>5235</v>
      </c>
      <c r="C62" s="93" t="s">
        <v>362</v>
      </c>
      <c r="E62" s="170">
        <v>35017440</v>
      </c>
      <c r="G62" s="170">
        <v>0</v>
      </c>
      <c r="H62" s="170">
        <v>35017440</v>
      </c>
    </row>
    <row r="63" spans="1:8" ht="18" hidden="1" customHeight="1" outlineLevel="1" x14ac:dyDescent="0.25">
      <c r="A63" s="194">
        <v>5235951007</v>
      </c>
      <c r="B63" s="99">
        <v>5235</v>
      </c>
      <c r="C63" s="93" t="s">
        <v>365</v>
      </c>
      <c r="E63" s="170">
        <v>7154474</v>
      </c>
      <c r="G63" s="170">
        <v>0</v>
      </c>
      <c r="H63" s="170">
        <v>7154474</v>
      </c>
    </row>
    <row r="64" spans="1:8" ht="18" hidden="1" customHeight="1" outlineLevel="1" x14ac:dyDescent="0.25">
      <c r="A64" s="194">
        <v>5235951008</v>
      </c>
      <c r="B64" s="99">
        <v>5235</v>
      </c>
      <c r="C64" s="93" t="s">
        <v>416</v>
      </c>
      <c r="E64" s="170">
        <v>2250000</v>
      </c>
      <c r="G64" s="170">
        <v>0</v>
      </c>
      <c r="H64" s="170">
        <v>2250000</v>
      </c>
    </row>
    <row r="65" spans="1:8" ht="18" hidden="1" customHeight="1" outlineLevel="1" x14ac:dyDescent="0.25">
      <c r="A65" s="194">
        <v>5235951009</v>
      </c>
      <c r="B65" s="99">
        <v>5235</v>
      </c>
      <c r="C65" s="93" t="s">
        <v>297</v>
      </c>
      <c r="E65" s="170">
        <v>172000272</v>
      </c>
      <c r="G65" s="170">
        <v>0</v>
      </c>
      <c r="H65" s="170">
        <v>172000272</v>
      </c>
    </row>
    <row r="66" spans="1:8" ht="18" hidden="1" customHeight="1" outlineLevel="1" x14ac:dyDescent="0.25">
      <c r="A66" s="194">
        <v>5235951010</v>
      </c>
      <c r="B66" s="99">
        <v>5235</v>
      </c>
      <c r="C66" s="93" t="s">
        <v>364</v>
      </c>
      <c r="E66" s="170">
        <v>0</v>
      </c>
      <c r="G66" s="170">
        <v>0</v>
      </c>
      <c r="H66" s="170">
        <v>0</v>
      </c>
    </row>
    <row r="67" spans="1:8" ht="18" hidden="1" customHeight="1" outlineLevel="1" x14ac:dyDescent="0.25">
      <c r="A67" s="194">
        <v>5235951011</v>
      </c>
      <c r="B67" s="99">
        <v>5235</v>
      </c>
      <c r="C67" s="93" t="s">
        <v>363</v>
      </c>
      <c r="E67" s="170">
        <v>165338284</v>
      </c>
      <c r="G67" s="170">
        <v>0</v>
      </c>
      <c r="H67" s="170">
        <v>165338284</v>
      </c>
    </row>
    <row r="68" spans="1:8" ht="18" hidden="1" customHeight="1" outlineLevel="1" x14ac:dyDescent="0.25">
      <c r="A68" s="194">
        <v>5235951012</v>
      </c>
      <c r="B68" s="99">
        <v>5235</v>
      </c>
      <c r="C68" s="93" t="s">
        <v>332</v>
      </c>
      <c r="E68" s="170">
        <v>1610150</v>
      </c>
      <c r="G68" s="170">
        <v>1610150</v>
      </c>
      <c r="H68" s="170">
        <v>0</v>
      </c>
    </row>
    <row r="69" spans="1:8" ht="18" customHeight="1" collapsed="1" x14ac:dyDescent="0.25">
      <c r="B69" s="99">
        <v>5235</v>
      </c>
      <c r="C69" s="94" t="s">
        <v>21</v>
      </c>
      <c r="E69" s="346">
        <v>12624795406</v>
      </c>
      <c r="G69" s="346">
        <v>995562198.21453822</v>
      </c>
      <c r="H69" s="346">
        <v>11629233207.785461</v>
      </c>
    </row>
    <row r="70" spans="1:8" hidden="1" outlineLevel="1" x14ac:dyDescent="0.25">
      <c r="A70" s="194">
        <v>5240151001</v>
      </c>
      <c r="B70" s="99">
        <v>5235</v>
      </c>
      <c r="C70" s="93" t="s">
        <v>87</v>
      </c>
      <c r="E70" s="347">
        <v>31002806</v>
      </c>
      <c r="G70" s="347">
        <v>0</v>
      </c>
      <c r="H70" s="347">
        <v>31002806</v>
      </c>
    </row>
    <row r="71" spans="1:8" collapsed="1" x14ac:dyDescent="0.25">
      <c r="B71" s="99">
        <v>5235</v>
      </c>
      <c r="C71" s="94" t="s">
        <v>22</v>
      </c>
      <c r="E71" s="346">
        <v>31002806</v>
      </c>
      <c r="G71" s="346">
        <v>0</v>
      </c>
      <c r="H71" s="346">
        <v>31002806</v>
      </c>
    </row>
    <row r="72" spans="1:8" hidden="1" outlineLevel="1" x14ac:dyDescent="0.25">
      <c r="A72" s="194">
        <v>5245151001</v>
      </c>
      <c r="B72" s="99">
        <v>5235</v>
      </c>
      <c r="C72" s="93" t="s">
        <v>87</v>
      </c>
      <c r="E72" s="347">
        <v>0</v>
      </c>
      <c r="G72" s="347">
        <v>0</v>
      </c>
      <c r="H72" s="347">
        <v>0</v>
      </c>
    </row>
    <row r="73" spans="1:8" hidden="1" outlineLevel="1" x14ac:dyDescent="0.25">
      <c r="A73" s="194">
        <v>5245201001</v>
      </c>
      <c r="B73" s="99">
        <v>5235</v>
      </c>
      <c r="C73" s="93" t="s">
        <v>604</v>
      </c>
      <c r="E73" s="347">
        <v>440000</v>
      </c>
      <c r="G73" s="347">
        <v>0</v>
      </c>
      <c r="H73" s="347">
        <v>440000</v>
      </c>
    </row>
    <row r="74" spans="1:8" hidden="1" outlineLevel="1" x14ac:dyDescent="0.25">
      <c r="A74" s="194">
        <v>5245251001</v>
      </c>
      <c r="B74" s="99">
        <v>5235</v>
      </c>
      <c r="C74" s="93" t="s">
        <v>605</v>
      </c>
      <c r="E74" s="347">
        <v>2000000</v>
      </c>
      <c r="G74" s="347">
        <v>0</v>
      </c>
      <c r="H74" s="347">
        <v>2000000</v>
      </c>
    </row>
    <row r="75" spans="1:8" ht="18" customHeight="1" collapsed="1" x14ac:dyDescent="0.25">
      <c r="B75" s="94">
        <v>5245</v>
      </c>
      <c r="C75" s="195" t="s">
        <v>23</v>
      </c>
      <c r="E75" s="346">
        <v>2440000</v>
      </c>
      <c r="G75" s="346">
        <v>0</v>
      </c>
      <c r="H75" s="346">
        <v>2440000</v>
      </c>
    </row>
    <row r="76" spans="1:8" ht="18" hidden="1" customHeight="1" outlineLevel="1" x14ac:dyDescent="0.25">
      <c r="A76" s="194">
        <v>5255051001</v>
      </c>
      <c r="B76" s="99">
        <v>5255</v>
      </c>
      <c r="C76" s="93" t="s">
        <v>366</v>
      </c>
      <c r="E76" s="347">
        <v>18066983</v>
      </c>
      <c r="G76" s="347">
        <v>0</v>
      </c>
      <c r="H76" s="347">
        <v>18066983</v>
      </c>
    </row>
    <row r="77" spans="1:8" ht="18" hidden="1" customHeight="1" outlineLevel="1" x14ac:dyDescent="0.25">
      <c r="A77" s="194">
        <v>5255151001</v>
      </c>
      <c r="B77" s="99">
        <v>5255</v>
      </c>
      <c r="C77" s="93" t="s">
        <v>90</v>
      </c>
      <c r="E77" s="347">
        <v>3866887</v>
      </c>
      <c r="G77" s="347">
        <v>0</v>
      </c>
      <c r="H77" s="347">
        <v>3866887</v>
      </c>
    </row>
    <row r="78" spans="1:8" ht="18" hidden="1" customHeight="1" outlineLevel="1" x14ac:dyDescent="0.25">
      <c r="A78" s="194">
        <v>5255201001</v>
      </c>
      <c r="B78" s="99">
        <v>5255</v>
      </c>
      <c r="C78" s="93" t="s">
        <v>91</v>
      </c>
      <c r="E78" s="347">
        <v>1779286</v>
      </c>
      <c r="G78" s="347">
        <v>0</v>
      </c>
      <c r="H78" s="347">
        <v>1779286</v>
      </c>
    </row>
    <row r="79" spans="1:8" ht="18" hidden="1" customHeight="1" outlineLevel="1" x14ac:dyDescent="0.25">
      <c r="A79" s="194">
        <v>5255951001</v>
      </c>
      <c r="B79" s="99">
        <v>5255</v>
      </c>
      <c r="C79" s="93" t="s">
        <v>92</v>
      </c>
      <c r="E79" s="347">
        <v>1576100</v>
      </c>
      <c r="G79" s="347">
        <v>0</v>
      </c>
      <c r="H79" s="347">
        <v>1576100</v>
      </c>
    </row>
    <row r="80" spans="1:8" ht="18" hidden="1" customHeight="1" outlineLevel="1" x14ac:dyDescent="0.25">
      <c r="A80" s="194">
        <v>5255951002</v>
      </c>
      <c r="B80" s="99">
        <v>5255</v>
      </c>
      <c r="C80" s="93" t="s">
        <v>367</v>
      </c>
      <c r="E80" s="347">
        <v>14364000</v>
      </c>
      <c r="G80" s="347">
        <v>0</v>
      </c>
      <c r="H80" s="347">
        <v>14364000</v>
      </c>
    </row>
    <row r="81" spans="1:8" collapsed="1" x14ac:dyDescent="0.25">
      <c r="B81" s="94">
        <v>5255</v>
      </c>
      <c r="C81" s="94" t="s">
        <v>24</v>
      </c>
      <c r="E81" s="346">
        <v>39653256</v>
      </c>
      <c r="G81" s="346">
        <v>0</v>
      </c>
      <c r="H81" s="346">
        <v>39653256</v>
      </c>
    </row>
    <row r="82" spans="1:8" ht="18" hidden="1" customHeight="1" outlineLevel="1" x14ac:dyDescent="0.25">
      <c r="A82" s="194">
        <v>5260051001</v>
      </c>
      <c r="B82" s="99">
        <v>5260</v>
      </c>
      <c r="C82" s="93" t="s">
        <v>368</v>
      </c>
      <c r="E82" s="347">
        <v>35677381</v>
      </c>
      <c r="G82" s="347"/>
      <c r="H82" s="347">
        <v>35677381</v>
      </c>
    </row>
    <row r="83" spans="1:8" ht="18" hidden="1" customHeight="1" outlineLevel="1" x14ac:dyDescent="0.25">
      <c r="A83" s="194">
        <v>5260101001</v>
      </c>
      <c r="B83" s="99">
        <v>5260</v>
      </c>
      <c r="C83" s="93" t="s">
        <v>88</v>
      </c>
      <c r="E83" s="347">
        <v>7230178</v>
      </c>
      <c r="G83" s="347"/>
      <c r="H83" s="347">
        <v>7230178</v>
      </c>
    </row>
    <row r="84" spans="1:8" ht="18" hidden="1" customHeight="1" outlineLevel="1" x14ac:dyDescent="0.25">
      <c r="A84" s="194">
        <v>5260151001</v>
      </c>
      <c r="B84" s="99">
        <v>5260</v>
      </c>
      <c r="C84" s="93" t="s">
        <v>89</v>
      </c>
      <c r="E84" s="347">
        <v>19399396</v>
      </c>
      <c r="G84" s="347"/>
      <c r="H84" s="347">
        <v>19399396</v>
      </c>
    </row>
    <row r="85" spans="1:8" collapsed="1" x14ac:dyDescent="0.25">
      <c r="B85" s="94">
        <v>5260</v>
      </c>
      <c r="C85" s="94" t="s">
        <v>25</v>
      </c>
      <c r="E85" s="346">
        <v>62306955</v>
      </c>
      <c r="G85" s="346">
        <v>0</v>
      </c>
      <c r="H85" s="346">
        <v>62306955</v>
      </c>
    </row>
    <row r="86" spans="1:8" ht="18" hidden="1" customHeight="1" outlineLevel="1" x14ac:dyDescent="0.25">
      <c r="A86" s="194">
        <v>5295051001</v>
      </c>
      <c r="B86" s="99">
        <v>5295</v>
      </c>
      <c r="C86" s="93" t="s">
        <v>417</v>
      </c>
      <c r="E86" s="347">
        <v>39611768</v>
      </c>
      <c r="G86" s="347">
        <v>0</v>
      </c>
      <c r="H86" s="347">
        <v>39611768</v>
      </c>
    </row>
    <row r="87" spans="1:8" ht="18" hidden="1" customHeight="1" outlineLevel="1" x14ac:dyDescent="0.25">
      <c r="A87" s="194">
        <v>5295101001</v>
      </c>
      <c r="B87" s="99">
        <v>5295</v>
      </c>
      <c r="C87" s="93" t="s">
        <v>418</v>
      </c>
      <c r="E87" s="347">
        <v>0</v>
      </c>
      <c r="G87" s="347">
        <v>0</v>
      </c>
      <c r="H87" s="347">
        <v>0</v>
      </c>
    </row>
    <row r="88" spans="1:8" ht="18" hidden="1" customHeight="1" outlineLevel="1" x14ac:dyDescent="0.25">
      <c r="A88" s="194">
        <v>5295201001</v>
      </c>
      <c r="B88" s="99">
        <v>5295</v>
      </c>
      <c r="C88" s="93" t="s">
        <v>419</v>
      </c>
      <c r="E88" s="347">
        <v>5499251</v>
      </c>
      <c r="G88" s="347">
        <v>0</v>
      </c>
      <c r="H88" s="347">
        <v>5499251</v>
      </c>
    </row>
    <row r="89" spans="1:8" ht="18" hidden="1" customHeight="1" outlineLevel="1" x14ac:dyDescent="0.25">
      <c r="A89" s="194">
        <v>5295201002</v>
      </c>
      <c r="B89" s="99">
        <v>5295</v>
      </c>
      <c r="C89" s="93" t="s">
        <v>420</v>
      </c>
      <c r="E89" s="347">
        <v>32000</v>
      </c>
      <c r="G89" s="347">
        <v>0</v>
      </c>
      <c r="H89" s="347">
        <v>32000</v>
      </c>
    </row>
    <row r="90" spans="1:8" ht="18" hidden="1" customHeight="1" outlineLevel="1" x14ac:dyDescent="0.25">
      <c r="A90" s="194">
        <v>5295251001</v>
      </c>
      <c r="B90" s="99">
        <v>5295</v>
      </c>
      <c r="C90" s="93" t="s">
        <v>421</v>
      </c>
      <c r="E90" s="347">
        <v>4960101</v>
      </c>
      <c r="G90" s="347">
        <v>0</v>
      </c>
      <c r="H90" s="347">
        <v>4960101</v>
      </c>
    </row>
    <row r="91" spans="1:8" ht="18" hidden="1" customHeight="1" outlineLevel="1" x14ac:dyDescent="0.25">
      <c r="A91" s="194">
        <v>5295301001</v>
      </c>
      <c r="B91" s="99">
        <v>5295</v>
      </c>
      <c r="C91" s="93" t="s">
        <v>422</v>
      </c>
      <c r="E91" s="347">
        <v>5093729</v>
      </c>
      <c r="G91" s="347">
        <v>0</v>
      </c>
      <c r="H91" s="347">
        <v>5093729</v>
      </c>
    </row>
    <row r="92" spans="1:8" ht="18" hidden="1" customHeight="1" outlineLevel="1" x14ac:dyDescent="0.25">
      <c r="A92" s="194">
        <v>5295401001</v>
      </c>
      <c r="B92" s="99">
        <v>5295</v>
      </c>
      <c r="C92" s="93" t="s">
        <v>423</v>
      </c>
      <c r="E92" s="347">
        <v>1788030</v>
      </c>
      <c r="G92" s="347">
        <v>0</v>
      </c>
      <c r="H92" s="347">
        <v>1788030</v>
      </c>
    </row>
    <row r="93" spans="1:8" ht="18" hidden="1" customHeight="1" outlineLevel="1" x14ac:dyDescent="0.25">
      <c r="A93" s="194">
        <v>5295501001</v>
      </c>
      <c r="B93" s="99">
        <v>5295</v>
      </c>
      <c r="C93" s="93" t="s">
        <v>424</v>
      </c>
      <c r="E93" s="347">
        <v>967577</v>
      </c>
      <c r="G93" s="347">
        <v>0</v>
      </c>
      <c r="H93" s="347">
        <v>967577</v>
      </c>
    </row>
    <row r="94" spans="1:8" ht="18" hidden="1" customHeight="1" outlineLevel="1" x14ac:dyDescent="0.25">
      <c r="A94" s="194">
        <v>5295601001</v>
      </c>
      <c r="B94" s="99">
        <v>5295</v>
      </c>
      <c r="C94" s="93" t="s">
        <v>425</v>
      </c>
      <c r="E94" s="347">
        <v>2312344</v>
      </c>
      <c r="G94" s="347">
        <v>0</v>
      </c>
      <c r="H94" s="347">
        <v>2312344</v>
      </c>
    </row>
    <row r="95" spans="1:8" ht="18" hidden="1" customHeight="1" outlineLevel="1" x14ac:dyDescent="0.25">
      <c r="A95" s="194">
        <v>5295601002</v>
      </c>
      <c r="B95" s="99">
        <v>5295</v>
      </c>
      <c r="C95" s="93" t="s">
        <v>426</v>
      </c>
      <c r="E95" s="347">
        <v>9040989</v>
      </c>
      <c r="G95" s="347">
        <v>0</v>
      </c>
      <c r="H95" s="347">
        <v>9040989</v>
      </c>
    </row>
    <row r="96" spans="1:8" ht="18" hidden="1" customHeight="1" outlineLevel="1" x14ac:dyDescent="0.25">
      <c r="A96" s="194">
        <v>5295601004</v>
      </c>
      <c r="B96" s="99">
        <v>5295</v>
      </c>
      <c r="C96" s="93" t="s">
        <v>334</v>
      </c>
      <c r="E96" s="347">
        <v>3628156</v>
      </c>
      <c r="G96" s="347">
        <v>0</v>
      </c>
      <c r="H96" s="347">
        <v>3628156</v>
      </c>
    </row>
    <row r="97" spans="1:8" ht="18" hidden="1" customHeight="1" outlineLevel="1" x14ac:dyDescent="0.25">
      <c r="A97" s="194">
        <v>5295951001</v>
      </c>
      <c r="B97" s="99">
        <v>5295</v>
      </c>
      <c r="C97" s="93" t="s">
        <v>427</v>
      </c>
      <c r="E97" s="347">
        <v>3500033</v>
      </c>
      <c r="G97" s="347">
        <v>0</v>
      </c>
      <c r="H97" s="347">
        <v>3500033</v>
      </c>
    </row>
    <row r="98" spans="1:8" ht="18" hidden="1" customHeight="1" outlineLevel="1" x14ac:dyDescent="0.25">
      <c r="A98" s="194">
        <v>5295951002</v>
      </c>
      <c r="B98" s="99">
        <v>5295</v>
      </c>
      <c r="C98" s="93" t="s">
        <v>335</v>
      </c>
      <c r="E98" s="347">
        <v>567840</v>
      </c>
      <c r="G98" s="347">
        <v>0</v>
      </c>
      <c r="H98" s="347">
        <v>567840</v>
      </c>
    </row>
    <row r="99" spans="1:8" ht="18" hidden="1" customHeight="1" outlineLevel="1" x14ac:dyDescent="0.25">
      <c r="A99" s="194">
        <v>5295951004</v>
      </c>
      <c r="B99" s="99">
        <v>5295</v>
      </c>
      <c r="C99" s="93" t="s">
        <v>428</v>
      </c>
      <c r="E99" s="347">
        <v>51095937</v>
      </c>
      <c r="G99" s="347">
        <v>0</v>
      </c>
      <c r="H99" s="347">
        <v>51095937</v>
      </c>
    </row>
    <row r="100" spans="1:8" ht="18" hidden="1" customHeight="1" outlineLevel="1" x14ac:dyDescent="0.25">
      <c r="A100" s="194">
        <v>5295951007</v>
      </c>
      <c r="B100" s="99">
        <v>5295</v>
      </c>
      <c r="C100" s="93" t="s">
        <v>332</v>
      </c>
      <c r="E100" s="347">
        <v>28629333</v>
      </c>
      <c r="G100" s="347">
        <v>0</v>
      </c>
      <c r="H100" s="347">
        <v>28629333</v>
      </c>
    </row>
    <row r="101" spans="1:8" ht="18" hidden="1" customHeight="1" outlineLevel="1" x14ac:dyDescent="0.25">
      <c r="A101" s="194">
        <v>5295951008</v>
      </c>
      <c r="B101" s="99">
        <v>5295</v>
      </c>
      <c r="C101" s="93" t="s">
        <v>429</v>
      </c>
      <c r="E101" s="347">
        <v>598439</v>
      </c>
      <c r="G101" s="347">
        <v>0</v>
      </c>
      <c r="H101" s="347">
        <v>598439</v>
      </c>
    </row>
    <row r="102" spans="1:8" ht="11.25" hidden="1" customHeight="1" outlineLevel="1" x14ac:dyDescent="0.25">
      <c r="A102" s="194">
        <v>5295951010</v>
      </c>
      <c r="B102" s="99">
        <v>5295</v>
      </c>
      <c r="C102" s="93" t="s">
        <v>336</v>
      </c>
      <c r="E102" s="347">
        <v>173020730</v>
      </c>
      <c r="G102" s="347">
        <v>0</v>
      </c>
      <c r="H102" s="347">
        <v>173020730</v>
      </c>
    </row>
    <row r="103" spans="1:8" ht="11.25" hidden="1" customHeight="1" outlineLevel="1" x14ac:dyDescent="0.25">
      <c r="A103" s="194">
        <v>5295951011</v>
      </c>
      <c r="B103" s="99">
        <v>5295</v>
      </c>
      <c r="C103" s="93" t="s">
        <v>430</v>
      </c>
      <c r="E103" s="347">
        <v>4518234</v>
      </c>
      <c r="G103" s="347">
        <v>0</v>
      </c>
      <c r="H103" s="347">
        <v>4518234</v>
      </c>
    </row>
    <row r="104" spans="1:8" ht="11.25" hidden="1" customHeight="1" outlineLevel="1" x14ac:dyDescent="0.25">
      <c r="A104" s="194">
        <v>5295951015</v>
      </c>
      <c r="B104" s="99">
        <v>5295</v>
      </c>
      <c r="C104" s="93" t="s">
        <v>431</v>
      </c>
      <c r="E104" s="347">
        <v>5930593</v>
      </c>
      <c r="G104" s="347">
        <v>0</v>
      </c>
      <c r="H104" s="347">
        <v>5930593</v>
      </c>
    </row>
    <row r="105" spans="1:8" hidden="1" outlineLevel="1" x14ac:dyDescent="0.25">
      <c r="A105" s="194">
        <v>5295951026</v>
      </c>
      <c r="B105" s="99">
        <v>5295</v>
      </c>
      <c r="C105" s="93" t="s">
        <v>337</v>
      </c>
      <c r="E105" s="347">
        <v>35372837</v>
      </c>
      <c r="G105" s="347">
        <v>35372837</v>
      </c>
      <c r="H105" s="347">
        <v>0</v>
      </c>
    </row>
    <row r="106" spans="1:8" ht="21.75" hidden="1" customHeight="1" outlineLevel="1" x14ac:dyDescent="0.25">
      <c r="A106" s="194">
        <v>5295951027</v>
      </c>
      <c r="B106" s="99">
        <v>5295</v>
      </c>
      <c r="C106" s="93" t="s">
        <v>338</v>
      </c>
      <c r="E106" s="347">
        <v>16315856</v>
      </c>
      <c r="G106" s="347">
        <v>7132276.2323232852</v>
      </c>
      <c r="H106" s="347">
        <v>9183579.7676767148</v>
      </c>
    </row>
    <row r="107" spans="1:8" collapsed="1" x14ac:dyDescent="0.25">
      <c r="B107" s="94">
        <v>5295</v>
      </c>
      <c r="C107" s="94" t="s">
        <v>28</v>
      </c>
      <c r="E107" s="346">
        <v>392483777</v>
      </c>
      <c r="G107" s="346">
        <v>42505113.232323289</v>
      </c>
      <c r="H107" s="346">
        <v>349978663.76767671</v>
      </c>
    </row>
    <row r="108" spans="1:8" hidden="1" outlineLevel="1" x14ac:dyDescent="0.25">
      <c r="A108" s="194">
        <v>5299101001</v>
      </c>
      <c r="B108" s="194">
        <v>5299</v>
      </c>
      <c r="C108" s="93" t="s">
        <v>606</v>
      </c>
      <c r="E108" s="347">
        <v>200481130</v>
      </c>
      <c r="G108" s="347">
        <v>0</v>
      </c>
      <c r="H108" s="347">
        <v>200481130</v>
      </c>
    </row>
    <row r="109" spans="1:8" collapsed="1" x14ac:dyDescent="0.25">
      <c r="B109" s="94">
        <v>5299</v>
      </c>
      <c r="C109" s="94" t="s">
        <v>607</v>
      </c>
      <c r="E109" s="346">
        <f>200481130*0</f>
        <v>0</v>
      </c>
      <c r="G109" s="346">
        <v>0</v>
      </c>
      <c r="H109" s="346">
        <v>0</v>
      </c>
    </row>
    <row r="110" spans="1:8" ht="15.75" thickBot="1" x14ac:dyDescent="0.3">
      <c r="B110" s="94"/>
      <c r="C110" s="94"/>
      <c r="E110" s="173"/>
      <c r="G110" s="173"/>
      <c r="H110" s="173"/>
    </row>
    <row r="111" spans="1:8" x14ac:dyDescent="0.25">
      <c r="B111" s="376" t="s">
        <v>369</v>
      </c>
      <c r="C111" s="377"/>
      <c r="E111" s="374">
        <f>+E33+E37+E44+E47+E69+E71+E75+E81+E85+E109+E107+E41</f>
        <v>15501209406</v>
      </c>
      <c r="G111" s="374">
        <f>+G33+G37+G44+G47+G69+G71+G75+G81+G85+G109+G107+G41</f>
        <v>3145609539.4468613</v>
      </c>
      <c r="H111" s="374">
        <f>+H33+H37+H44+H47+H69+H71+H75+H81+H85+H109+H107+H41</f>
        <v>12355599866.553139</v>
      </c>
    </row>
    <row r="112" spans="1:8" ht="15.75" thickBot="1" x14ac:dyDescent="0.3">
      <c r="B112" s="378"/>
      <c r="C112" s="379"/>
      <c r="E112" s="375"/>
      <c r="G112" s="375"/>
      <c r="H112" s="375"/>
    </row>
    <row r="113" spans="5:8" ht="15.75" thickBot="1" x14ac:dyDescent="0.3"/>
    <row r="114" spans="5:8" ht="21" thickBot="1" x14ac:dyDescent="0.35">
      <c r="E114" s="176">
        <v>1</v>
      </c>
      <c r="G114" s="175">
        <f>+G111/E111</f>
        <v>0.20292671733273282</v>
      </c>
      <c r="H114" s="175">
        <f>+H111/E111</f>
        <v>0.79707328266726718</v>
      </c>
    </row>
    <row r="115" spans="5:8" ht="18.75" thickBot="1" x14ac:dyDescent="0.3">
      <c r="G115" s="177" t="s">
        <v>64</v>
      </c>
      <c r="H115" s="178" t="s">
        <v>65</v>
      </c>
    </row>
  </sheetData>
  <mergeCells count="6">
    <mergeCell ref="G111:G112"/>
    <mergeCell ref="H111:H112"/>
    <mergeCell ref="B111:C112"/>
    <mergeCell ref="E111:E112"/>
    <mergeCell ref="B2:C2"/>
    <mergeCell ref="G2:H2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AD115"/>
  <sheetViews>
    <sheetView showGridLines="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P13" sqref="P13:Q13"/>
    </sheetView>
  </sheetViews>
  <sheetFormatPr baseColWidth="10" defaultRowHeight="15" x14ac:dyDescent="0.25"/>
  <cols>
    <col min="2" max="2" width="19.140625" hidden="1" customWidth="1"/>
    <col min="3" max="3" width="15.28515625" hidden="1" customWidth="1"/>
    <col min="4" max="4" width="45.28515625" hidden="1" customWidth="1"/>
    <col min="5" max="6" width="10.5703125" hidden="1" customWidth="1"/>
    <col min="7" max="7" width="5.7109375" customWidth="1"/>
    <col min="8" max="8" width="23.28515625" customWidth="1"/>
    <col min="9" max="9" width="10.5703125" customWidth="1"/>
    <col min="10" max="10" width="14.140625" customWidth="1"/>
    <col min="11" max="11" width="16.7109375" customWidth="1"/>
    <col min="15" max="15" width="2.28515625" customWidth="1"/>
    <col min="18" max="18" width="2.140625" customWidth="1"/>
    <col min="19" max="20" width="13.140625" customWidth="1"/>
    <col min="21" max="22" width="1.85546875" customWidth="1"/>
    <col min="23" max="23" width="11.140625" customWidth="1"/>
    <col min="24" max="24" width="12.85546875" customWidth="1"/>
    <col min="25" max="25" width="3.28515625" customWidth="1"/>
    <col min="26" max="26" width="10" customWidth="1"/>
    <col min="27" max="27" width="10.140625" customWidth="1"/>
    <col min="28" max="28" width="8.28515625" customWidth="1"/>
  </cols>
  <sheetData>
    <row r="2" spans="2:30" ht="18.75" x14ac:dyDescent="0.3">
      <c r="B2" s="385" t="s">
        <v>370</v>
      </c>
      <c r="C2" s="385"/>
      <c r="D2" s="385"/>
      <c r="E2" s="385"/>
      <c r="F2" s="385"/>
      <c r="H2" s="386" t="s">
        <v>557</v>
      </c>
      <c r="I2" s="387"/>
      <c r="J2" s="387"/>
      <c r="K2" s="388"/>
    </row>
    <row r="3" spans="2:30" x14ac:dyDescent="0.25">
      <c r="M3" s="383">
        <v>2020</v>
      </c>
      <c r="N3" s="383"/>
      <c r="P3" s="383">
        <v>2019</v>
      </c>
      <c r="Q3" s="383"/>
      <c r="S3" s="383">
        <v>2018</v>
      </c>
      <c r="T3" s="383"/>
      <c r="W3" s="383">
        <v>2017</v>
      </c>
      <c r="X3" s="383"/>
      <c r="Z3" s="383">
        <v>2016</v>
      </c>
      <c r="AA3" s="383"/>
    </row>
    <row r="4" spans="2:30" ht="45" x14ac:dyDescent="0.25">
      <c r="B4" s="103" t="s">
        <v>169</v>
      </c>
      <c r="C4" s="103" t="s">
        <v>157</v>
      </c>
      <c r="D4" s="103" t="s">
        <v>170</v>
      </c>
      <c r="E4" s="104" t="s">
        <v>283</v>
      </c>
      <c r="F4" s="104" t="s">
        <v>284</v>
      </c>
      <c r="H4" s="103" t="s">
        <v>157</v>
      </c>
      <c r="I4" s="104" t="s">
        <v>283</v>
      </c>
      <c r="J4" s="104" t="s">
        <v>284</v>
      </c>
      <c r="K4" s="104" t="s">
        <v>148</v>
      </c>
      <c r="M4" s="105" t="s">
        <v>323</v>
      </c>
      <c r="N4" s="105" t="s">
        <v>324</v>
      </c>
      <c r="P4" s="105" t="s">
        <v>323</v>
      </c>
      <c r="Q4" s="105" t="s">
        <v>324</v>
      </c>
      <c r="S4" s="105" t="s">
        <v>323</v>
      </c>
      <c r="T4" s="105" t="s">
        <v>324</v>
      </c>
      <c r="W4" s="105" t="s">
        <v>323</v>
      </c>
      <c r="X4" s="105" t="s">
        <v>324</v>
      </c>
      <c r="Z4" s="105" t="s">
        <v>158</v>
      </c>
      <c r="AA4" s="105" t="s">
        <v>159</v>
      </c>
    </row>
    <row r="5" spans="2:30" x14ac:dyDescent="0.25">
      <c r="B5" s="390" t="s">
        <v>171</v>
      </c>
      <c r="C5" s="392" t="s">
        <v>152</v>
      </c>
      <c r="D5" s="88" t="s">
        <v>185</v>
      </c>
      <c r="E5" s="112">
        <v>91.672379000000006</v>
      </c>
      <c r="F5" s="112">
        <v>11.958410000000001</v>
      </c>
      <c r="G5" s="5"/>
      <c r="H5" s="102" t="s">
        <v>149</v>
      </c>
      <c r="I5" s="106">
        <f>+[9]CORTE!$G$194/1000000</f>
        <v>18231.29199191559</v>
      </c>
      <c r="J5" s="106">
        <f>+[9]CORTE!$H$194/1000000</f>
        <v>10401.603622084405</v>
      </c>
      <c r="K5" s="106">
        <f t="shared" ref="K5:K12" si="0">SUM(I5:J5)</f>
        <v>28632.895613999994</v>
      </c>
      <c r="L5" s="6">
        <f>+K5/$K$13</f>
        <v>0.49319972970061488</v>
      </c>
      <c r="M5" s="162">
        <f>+I5/$K5</f>
        <v>0.63672540275673128</v>
      </c>
      <c r="N5" s="162">
        <f>+J5/$K5</f>
        <v>0.36327459724326877</v>
      </c>
      <c r="O5" s="6"/>
      <c r="P5" s="162">
        <v>0.64519132693486647</v>
      </c>
      <c r="Q5" s="162">
        <v>0.35480867306513342</v>
      </c>
      <c r="R5" s="6"/>
      <c r="S5" s="162">
        <v>0.63420055444337531</v>
      </c>
      <c r="T5" s="162">
        <v>0.36579944555662469</v>
      </c>
      <c r="U5" s="6"/>
      <c r="V5" s="6"/>
      <c r="W5" s="162">
        <v>0.58108182915116091</v>
      </c>
      <c r="X5" s="162">
        <v>0.41891817084883914</v>
      </c>
      <c r="Y5" s="6"/>
      <c r="Z5" s="162">
        <v>0.51784484219575821</v>
      </c>
      <c r="AA5" s="162">
        <v>0.4821551578042419</v>
      </c>
      <c r="AB5" s="42">
        <f>+W5-Z5</f>
        <v>6.3236986955402696E-2</v>
      </c>
    </row>
    <row r="6" spans="2:30" x14ac:dyDescent="0.25">
      <c r="B6" s="390"/>
      <c r="C6" s="392"/>
      <c r="D6" s="88" t="s">
        <v>186</v>
      </c>
      <c r="E6" s="112"/>
      <c r="F6" s="112">
        <v>71.234145999999996</v>
      </c>
      <c r="H6" s="88" t="s">
        <v>152</v>
      </c>
      <c r="I6" s="107">
        <f>+[9]Cadeneo!$G$54/1000000</f>
        <v>1290.7784173410034</v>
      </c>
      <c r="J6" s="107">
        <f>+[9]Cadeneo!$H$54/1000000</f>
        <v>5074.8541676589975</v>
      </c>
      <c r="K6" s="107">
        <f t="shared" si="0"/>
        <v>6365.6325850000012</v>
      </c>
      <c r="L6" s="6">
        <f t="shared" ref="L6:L12" si="1">+K6/$K$13</f>
        <v>0.10964759948205732</v>
      </c>
      <c r="M6" s="162">
        <f>I6/$K6</f>
        <v>0.20277300018580999</v>
      </c>
      <c r="N6" s="162">
        <f>+J6/$K6</f>
        <v>0.79722699981418998</v>
      </c>
      <c r="O6" s="6"/>
      <c r="P6" s="162">
        <v>0.2648594498573717</v>
      </c>
      <c r="Q6" s="162">
        <v>0.73514055014262836</v>
      </c>
      <c r="R6" s="6"/>
      <c r="S6" s="162">
        <v>0.26064689518058537</v>
      </c>
      <c r="T6" s="162">
        <v>0.73935310481941463</v>
      </c>
      <c r="U6" s="6"/>
      <c r="V6" s="6"/>
      <c r="W6" s="162">
        <v>0.19657244295162526</v>
      </c>
      <c r="X6" s="162">
        <v>0.80342755704837476</v>
      </c>
      <c r="Y6" s="6"/>
      <c r="Z6" s="163">
        <v>0.20103438337805055</v>
      </c>
      <c r="AA6" s="163">
        <v>0.79896561662194943</v>
      </c>
      <c r="AB6" s="42">
        <f t="shared" ref="AB6:AB12" si="2">+W6-Z6</f>
        <v>-4.4619404264252815E-3</v>
      </c>
      <c r="AC6" s="137"/>
      <c r="AD6" s="137"/>
    </row>
    <row r="7" spans="2:30" x14ac:dyDescent="0.25">
      <c r="B7" s="391"/>
      <c r="C7" s="393"/>
      <c r="D7" s="88" t="s">
        <v>172</v>
      </c>
      <c r="E7" s="112"/>
      <c r="F7" s="112">
        <v>29.592956999999998</v>
      </c>
      <c r="H7" s="88" t="s">
        <v>151</v>
      </c>
      <c r="I7" s="107">
        <f>+[9]ALCE!$G$94/1000000</f>
        <v>1855.9801085911447</v>
      </c>
      <c r="J7" s="107">
        <f>+[9]ALCE!$H$94/1000000</f>
        <v>1768.3328464088549</v>
      </c>
      <c r="K7" s="107">
        <f t="shared" si="0"/>
        <v>3624.3129549999994</v>
      </c>
      <c r="L7" s="6">
        <f t="shared" si="1"/>
        <v>6.2428550498484593E-2</v>
      </c>
      <c r="M7" s="162">
        <f t="shared" ref="M7:M13" si="3">I7/$K7</f>
        <v>0.51209156925333588</v>
      </c>
      <c r="N7" s="162">
        <f t="shared" ref="N7:N13" si="4">+J7/$K7</f>
        <v>0.48790843074666418</v>
      </c>
      <c r="O7" s="6"/>
      <c r="P7" s="162">
        <v>0.59386860323866864</v>
      </c>
      <c r="Q7" s="162">
        <v>0.40613139676133136</v>
      </c>
      <c r="R7" s="6"/>
      <c r="S7" s="162">
        <v>0.60684103792877686</v>
      </c>
      <c r="T7" s="162">
        <v>0.39315896207122314</v>
      </c>
      <c r="U7" s="6"/>
      <c r="V7" s="6"/>
      <c r="W7" s="162">
        <v>0.616758630380841</v>
      </c>
      <c r="X7" s="162">
        <v>0.38324136961915906</v>
      </c>
      <c r="Y7" s="6"/>
      <c r="Z7" s="162">
        <v>0.54344732189858969</v>
      </c>
      <c r="AA7" s="162">
        <v>0.45655267810141031</v>
      </c>
      <c r="AB7" s="42">
        <f t="shared" si="2"/>
        <v>7.3311308482251314E-2</v>
      </c>
    </row>
    <row r="8" spans="2:30" x14ac:dyDescent="0.25">
      <c r="B8" s="391"/>
      <c r="C8" s="393"/>
      <c r="D8" s="88" t="s">
        <v>173</v>
      </c>
      <c r="E8" s="112"/>
      <c r="F8" s="112"/>
      <c r="H8" s="88" t="s">
        <v>153</v>
      </c>
      <c r="I8" s="107">
        <f>+[9]Transporte!$G$142/1000000</f>
        <v>4437.6913116848546</v>
      </c>
      <c r="J8" s="107">
        <f>+[9]Transporte!$H$142/1000000</f>
        <v>13340.672965805739</v>
      </c>
      <c r="K8" s="107">
        <f t="shared" si="0"/>
        <v>17778.364277490593</v>
      </c>
      <c r="L8" s="6">
        <f t="shared" si="1"/>
        <v>0.30623114666370643</v>
      </c>
      <c r="M8" s="162">
        <f t="shared" si="3"/>
        <v>0.2496119014336696</v>
      </c>
      <c r="N8" s="162">
        <f t="shared" si="4"/>
        <v>0.75038809856633049</v>
      </c>
      <c r="O8" s="6"/>
      <c r="P8" s="162">
        <v>0.25379410119128509</v>
      </c>
      <c r="Q8" s="162">
        <v>0.74620589880871502</v>
      </c>
      <c r="R8" s="6"/>
      <c r="S8" s="162">
        <v>0.27204653750334468</v>
      </c>
      <c r="T8" s="162">
        <v>0.72795346249665538</v>
      </c>
      <c r="U8" s="6"/>
      <c r="V8" s="6"/>
      <c r="W8" s="162">
        <v>0.20776195443035467</v>
      </c>
      <c r="X8" s="162">
        <v>0.79223804556964539</v>
      </c>
      <c r="Y8" s="6"/>
      <c r="Z8" s="162">
        <v>0.16709058319615763</v>
      </c>
      <c r="AA8" s="162">
        <v>0.83290941680384234</v>
      </c>
      <c r="AB8" s="42">
        <f t="shared" si="2"/>
        <v>4.0671371234197035E-2</v>
      </c>
      <c r="AC8" s="5">
        <v>24.930838921743998</v>
      </c>
    </row>
    <row r="9" spans="2:30" hidden="1" x14ac:dyDescent="0.25">
      <c r="B9" s="391"/>
      <c r="C9" s="393"/>
      <c r="D9" s="309" t="s">
        <v>174</v>
      </c>
      <c r="E9" s="134">
        <v>839.73800683685408</v>
      </c>
      <c r="F9" s="112">
        <v>92.519959209351555</v>
      </c>
      <c r="H9" s="88" t="s">
        <v>298</v>
      </c>
      <c r="I9" s="180"/>
      <c r="J9" s="180"/>
      <c r="K9" s="180">
        <f t="shared" si="0"/>
        <v>0</v>
      </c>
      <c r="L9" s="6">
        <f t="shared" si="1"/>
        <v>0</v>
      </c>
      <c r="M9" s="162" t="e">
        <f t="shared" si="3"/>
        <v>#DIV/0!</v>
      </c>
      <c r="N9" s="162" t="e">
        <f t="shared" si="4"/>
        <v>#DIV/0!</v>
      </c>
      <c r="O9" s="6"/>
      <c r="P9" s="162"/>
      <c r="Q9" s="162"/>
      <c r="R9" s="6"/>
      <c r="S9" s="162"/>
      <c r="T9" s="162"/>
      <c r="U9" s="6"/>
      <c r="V9" s="6"/>
      <c r="W9" s="162">
        <v>0.40307162390038015</v>
      </c>
      <c r="X9" s="162">
        <v>0.59692837609961991</v>
      </c>
      <c r="Y9" s="6"/>
      <c r="Z9" s="162"/>
      <c r="AA9" s="162"/>
      <c r="AB9" s="42">
        <f t="shared" si="2"/>
        <v>0.40307162390038015</v>
      </c>
    </row>
    <row r="10" spans="2:30" x14ac:dyDescent="0.25">
      <c r="B10" s="391"/>
      <c r="C10" s="393"/>
      <c r="D10" s="309" t="s">
        <v>175</v>
      </c>
      <c r="E10" s="112"/>
      <c r="F10" s="112">
        <v>680.59970801982024</v>
      </c>
      <c r="H10" s="88" t="s">
        <v>176</v>
      </c>
      <c r="I10" s="180">
        <f>+[9]RESUMEN!$K$11</f>
        <v>340.76071224170187</v>
      </c>
      <c r="J10" s="180">
        <f>+[9]RESUMEN!$L$11</f>
        <v>322.41160575829815</v>
      </c>
      <c r="K10" s="180">
        <f>SUM(I10:J10)</f>
        <v>663.17231800000002</v>
      </c>
      <c r="L10" s="6">
        <f t="shared" si="1"/>
        <v>1.1423099234944542E-2</v>
      </c>
      <c r="M10" s="162">
        <f t="shared" si="3"/>
        <v>0.51383434288899532</v>
      </c>
      <c r="N10" s="162">
        <f t="shared" si="4"/>
        <v>0.48616565711100468</v>
      </c>
      <c r="O10" s="6"/>
      <c r="P10" s="162"/>
      <c r="Q10" s="162"/>
      <c r="R10" s="6"/>
      <c r="S10" s="162"/>
      <c r="T10" s="162"/>
      <c r="U10" s="6"/>
      <c r="V10" s="6"/>
      <c r="W10" s="162">
        <v>0.90583907347166914</v>
      </c>
      <c r="X10" s="162">
        <v>9.4160926528331024E-2</v>
      </c>
      <c r="Y10" s="6"/>
      <c r="Z10" s="162">
        <v>0.94803567216158036</v>
      </c>
      <c r="AA10" s="162">
        <v>5.1964327838419692E-2</v>
      </c>
      <c r="AB10" s="42">
        <f t="shared" si="2"/>
        <v>-4.2196598689911213E-2</v>
      </c>
    </row>
    <row r="11" spans="2:30" hidden="1" x14ac:dyDescent="0.25">
      <c r="B11" s="391"/>
      <c r="C11" s="393"/>
      <c r="D11" s="310" t="s">
        <v>177</v>
      </c>
      <c r="E11" s="112"/>
      <c r="F11" s="112">
        <v>47.044471124928563</v>
      </c>
      <c r="H11" s="88" t="s">
        <v>178</v>
      </c>
      <c r="I11" s="180"/>
      <c r="J11" s="180"/>
      <c r="K11" s="180">
        <f t="shared" si="0"/>
        <v>0</v>
      </c>
      <c r="L11" s="6">
        <f t="shared" si="1"/>
        <v>0</v>
      </c>
      <c r="M11" s="162" t="e">
        <f t="shared" si="3"/>
        <v>#DIV/0!</v>
      </c>
      <c r="N11" s="162" t="e">
        <f t="shared" si="4"/>
        <v>#DIV/0!</v>
      </c>
      <c r="O11" s="6"/>
      <c r="P11" s="162"/>
      <c r="Q11" s="162"/>
      <c r="R11" s="6"/>
      <c r="S11" s="162"/>
      <c r="T11" s="162"/>
      <c r="U11" s="6"/>
      <c r="V11" s="6"/>
      <c r="W11" s="162">
        <v>0</v>
      </c>
      <c r="X11" s="162">
        <v>1</v>
      </c>
      <c r="Y11" s="6"/>
      <c r="Z11" s="162">
        <v>0</v>
      </c>
      <c r="AA11" s="162">
        <v>1</v>
      </c>
      <c r="AB11" s="42">
        <f t="shared" si="2"/>
        <v>0</v>
      </c>
    </row>
    <row r="12" spans="2:30" x14ac:dyDescent="0.25">
      <c r="B12" s="391"/>
      <c r="C12" s="393"/>
      <c r="D12" s="310" t="s">
        <v>179</v>
      </c>
      <c r="E12" s="112"/>
      <c r="F12" s="112">
        <v>108.03006716295839</v>
      </c>
      <c r="H12" s="89" t="s">
        <v>36</v>
      </c>
      <c r="I12" s="181">
        <f>+[9]RESUMEN!$K$12</f>
        <v>760.05974375670974</v>
      </c>
      <c r="J12" s="181">
        <f>+[9]RESUMEN!$L$12</f>
        <v>230.93822924329004</v>
      </c>
      <c r="K12" s="181">
        <f t="shared" si="0"/>
        <v>990.99797299999977</v>
      </c>
      <c r="L12" s="6">
        <f t="shared" si="1"/>
        <v>1.7069874420192383E-2</v>
      </c>
      <c r="M12" s="162">
        <f t="shared" si="3"/>
        <v>0.76696397416012663</v>
      </c>
      <c r="N12" s="162">
        <f t="shared" si="4"/>
        <v>0.23303602583987332</v>
      </c>
      <c r="O12" s="6"/>
      <c r="P12" s="162"/>
      <c r="Q12" s="162"/>
      <c r="R12" s="6"/>
      <c r="S12" s="162"/>
      <c r="T12" s="162"/>
      <c r="U12" s="6"/>
      <c r="V12" s="6"/>
      <c r="W12" s="162">
        <v>1</v>
      </c>
      <c r="X12" s="162">
        <v>0</v>
      </c>
      <c r="Y12" s="6"/>
      <c r="Z12" s="162">
        <v>1</v>
      </c>
      <c r="AA12" s="162">
        <v>0</v>
      </c>
      <c r="AB12" s="42">
        <f t="shared" si="2"/>
        <v>0</v>
      </c>
    </row>
    <row r="13" spans="2:30" x14ac:dyDescent="0.25">
      <c r="B13" s="391"/>
      <c r="C13" s="393"/>
      <c r="D13" s="309" t="s">
        <v>180</v>
      </c>
      <c r="E13" s="134">
        <v>153.45424899654566</v>
      </c>
      <c r="F13" s="134">
        <v>384.44792251739364</v>
      </c>
      <c r="H13" s="90" t="s">
        <v>181</v>
      </c>
      <c r="I13" s="108">
        <f>SUM(I5:I12)</f>
        <v>26916.562285531007</v>
      </c>
      <c r="J13" s="108">
        <f>SUM(J5:J12)</f>
        <v>31138.813436959586</v>
      </c>
      <c r="K13" s="108">
        <f>SUM(K5:K12)</f>
        <v>58055.375722490578</v>
      </c>
      <c r="M13" s="162">
        <f t="shared" si="3"/>
        <v>0.46363600184407322</v>
      </c>
      <c r="N13" s="162">
        <f t="shared" si="4"/>
        <v>0.53636399815592706</v>
      </c>
      <c r="P13" s="162">
        <v>0.47572064667804836</v>
      </c>
      <c r="Q13" s="162">
        <v>0.52427935332195164</v>
      </c>
      <c r="S13" s="162">
        <v>0.47322353338890444</v>
      </c>
      <c r="T13" s="162">
        <v>0.52677646661109567</v>
      </c>
      <c r="W13" s="162">
        <v>0.42255277520323825</v>
      </c>
      <c r="X13" s="162">
        <v>0.57744722479676147</v>
      </c>
      <c r="Z13" s="162">
        <v>0.37025601487159021</v>
      </c>
      <c r="AA13" s="162">
        <v>0.62974398512840968</v>
      </c>
    </row>
    <row r="14" spans="2:30" x14ac:dyDescent="0.25">
      <c r="B14" s="391"/>
      <c r="C14" s="393"/>
      <c r="D14" s="309" t="s">
        <v>285</v>
      </c>
      <c r="E14" s="112">
        <v>23.750791762523829</v>
      </c>
      <c r="F14" s="112"/>
      <c r="H14" s="90" t="s">
        <v>182</v>
      </c>
      <c r="I14" s="129">
        <f>+I13/$K$13</f>
        <v>0.46363600184407322</v>
      </c>
      <c r="J14" s="129">
        <f>+J13/$K$13</f>
        <v>0.53636399815592706</v>
      </c>
      <c r="K14" s="130">
        <f>+I14+J14</f>
        <v>1.0000000000000002</v>
      </c>
    </row>
    <row r="15" spans="2:30" x14ac:dyDescent="0.25">
      <c r="B15" s="391"/>
      <c r="C15" s="393"/>
      <c r="D15" s="309" t="s">
        <v>190</v>
      </c>
      <c r="E15" s="112">
        <v>0</v>
      </c>
      <c r="F15" s="112"/>
      <c r="H15" s="311"/>
      <c r="I15" s="131"/>
      <c r="J15" s="131"/>
      <c r="K15" s="131"/>
    </row>
    <row r="16" spans="2:30" x14ac:dyDescent="0.25">
      <c r="B16" s="391"/>
      <c r="C16" s="393"/>
      <c r="D16" s="309" t="s">
        <v>246</v>
      </c>
      <c r="E16" s="112">
        <v>33.696939833695858</v>
      </c>
      <c r="F16" s="112"/>
      <c r="I16" s="5"/>
      <c r="J16" s="5"/>
      <c r="K16" s="5"/>
      <c r="W16" s="6" t="e">
        <f>+I16/K16</f>
        <v>#DIV/0!</v>
      </c>
      <c r="X16" s="6" t="e">
        <f>+J16/K16</f>
        <v>#DIV/0!</v>
      </c>
    </row>
    <row r="17" spans="2:24" x14ac:dyDescent="0.25">
      <c r="B17" s="391"/>
      <c r="C17" s="393"/>
      <c r="D17" s="88" t="s">
        <v>178</v>
      </c>
      <c r="E17" s="112"/>
      <c r="F17" s="112">
        <v>252.37531253592763</v>
      </c>
      <c r="I17" s="5"/>
      <c r="J17" s="5"/>
      <c r="K17" s="5"/>
      <c r="W17" s="6" t="e">
        <f>+I17/K17</f>
        <v>#DIV/0!</v>
      </c>
      <c r="X17" s="6" t="e">
        <f>+J17/K17</f>
        <v>#DIV/0!</v>
      </c>
    </row>
    <row r="18" spans="2:24" x14ac:dyDescent="0.25">
      <c r="B18" s="391"/>
      <c r="C18" s="393"/>
      <c r="D18" s="310" t="s">
        <v>183</v>
      </c>
      <c r="E18" s="112"/>
      <c r="F18" s="112"/>
    </row>
    <row r="19" spans="2:24" x14ac:dyDescent="0.25">
      <c r="B19" s="391"/>
      <c r="C19" s="393"/>
      <c r="D19" s="88" t="s">
        <v>299</v>
      </c>
      <c r="E19" s="112"/>
      <c r="F19" s="112">
        <v>2188.3858999999998</v>
      </c>
      <c r="G19" s="65"/>
      <c r="I19" s="312"/>
      <c r="J19" s="132" t="s">
        <v>286</v>
      </c>
      <c r="K19" s="108"/>
    </row>
    <row r="20" spans="2:24" x14ac:dyDescent="0.25">
      <c r="B20" s="391"/>
      <c r="C20" s="393"/>
      <c r="D20" s="88" t="s">
        <v>287</v>
      </c>
      <c r="E20" s="112"/>
      <c r="F20" s="112">
        <v>159.1061540000014</v>
      </c>
      <c r="I20" s="65"/>
    </row>
    <row r="21" spans="2:24" x14ac:dyDescent="0.25">
      <c r="B21" s="391"/>
      <c r="C21" s="393"/>
      <c r="D21" s="88" t="s">
        <v>247</v>
      </c>
      <c r="E21" s="112"/>
      <c r="F21" s="112">
        <v>643.54473500000006</v>
      </c>
      <c r="H21" s="109"/>
      <c r="I21" s="65"/>
      <c r="K21" s="41">
        <f>K19-K13</f>
        <v>-58055.375722490578</v>
      </c>
    </row>
    <row r="22" spans="2:24" x14ac:dyDescent="0.25">
      <c r="B22" s="391"/>
      <c r="C22" s="391" t="s">
        <v>151</v>
      </c>
      <c r="D22" s="88" t="s">
        <v>185</v>
      </c>
      <c r="E22" s="112">
        <v>881.77333340629389</v>
      </c>
      <c r="F22" s="112">
        <v>83.665531593706604</v>
      </c>
      <c r="H22" s="91"/>
      <c r="I22" s="91"/>
      <c r="J22" s="91"/>
      <c r="K22" s="91"/>
    </row>
    <row r="23" spans="2:24" x14ac:dyDescent="0.25">
      <c r="B23" s="391"/>
      <c r="C23" s="391"/>
      <c r="D23" s="88" t="s">
        <v>248</v>
      </c>
      <c r="E23" s="112"/>
      <c r="F23" s="133"/>
      <c r="H23" s="91"/>
      <c r="I23" s="91"/>
      <c r="J23" s="91"/>
      <c r="K23" s="91"/>
    </row>
    <row r="24" spans="2:24" x14ac:dyDescent="0.25">
      <c r="B24" s="391"/>
      <c r="C24" s="391"/>
      <c r="D24" s="88" t="s">
        <v>186</v>
      </c>
      <c r="E24" s="112"/>
      <c r="F24" s="112">
        <v>103.510047</v>
      </c>
      <c r="H24" s="65"/>
      <c r="I24" s="91"/>
      <c r="J24" s="91"/>
      <c r="K24" s="91"/>
    </row>
    <row r="25" spans="2:24" x14ac:dyDescent="0.25">
      <c r="B25" s="391"/>
      <c r="C25" s="391"/>
      <c r="D25" s="88" t="s">
        <v>187</v>
      </c>
      <c r="E25" s="112"/>
      <c r="F25" s="134"/>
      <c r="H25" s="65"/>
      <c r="I25" s="91"/>
      <c r="J25" s="91"/>
      <c r="K25" s="91"/>
    </row>
    <row r="26" spans="2:24" x14ac:dyDescent="0.25">
      <c r="B26" s="391"/>
      <c r="C26" s="391"/>
      <c r="D26" s="88" t="s">
        <v>188</v>
      </c>
      <c r="E26" s="112"/>
      <c r="F26" s="134"/>
      <c r="G26" s="110"/>
      <c r="H26" s="65"/>
    </row>
    <row r="27" spans="2:24" x14ac:dyDescent="0.25">
      <c r="B27" s="391"/>
      <c r="C27" s="391"/>
      <c r="D27" s="88" t="s">
        <v>249</v>
      </c>
      <c r="E27" s="134">
        <v>354.65255400000001</v>
      </c>
      <c r="F27" s="134">
        <v>52.397364000000003</v>
      </c>
      <c r="H27" s="65"/>
      <c r="I27" s="313"/>
      <c r="J27" s="65"/>
    </row>
    <row r="28" spans="2:24" x14ac:dyDescent="0.25">
      <c r="B28" s="391"/>
      <c r="C28" s="391"/>
      <c r="D28" s="88" t="s">
        <v>175</v>
      </c>
      <c r="E28" s="134"/>
      <c r="F28" s="112">
        <v>408.33624099999997</v>
      </c>
      <c r="H28" s="65"/>
      <c r="I28" s="91"/>
      <c r="J28" s="65"/>
    </row>
    <row r="29" spans="2:24" x14ac:dyDescent="0.25">
      <c r="B29" s="391"/>
      <c r="C29" s="391"/>
      <c r="D29" s="88" t="s">
        <v>177</v>
      </c>
      <c r="E29" s="134"/>
      <c r="F29" s="112">
        <v>45.853952999999997</v>
      </c>
      <c r="H29" s="65"/>
      <c r="I29" s="65"/>
      <c r="J29" s="65"/>
    </row>
    <row r="30" spans="2:24" x14ac:dyDescent="0.25">
      <c r="B30" s="391"/>
      <c r="C30" s="391"/>
      <c r="D30" s="88" t="s">
        <v>189</v>
      </c>
      <c r="E30" s="112"/>
      <c r="F30" s="112">
        <v>24.545642000000001</v>
      </c>
      <c r="H30" s="65"/>
      <c r="I30" s="65"/>
      <c r="J30" s="65"/>
    </row>
    <row r="31" spans="2:24" x14ac:dyDescent="0.25">
      <c r="B31" s="391"/>
      <c r="C31" s="391"/>
      <c r="D31" s="88" t="s">
        <v>190</v>
      </c>
      <c r="E31" s="112"/>
      <c r="F31" s="112">
        <v>0.865344</v>
      </c>
      <c r="H31" s="65"/>
      <c r="I31" s="91"/>
      <c r="J31" s="312"/>
    </row>
    <row r="32" spans="2:24" x14ac:dyDescent="0.25">
      <c r="B32" s="391"/>
      <c r="C32" s="391"/>
      <c r="D32" s="88" t="s">
        <v>127</v>
      </c>
      <c r="E32" s="112">
        <v>17.114356000000001</v>
      </c>
      <c r="F32" s="112"/>
      <c r="H32" s="65"/>
      <c r="I32" s="65"/>
      <c r="J32" s="65"/>
    </row>
    <row r="33" spans="2:22" x14ac:dyDescent="0.25">
      <c r="B33" s="391"/>
      <c r="C33" s="391"/>
      <c r="D33" s="88" t="s">
        <v>178</v>
      </c>
      <c r="E33" s="112"/>
      <c r="F33" s="112">
        <v>109.835729</v>
      </c>
      <c r="H33" s="65"/>
      <c r="I33" s="65"/>
      <c r="J33" s="312"/>
    </row>
    <row r="34" spans="2:22" x14ac:dyDescent="0.25">
      <c r="B34" s="391"/>
      <c r="C34" s="391"/>
      <c r="D34" s="88" t="s">
        <v>180</v>
      </c>
      <c r="E34" s="134">
        <v>173.25515199999998</v>
      </c>
      <c r="F34" s="134">
        <v>202.85969900000001</v>
      </c>
      <c r="G34" s="5"/>
      <c r="H34" s="136">
        <f>+E34/(E34+F34)</f>
        <v>0.4606442727250884</v>
      </c>
      <c r="I34" s="65"/>
      <c r="J34" s="65"/>
    </row>
    <row r="35" spans="2:22" x14ac:dyDescent="0.25">
      <c r="B35" s="391"/>
      <c r="C35" s="391"/>
      <c r="D35" s="88" t="s">
        <v>288</v>
      </c>
      <c r="E35" s="112">
        <v>37.474992</v>
      </c>
      <c r="F35" s="112"/>
      <c r="H35" s="65"/>
      <c r="I35" s="65"/>
      <c r="J35" s="65"/>
    </row>
    <row r="36" spans="2:22" x14ac:dyDescent="0.25">
      <c r="B36" s="391"/>
      <c r="C36" s="391"/>
      <c r="D36" s="88" t="s">
        <v>289</v>
      </c>
      <c r="E36" s="112">
        <v>396.22921400000001</v>
      </c>
      <c r="F36" s="112"/>
      <c r="H36" s="65"/>
      <c r="I36" s="65"/>
      <c r="J36" s="65"/>
    </row>
    <row r="37" spans="2:22" x14ac:dyDescent="0.25">
      <c r="B37" s="391"/>
      <c r="C37" s="391"/>
      <c r="D37" s="88" t="s">
        <v>191</v>
      </c>
      <c r="E37" s="112">
        <v>204.474311</v>
      </c>
      <c r="F37" s="112"/>
      <c r="H37" s="65"/>
      <c r="I37" s="65"/>
      <c r="J37" s="65"/>
    </row>
    <row r="38" spans="2:22" x14ac:dyDescent="0.25">
      <c r="B38" s="391"/>
      <c r="C38" s="391"/>
      <c r="D38" s="88" t="s">
        <v>290</v>
      </c>
      <c r="E38" s="112">
        <v>1.2783964470742863</v>
      </c>
      <c r="F38" s="112">
        <v>27.688322552925708</v>
      </c>
      <c r="H38" s="65"/>
      <c r="I38" s="65"/>
      <c r="J38" s="65"/>
    </row>
    <row r="39" spans="2:22" x14ac:dyDescent="0.25">
      <c r="B39" s="391"/>
      <c r="C39" s="391"/>
      <c r="D39" s="88" t="s">
        <v>291</v>
      </c>
      <c r="E39" s="112">
        <v>39.96220609715629</v>
      </c>
      <c r="F39" s="112">
        <v>40.243321902843732</v>
      </c>
      <c r="G39" s="5"/>
      <c r="H39" s="65"/>
      <c r="I39" s="65"/>
      <c r="J39" s="65"/>
    </row>
    <row r="40" spans="2:22" x14ac:dyDescent="0.25">
      <c r="B40" s="391"/>
      <c r="C40" s="391"/>
      <c r="D40" s="88" t="s">
        <v>192</v>
      </c>
      <c r="E40" s="112"/>
      <c r="F40" s="112">
        <v>126.882604</v>
      </c>
      <c r="H40" s="65"/>
      <c r="I40" s="65"/>
      <c r="J40" s="65"/>
    </row>
    <row r="41" spans="2:22" x14ac:dyDescent="0.25">
      <c r="B41" s="391"/>
      <c r="C41" s="391"/>
      <c r="D41" s="88" t="s">
        <v>193</v>
      </c>
      <c r="E41" s="112"/>
      <c r="F41" s="112">
        <v>82.075406999999998</v>
      </c>
      <c r="H41" s="65"/>
      <c r="I41" s="65"/>
      <c r="J41" s="65"/>
    </row>
    <row r="42" spans="2:22" x14ac:dyDescent="0.25">
      <c r="B42" s="391"/>
      <c r="C42" s="393" t="s">
        <v>153</v>
      </c>
      <c r="D42" s="88" t="s">
        <v>185</v>
      </c>
      <c r="E42" s="112">
        <v>56.251764999999999</v>
      </c>
      <c r="F42" s="112">
        <v>8.3100210000000008</v>
      </c>
      <c r="H42" s="65"/>
      <c r="I42" s="65"/>
      <c r="J42" s="65"/>
    </row>
    <row r="43" spans="2:22" x14ac:dyDescent="0.25">
      <c r="B43" s="391"/>
      <c r="C43" s="393"/>
      <c r="D43" s="88" t="s">
        <v>248</v>
      </c>
      <c r="E43" s="112"/>
      <c r="F43" s="112"/>
      <c r="H43" s="65"/>
      <c r="I43" s="65"/>
      <c r="J43" s="65"/>
    </row>
    <row r="44" spans="2:22" x14ac:dyDescent="0.25">
      <c r="B44" s="391"/>
      <c r="C44" s="393"/>
      <c r="D44" s="88" t="s">
        <v>186</v>
      </c>
      <c r="E44" s="112"/>
      <c r="F44" s="112">
        <v>141.894856</v>
      </c>
      <c r="H44" s="65"/>
      <c r="I44" s="65"/>
      <c r="J44" s="312"/>
    </row>
    <row r="45" spans="2:22" ht="15.75" customHeight="1" x14ac:dyDescent="0.25">
      <c r="B45" s="391"/>
      <c r="C45" s="393"/>
      <c r="D45" s="88" t="s">
        <v>154</v>
      </c>
      <c r="E45" s="112"/>
      <c r="F45" s="112">
        <v>934.4178340000002</v>
      </c>
      <c r="H45" s="65"/>
      <c r="I45" s="65"/>
      <c r="J45" s="65"/>
    </row>
    <row r="46" spans="2:22" x14ac:dyDescent="0.25">
      <c r="B46" s="391"/>
      <c r="C46" s="393"/>
      <c r="D46" s="88" t="s">
        <v>299</v>
      </c>
      <c r="E46" s="112"/>
      <c r="F46" s="112">
        <v>7863.8487769999992</v>
      </c>
      <c r="H46" s="65"/>
      <c r="I46" s="65"/>
      <c r="J46" s="65"/>
    </row>
    <row r="47" spans="2:22" x14ac:dyDescent="0.25">
      <c r="B47" s="391"/>
      <c r="C47" s="393"/>
      <c r="D47" s="88" t="s">
        <v>247</v>
      </c>
      <c r="E47" s="112"/>
      <c r="F47" s="112">
        <v>2200.5867509999998</v>
      </c>
      <c r="H47" s="5"/>
      <c r="I47" s="65"/>
      <c r="J47" s="65"/>
      <c r="K47" s="65"/>
    </row>
    <row r="48" spans="2:22" x14ac:dyDescent="0.25">
      <c r="B48" s="391"/>
      <c r="C48" s="393"/>
      <c r="D48" s="88" t="s">
        <v>287</v>
      </c>
      <c r="E48" s="112"/>
      <c r="F48" s="112">
        <v>1038.742371</v>
      </c>
      <c r="I48" s="65"/>
      <c r="J48" s="314"/>
      <c r="K48" s="31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</row>
    <row r="49" spans="2:11" x14ac:dyDescent="0.25">
      <c r="B49" s="391"/>
      <c r="C49" s="393"/>
      <c r="D49" s="88" t="s">
        <v>194</v>
      </c>
      <c r="E49" s="112">
        <v>1089.7715696909383</v>
      </c>
      <c r="F49" s="112">
        <v>107.54420843525897</v>
      </c>
      <c r="G49" s="5"/>
      <c r="I49" s="65"/>
      <c r="J49" s="65"/>
    </row>
    <row r="50" spans="2:11" x14ac:dyDescent="0.25">
      <c r="B50" s="391"/>
      <c r="C50" s="393"/>
      <c r="D50" s="88" t="s">
        <v>195</v>
      </c>
      <c r="E50" s="112"/>
      <c r="F50" s="112">
        <v>980.17773054093846</v>
      </c>
    </row>
    <row r="51" spans="2:11" x14ac:dyDescent="0.25">
      <c r="B51" s="391"/>
      <c r="C51" s="393"/>
      <c r="D51" s="88" t="s">
        <v>196</v>
      </c>
      <c r="E51" s="112"/>
      <c r="F51" s="112">
        <v>35.49900899968992</v>
      </c>
      <c r="H51" s="65"/>
      <c r="I51" s="137"/>
    </row>
    <row r="52" spans="2:11" x14ac:dyDescent="0.25">
      <c r="B52" s="391"/>
      <c r="C52" s="393"/>
      <c r="D52" s="88" t="s">
        <v>197</v>
      </c>
      <c r="E52" s="112"/>
      <c r="F52" s="112">
        <v>148.78182230294544</v>
      </c>
      <c r="H52" s="65"/>
      <c r="I52" s="65"/>
      <c r="J52" s="65"/>
    </row>
    <row r="53" spans="2:11" x14ac:dyDescent="0.25">
      <c r="B53" s="391"/>
      <c r="C53" s="393"/>
      <c r="D53" s="88" t="s">
        <v>198</v>
      </c>
      <c r="E53" s="112">
        <v>276.4697455684622</v>
      </c>
      <c r="F53" s="112">
        <v>527.6489534333349</v>
      </c>
      <c r="H53" s="65"/>
      <c r="I53" s="65"/>
      <c r="J53" s="65"/>
    </row>
    <row r="54" spans="2:11" x14ac:dyDescent="0.25">
      <c r="B54" s="391"/>
      <c r="C54" s="393"/>
      <c r="D54" s="88" t="s">
        <v>292</v>
      </c>
      <c r="E54" s="112">
        <v>22.29616167783875</v>
      </c>
      <c r="F54" s="112"/>
      <c r="H54" s="65"/>
      <c r="I54" s="65"/>
    </row>
    <row r="55" spans="2:11" x14ac:dyDescent="0.25">
      <c r="B55" s="391"/>
      <c r="C55" s="393"/>
      <c r="D55" s="88" t="s">
        <v>127</v>
      </c>
      <c r="E55" s="112">
        <v>52.25159484168028</v>
      </c>
      <c r="F55" s="112"/>
      <c r="H55" s="65"/>
      <c r="I55" s="65"/>
    </row>
    <row r="56" spans="2:11" x14ac:dyDescent="0.25">
      <c r="B56" s="391"/>
      <c r="C56" s="393"/>
      <c r="D56" s="88" t="s">
        <v>178</v>
      </c>
      <c r="E56" s="112"/>
      <c r="F56" s="112">
        <v>176.52250525828725</v>
      </c>
      <c r="H56" s="65"/>
      <c r="I56" s="65"/>
      <c r="K56" s="65"/>
    </row>
    <row r="57" spans="2:11" x14ac:dyDescent="0.25">
      <c r="B57" s="391"/>
      <c r="C57" s="393"/>
      <c r="D57" s="88" t="s">
        <v>300</v>
      </c>
      <c r="E57" s="112"/>
      <c r="F57" s="112">
        <v>36.951343928881592</v>
      </c>
      <c r="H57" s="65"/>
      <c r="I57" s="138"/>
      <c r="J57" s="138"/>
    </row>
    <row r="58" spans="2:11" x14ac:dyDescent="0.25">
      <c r="B58" s="391"/>
      <c r="C58" s="393"/>
      <c r="D58" s="87" t="s">
        <v>199</v>
      </c>
      <c r="E58" s="112">
        <v>519.99084700000003</v>
      </c>
      <c r="F58" s="112">
        <v>645.91916200000003</v>
      </c>
    </row>
    <row r="59" spans="2:11" x14ac:dyDescent="0.25">
      <c r="B59" s="391"/>
      <c r="C59" s="393"/>
      <c r="D59" s="87" t="s">
        <v>200</v>
      </c>
      <c r="E59" s="112">
        <v>362.97550000000001</v>
      </c>
      <c r="F59" s="112">
        <v>324.74524492174402</v>
      </c>
      <c r="H59" s="65"/>
      <c r="I59" s="65"/>
    </row>
    <row r="60" spans="2:11" x14ac:dyDescent="0.25">
      <c r="B60" s="391"/>
      <c r="C60" s="393"/>
      <c r="D60" s="87" t="s">
        <v>201</v>
      </c>
      <c r="E60" s="112"/>
      <c r="F60" s="112">
        <v>54.490374000000017</v>
      </c>
      <c r="H60" s="65"/>
      <c r="I60" s="65"/>
    </row>
    <row r="61" spans="2:11" x14ac:dyDescent="0.25">
      <c r="B61" s="391"/>
      <c r="C61" s="393"/>
      <c r="D61" s="88" t="s">
        <v>301</v>
      </c>
      <c r="E61" s="112">
        <v>713.92229799999996</v>
      </c>
      <c r="F61" s="112">
        <v>13.660228</v>
      </c>
      <c r="G61" s="5"/>
      <c r="H61" s="65"/>
      <c r="J61" s="92"/>
    </row>
    <row r="62" spans="2:11" x14ac:dyDescent="0.25">
      <c r="B62" s="391"/>
      <c r="C62" s="393"/>
      <c r="D62" s="88" t="s">
        <v>150</v>
      </c>
      <c r="E62" s="112">
        <v>1115.241031</v>
      </c>
      <c r="F62" s="112">
        <v>810.67106799999999</v>
      </c>
      <c r="H62" s="65"/>
      <c r="I62" s="65"/>
    </row>
    <row r="63" spans="2:11" x14ac:dyDescent="0.25">
      <c r="B63" s="391"/>
      <c r="C63" s="393"/>
      <c r="D63" s="87" t="s">
        <v>202</v>
      </c>
      <c r="E63" s="112">
        <v>225.53474601502845</v>
      </c>
      <c r="F63" s="112">
        <v>334.00537698497158</v>
      </c>
      <c r="H63" s="111"/>
      <c r="I63" s="312"/>
    </row>
    <row r="64" spans="2:11" x14ac:dyDescent="0.25">
      <c r="B64" s="391"/>
      <c r="C64" s="391" t="s">
        <v>149</v>
      </c>
      <c r="D64" t="s">
        <v>203</v>
      </c>
      <c r="E64" s="112">
        <v>8317.2051440000014</v>
      </c>
      <c r="F64" s="112"/>
      <c r="H64" s="65"/>
      <c r="I64" s="65"/>
    </row>
    <row r="65" spans="2:10" x14ac:dyDescent="0.25">
      <c r="B65" s="391"/>
      <c r="C65" s="391"/>
      <c r="D65" s="88" t="s">
        <v>186</v>
      </c>
      <c r="E65" s="112"/>
      <c r="F65" s="112">
        <v>26.011503999999999</v>
      </c>
      <c r="H65" s="65"/>
      <c r="I65" s="65"/>
    </row>
    <row r="66" spans="2:10" x14ac:dyDescent="0.25">
      <c r="B66" s="391"/>
      <c r="C66" s="391"/>
      <c r="D66" s="88" t="s">
        <v>293</v>
      </c>
      <c r="E66" s="112"/>
      <c r="F66" s="112"/>
      <c r="H66" s="65"/>
      <c r="J66" s="92"/>
    </row>
    <row r="67" spans="2:10" x14ac:dyDescent="0.25">
      <c r="B67" s="391"/>
      <c r="C67" s="391"/>
      <c r="D67" s="88" t="s">
        <v>204</v>
      </c>
      <c r="E67" s="112"/>
      <c r="F67" s="112">
        <v>27.958209999999998</v>
      </c>
      <c r="H67" s="65"/>
      <c r="I67" s="65"/>
    </row>
    <row r="68" spans="2:10" x14ac:dyDescent="0.25">
      <c r="B68" s="391"/>
      <c r="C68" s="391"/>
      <c r="D68" s="88" t="s">
        <v>205</v>
      </c>
      <c r="E68" s="112"/>
      <c r="F68" s="112">
        <v>12.348898000000002</v>
      </c>
      <c r="H68" s="65"/>
      <c r="I68" s="65"/>
    </row>
    <row r="69" spans="2:10" x14ac:dyDescent="0.25">
      <c r="B69" s="391"/>
      <c r="C69" s="391"/>
      <c r="D69" s="88" t="s">
        <v>206</v>
      </c>
      <c r="E69" s="112">
        <v>48.570950000000003</v>
      </c>
      <c r="F69" s="112">
        <v>53.358013999999997</v>
      </c>
      <c r="H69" s="65"/>
      <c r="I69" s="65"/>
    </row>
    <row r="70" spans="2:10" x14ac:dyDescent="0.25">
      <c r="B70" s="391"/>
      <c r="C70" s="391"/>
      <c r="D70" s="88" t="s">
        <v>207</v>
      </c>
      <c r="E70" s="112"/>
      <c r="F70" s="112"/>
      <c r="H70" s="316"/>
      <c r="I70" s="65"/>
    </row>
    <row r="71" spans="2:10" x14ac:dyDescent="0.25">
      <c r="B71" s="391"/>
      <c r="C71" s="391"/>
      <c r="D71" s="88" t="s">
        <v>250</v>
      </c>
      <c r="E71" s="112">
        <v>29.750098000000918</v>
      </c>
      <c r="F71" s="112">
        <v>4.9422670000000002</v>
      </c>
      <c r="H71" s="65"/>
      <c r="I71" s="65"/>
    </row>
    <row r="72" spans="2:10" x14ac:dyDescent="0.25">
      <c r="B72" s="391"/>
      <c r="C72" s="391"/>
      <c r="D72" s="88" t="s">
        <v>208</v>
      </c>
      <c r="E72" s="112">
        <v>6841.7692779999998</v>
      </c>
      <c r="F72" s="112"/>
      <c r="I72" s="65"/>
    </row>
    <row r="73" spans="2:10" x14ac:dyDescent="0.25">
      <c r="B73" s="391"/>
      <c r="C73" s="391"/>
      <c r="D73" s="88" t="s">
        <v>251</v>
      </c>
      <c r="E73" s="112">
        <v>209.51805400000001</v>
      </c>
      <c r="F73" s="112">
        <v>116.18171100000001</v>
      </c>
      <c r="I73" s="65"/>
    </row>
    <row r="74" spans="2:10" x14ac:dyDescent="0.25">
      <c r="B74" s="391"/>
      <c r="C74" s="391"/>
      <c r="D74" s="88" t="s">
        <v>209</v>
      </c>
      <c r="E74" s="112"/>
      <c r="F74" s="112">
        <v>10517.399430999998</v>
      </c>
      <c r="I74" s="65"/>
    </row>
    <row r="75" spans="2:10" x14ac:dyDescent="0.25">
      <c r="B75" s="391"/>
      <c r="C75" s="391"/>
      <c r="D75" s="88" t="s">
        <v>210</v>
      </c>
      <c r="E75" s="112"/>
      <c r="F75" s="112">
        <v>120.945995</v>
      </c>
      <c r="H75" s="65"/>
      <c r="I75" s="65"/>
    </row>
    <row r="76" spans="2:10" x14ac:dyDescent="0.25">
      <c r="B76" s="391"/>
      <c r="C76" s="391"/>
      <c r="D76" s="88" t="s">
        <v>184</v>
      </c>
      <c r="E76" s="112"/>
      <c r="F76" s="112">
        <v>256.89461400000005</v>
      </c>
      <c r="G76" s="5"/>
      <c r="H76" s="65"/>
      <c r="I76" s="65"/>
    </row>
    <row r="77" spans="2:10" x14ac:dyDescent="0.25">
      <c r="B77" s="384" t="s">
        <v>211</v>
      </c>
      <c r="C77" s="384"/>
      <c r="D77" s="88" t="s">
        <v>252</v>
      </c>
      <c r="E77" s="112">
        <v>171.58059499999999</v>
      </c>
      <c r="F77" s="112">
        <v>17.794280000000001</v>
      </c>
      <c r="H77" s="65"/>
      <c r="I77" s="65"/>
      <c r="J77" s="317"/>
    </row>
    <row r="78" spans="2:10" x14ac:dyDescent="0.25">
      <c r="B78" s="384"/>
      <c r="C78" s="384"/>
      <c r="D78" s="88" t="s">
        <v>253</v>
      </c>
      <c r="E78" s="112">
        <v>312.38456600000001</v>
      </c>
      <c r="F78" s="112">
        <v>22.814540999999998</v>
      </c>
      <c r="H78" s="65"/>
      <c r="I78" s="318"/>
    </row>
    <row r="79" spans="2:10" x14ac:dyDescent="0.25">
      <c r="B79" s="384"/>
      <c r="C79" s="384"/>
      <c r="D79" s="88" t="s">
        <v>254</v>
      </c>
      <c r="E79" s="112">
        <v>2.3039000000000001</v>
      </c>
      <c r="F79" s="112">
        <v>0</v>
      </c>
      <c r="H79" s="65"/>
      <c r="I79" s="65"/>
    </row>
    <row r="80" spans="2:10" x14ac:dyDescent="0.25">
      <c r="B80" s="384"/>
      <c r="C80" s="384"/>
      <c r="D80" s="88" t="s">
        <v>255</v>
      </c>
      <c r="E80" s="112">
        <v>1.1959360000000001</v>
      </c>
      <c r="F80" s="112">
        <v>10.062602999999999</v>
      </c>
      <c r="H80" s="139"/>
      <c r="I80" s="65"/>
      <c r="J80" s="317"/>
    </row>
    <row r="81" spans="2:10" x14ac:dyDescent="0.25">
      <c r="B81" s="384"/>
      <c r="C81" s="384"/>
      <c r="D81" s="88" t="s">
        <v>178</v>
      </c>
      <c r="E81" s="112"/>
      <c r="F81" s="112">
        <v>60.085075399998459</v>
      </c>
      <c r="H81" s="65"/>
      <c r="I81" s="65"/>
    </row>
    <row r="82" spans="2:10" x14ac:dyDescent="0.25">
      <c r="B82" s="389" t="s">
        <v>36</v>
      </c>
      <c r="C82" s="389"/>
      <c r="D82" s="389"/>
      <c r="E82" s="112">
        <v>976.07452299999989</v>
      </c>
      <c r="F82" s="112"/>
      <c r="H82" s="65"/>
      <c r="I82" s="65"/>
    </row>
    <row r="83" spans="2:10" x14ac:dyDescent="0.25">
      <c r="H83" s="65"/>
      <c r="J83" s="92"/>
    </row>
    <row r="84" spans="2:10" x14ac:dyDescent="0.25">
      <c r="E84" s="92"/>
      <c r="F84" s="92"/>
      <c r="H84" s="65"/>
    </row>
    <row r="85" spans="2:10" x14ac:dyDescent="0.25">
      <c r="E85" s="65"/>
      <c r="G85" s="65"/>
      <c r="H85" s="65"/>
    </row>
    <row r="86" spans="2:10" x14ac:dyDescent="0.25">
      <c r="D86" s="128"/>
      <c r="E86" s="65"/>
      <c r="G86" s="65"/>
      <c r="H86" s="65"/>
    </row>
    <row r="87" spans="2:10" x14ac:dyDescent="0.25">
      <c r="E87" s="65"/>
      <c r="G87" s="65"/>
      <c r="H87" s="65"/>
    </row>
    <row r="88" spans="2:10" x14ac:dyDescent="0.25">
      <c r="G88" s="65"/>
      <c r="H88" s="65"/>
    </row>
    <row r="89" spans="2:10" x14ac:dyDescent="0.25">
      <c r="G89" s="65"/>
      <c r="H89" s="65"/>
    </row>
    <row r="90" spans="2:10" x14ac:dyDescent="0.25">
      <c r="E90" s="65"/>
      <c r="F90" s="65"/>
      <c r="G90" s="65"/>
      <c r="H90" s="65"/>
      <c r="I90" s="65"/>
    </row>
    <row r="91" spans="2:10" x14ac:dyDescent="0.25">
      <c r="H91" s="65"/>
      <c r="J91" s="92"/>
    </row>
    <row r="92" spans="2:10" x14ac:dyDescent="0.25">
      <c r="H92" s="65"/>
    </row>
    <row r="93" spans="2:10" x14ac:dyDescent="0.25">
      <c r="H93" s="65"/>
    </row>
    <row r="94" spans="2:10" x14ac:dyDescent="0.25">
      <c r="H94" s="65"/>
    </row>
    <row r="95" spans="2:10" x14ac:dyDescent="0.25">
      <c r="H95" s="65"/>
    </row>
    <row r="96" spans="2:10" x14ac:dyDescent="0.25">
      <c r="H96" s="65"/>
    </row>
    <row r="99" spans="8:9" x14ac:dyDescent="0.25">
      <c r="I99" s="92"/>
    </row>
    <row r="102" spans="8:9" x14ac:dyDescent="0.25">
      <c r="H102" s="65"/>
    </row>
    <row r="115" spans="4:4" x14ac:dyDescent="0.25">
      <c r="D115" t="s">
        <v>302</v>
      </c>
    </row>
  </sheetData>
  <mergeCells count="14">
    <mergeCell ref="Z3:AA3"/>
    <mergeCell ref="B77:C81"/>
    <mergeCell ref="B2:F2"/>
    <mergeCell ref="H2:K2"/>
    <mergeCell ref="B82:D82"/>
    <mergeCell ref="P3:Q3"/>
    <mergeCell ref="S3:T3"/>
    <mergeCell ref="W3:X3"/>
    <mergeCell ref="B5:B76"/>
    <mergeCell ref="C5:C21"/>
    <mergeCell ref="C22:C41"/>
    <mergeCell ref="C42:C63"/>
    <mergeCell ref="C64:C76"/>
    <mergeCell ref="M3:N3"/>
  </mergeCells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44"/>
  <sheetViews>
    <sheetView showGridLines="0" tabSelected="1" zoomScale="80" zoomScaleNormal="80" workbookViewId="0">
      <pane xSplit="8" ySplit="9" topLeftCell="I10" activePane="bottomRight" state="frozen"/>
      <selection pane="topRight" activeCell="I1" sqref="I1"/>
      <selection pane="bottomLeft" activeCell="A10" sqref="A10"/>
      <selection pane="bottomRight" sqref="A1:XFD1048576"/>
    </sheetView>
  </sheetViews>
  <sheetFormatPr baseColWidth="10" defaultColWidth="11.5703125" defaultRowHeight="18.75" x14ac:dyDescent="0.3"/>
  <cols>
    <col min="1" max="1" width="11.42578125" style="54" customWidth="1"/>
    <col min="2" max="2" width="25.42578125" style="54" customWidth="1"/>
    <col min="3" max="3" width="6.42578125" style="76" customWidth="1"/>
    <col min="4" max="4" width="21.28515625" style="67" hidden="1" customWidth="1"/>
    <col min="5" max="5" width="17.28515625" style="67" hidden="1" customWidth="1"/>
    <col min="6" max="6" width="18.7109375" style="54" hidden="1" customWidth="1"/>
    <col min="7" max="7" width="16.7109375" style="54" hidden="1" customWidth="1"/>
    <col min="8" max="8" width="3.28515625" style="54" customWidth="1"/>
    <col min="9" max="9" width="21.5703125" style="55" customWidth="1"/>
    <col min="10" max="12" width="20.42578125" style="54" customWidth="1"/>
    <col min="13" max="13" width="3.5703125" style="54" customWidth="1"/>
    <col min="14" max="14" width="18.7109375" style="54" hidden="1" customWidth="1"/>
    <col min="15" max="15" width="18" style="54" hidden="1" customWidth="1"/>
    <col min="16" max="16" width="18.7109375" style="54" hidden="1" customWidth="1"/>
    <col min="17" max="17" width="18" style="54" hidden="1" customWidth="1"/>
    <col min="18" max="18" width="18.7109375" style="54" customWidth="1"/>
    <col min="19" max="19" width="18" style="54" customWidth="1"/>
    <col min="20" max="20" width="18.7109375" style="54" customWidth="1"/>
    <col min="21" max="21" width="18" style="54" customWidth="1"/>
    <col min="22" max="22" width="21.42578125" customWidth="1"/>
    <col min="23" max="16384" width="11.5703125" style="54"/>
  </cols>
  <sheetData>
    <row r="1" spans="1:23" ht="15" customHeight="1" x14ac:dyDescent="0.3">
      <c r="A1" s="53" t="s">
        <v>101</v>
      </c>
    </row>
    <row r="2" spans="1:23" ht="15.75" customHeight="1" x14ac:dyDescent="0.35">
      <c r="A2" s="53" t="str">
        <f>+'[34]Resum areas'!B2</f>
        <v>Contabilidad y Costos</v>
      </c>
      <c r="D2" s="68" t="s">
        <v>317</v>
      </c>
      <c r="M2" s="67"/>
    </row>
    <row r="3" spans="1:23" ht="3" customHeight="1" x14ac:dyDescent="0.3">
      <c r="A3" s="53"/>
      <c r="D3" s="69"/>
      <c r="E3" s="69"/>
      <c r="M3" s="67"/>
    </row>
    <row r="4" spans="1:23" ht="20.25" customHeight="1" x14ac:dyDescent="0.35">
      <c r="A4" s="400">
        <v>43070</v>
      </c>
      <c r="B4" s="401"/>
      <c r="D4" s="402" t="s">
        <v>102</v>
      </c>
      <c r="E4" s="402"/>
      <c r="F4" s="402"/>
      <c r="G4" s="402"/>
      <c r="H4" s="402"/>
      <c r="I4" s="402"/>
      <c r="M4" s="67"/>
    </row>
    <row r="5" spans="1:23" ht="13.5" customHeight="1" thickBot="1" x14ac:dyDescent="0.35">
      <c r="A5" s="53"/>
      <c r="D5" s="69"/>
      <c r="E5" s="69"/>
      <c r="M5" s="67"/>
    </row>
    <row r="6" spans="1:23" s="76" customFormat="1" ht="19.5" customHeight="1" thickBot="1" x14ac:dyDescent="0.35">
      <c r="A6" s="403" t="s">
        <v>103</v>
      </c>
      <c r="B6" s="77" t="s">
        <v>104</v>
      </c>
      <c r="C6" s="78"/>
      <c r="D6" s="70">
        <f>+'[34]Resum areas'!E6</f>
        <v>113505.15</v>
      </c>
      <c r="E6" s="71">
        <f>+'[34]Resum areas'!F6</f>
        <v>117131.94704900001</v>
      </c>
      <c r="F6" s="79">
        <f>+D6-E6</f>
        <v>-3626.7970490000152</v>
      </c>
      <c r="G6" s="56">
        <f>+F6/E6</f>
        <v>-3.0963346383056461E-2</v>
      </c>
      <c r="H6" s="80"/>
      <c r="I6" s="81">
        <f>+'[34]Resum areas'!J6</f>
        <v>1308453.47</v>
      </c>
      <c r="J6" s="82">
        <v>1391004.676</v>
      </c>
      <c r="K6" s="182">
        <v>1152768.1129999999</v>
      </c>
      <c r="L6" s="182"/>
      <c r="V6"/>
    </row>
    <row r="7" spans="1:23" s="76" customFormat="1" ht="35.25" customHeight="1" thickBot="1" x14ac:dyDescent="0.35">
      <c r="A7" s="403"/>
      <c r="B7" s="77" t="s">
        <v>105</v>
      </c>
      <c r="C7" s="78"/>
      <c r="D7" s="70">
        <f>+'[34]Resum areas'!E7</f>
        <v>244007.37700000001</v>
      </c>
      <c r="E7" s="71">
        <f>+'[34]Resum areas'!F7</f>
        <v>261907.03360156404</v>
      </c>
      <c r="F7" s="79">
        <f>+D7-E7</f>
        <v>-17899.656601564027</v>
      </c>
      <c r="G7" s="57">
        <f>+F7/E7</f>
        <v>-6.834355059282049E-2</v>
      </c>
      <c r="H7" s="83"/>
      <c r="I7" s="81">
        <f>+'[34]Resum areas'!J7</f>
        <v>2743752.1749999998</v>
      </c>
      <c r="J7" s="82">
        <v>3051950.04</v>
      </c>
      <c r="K7" s="182">
        <v>2540942.3149999999</v>
      </c>
      <c r="L7" s="182"/>
      <c r="M7" s="84"/>
      <c r="V7"/>
    </row>
    <row r="8" spans="1:23" s="76" customFormat="1" ht="26.25" customHeight="1" thickBot="1" x14ac:dyDescent="0.35">
      <c r="D8" s="404" t="s">
        <v>318</v>
      </c>
      <c r="E8" s="405"/>
      <c r="F8" s="404"/>
      <c r="G8" s="404"/>
      <c r="H8" s="72"/>
      <c r="I8" s="406"/>
      <c r="J8" s="407"/>
      <c r="K8" s="183"/>
      <c r="L8" s="183"/>
      <c r="M8" s="85"/>
      <c r="N8" s="398" t="s">
        <v>319</v>
      </c>
      <c r="O8" s="398"/>
      <c r="P8" s="396" t="s">
        <v>371</v>
      </c>
      <c r="Q8" s="397"/>
      <c r="R8" s="394" t="s">
        <v>409</v>
      </c>
      <c r="S8" s="395"/>
      <c r="T8" s="394" t="s">
        <v>556</v>
      </c>
      <c r="U8" s="395"/>
      <c r="V8"/>
    </row>
    <row r="9" spans="1:23" ht="29.25" customHeight="1" thickBot="1" x14ac:dyDescent="0.35">
      <c r="D9" s="153" t="s">
        <v>106</v>
      </c>
      <c r="E9" s="154" t="s">
        <v>107</v>
      </c>
      <c r="F9" s="155" t="s">
        <v>108</v>
      </c>
      <c r="G9" s="156" t="s">
        <v>109</v>
      </c>
      <c r="H9" s="72"/>
      <c r="I9" s="157">
        <v>2017</v>
      </c>
      <c r="J9" s="158">
        <v>2018</v>
      </c>
      <c r="K9" s="158">
        <v>2019</v>
      </c>
      <c r="L9" s="158">
        <v>2020</v>
      </c>
      <c r="M9" s="59"/>
      <c r="N9" s="113" t="s">
        <v>158</v>
      </c>
      <c r="O9" s="114" t="s">
        <v>159</v>
      </c>
      <c r="P9" s="184" t="s">
        <v>158</v>
      </c>
      <c r="Q9" s="185" t="s">
        <v>159</v>
      </c>
      <c r="R9" s="184" t="s">
        <v>158</v>
      </c>
      <c r="S9" s="185" t="s">
        <v>159</v>
      </c>
      <c r="T9" s="184" t="s">
        <v>158</v>
      </c>
      <c r="U9" s="185" t="s">
        <v>159</v>
      </c>
    </row>
    <row r="10" spans="1:23" ht="6" customHeight="1" x14ac:dyDescent="0.3">
      <c r="B10" s="58"/>
      <c r="D10" s="69"/>
      <c r="E10" s="69"/>
      <c r="F10"/>
      <c r="G10"/>
      <c r="H10"/>
      <c r="I10"/>
      <c r="J10"/>
      <c r="K10"/>
      <c r="L10"/>
    </row>
    <row r="11" spans="1:23" ht="18.75" customHeight="1" x14ac:dyDescent="0.3">
      <c r="A11" s="399" t="s">
        <v>110</v>
      </c>
      <c r="B11" t="s">
        <v>111</v>
      </c>
      <c r="D11" s="67">
        <f>+'[34]132 Procesos de Producc'!E330+'[34]133 Areas de apoyo'!E223+'[34]134 Metodos y mantto'!E514+'[34]131 INDIRECTOS FBCA'!E189</f>
        <v>0</v>
      </c>
      <c r="E11" s="67">
        <f>+'[34]132 Procesos de Producc'!F330+'[34]133 Areas de apoyo'!F223+'[34]134 Metodos y mantto'!F514+'[34]131 INDIRECTOS FBCA'!F189</f>
        <v>0</v>
      </c>
      <c r="F11" s="67">
        <f t="shared" ref="F11:F39" si="0">+D11-E11</f>
        <v>0</v>
      </c>
      <c r="G11" s="67">
        <f t="shared" ref="G11:G39" si="1">IF(E11=0,100%,(+F11/E11))</f>
        <v>1</v>
      </c>
      <c r="I11" s="67">
        <f>+'[34]132 Procesos de Producc'!J330+'[34]133 Areas de apoyo'!J223+'[34]134 Metodos y mantto'!J514+'[34]131 INDIRECTOS FBCA'!J189</f>
        <v>4.7083640000000004</v>
      </c>
      <c r="J11" s="67">
        <v>116.77499999999999</v>
      </c>
      <c r="K11" s="67">
        <v>0</v>
      </c>
      <c r="L11" s="67">
        <v>0</v>
      </c>
      <c r="M11" s="67"/>
      <c r="N11" s="67">
        <f>+I11</f>
        <v>4.7083640000000004</v>
      </c>
      <c r="O11" s="59"/>
      <c r="P11" s="67">
        <f>+J11</f>
        <v>116.77499999999999</v>
      </c>
      <c r="Q11" s="59"/>
      <c r="R11" s="67">
        <f>+K11</f>
        <v>0</v>
      </c>
      <c r="S11" s="59"/>
      <c r="T11" s="67">
        <f>+M11</f>
        <v>0</v>
      </c>
      <c r="U11" s="59"/>
      <c r="W11" s="59"/>
    </row>
    <row r="12" spans="1:23" ht="18.75" customHeight="1" x14ac:dyDescent="0.3">
      <c r="A12" s="399"/>
      <c r="B12" s="66" t="s">
        <v>112</v>
      </c>
      <c r="C12" s="86"/>
      <c r="D12" s="67">
        <f>+'[34]132 Procesos de Producc'!E331+'[34]133 Areas de apoyo'!E224+'[34]134 Metodos y mantto'!E515+'[34]131 INDIRECTOS FBCA'!E190</f>
        <v>45.020470000000003</v>
      </c>
      <c r="E12" s="67">
        <f>+'[34]Resum areas'!F15</f>
        <v>56.029459000000003</v>
      </c>
      <c r="F12" s="67">
        <f>+D12-E12</f>
        <v>-11.008989</v>
      </c>
      <c r="G12" s="60">
        <f>IF(E12=0,100%,(+F12/E12))</f>
        <v>-0.19648572726715063</v>
      </c>
      <c r="I12" s="67">
        <f>+'[34]132 Procesos de Producc'!J331+'[34]133 Areas de apoyo'!J224+'[34]134 Metodos y mantto'!J515+'[34]131 INDIRECTOS FBCA'!J190</f>
        <v>633.47765800000002</v>
      </c>
      <c r="J12" s="67">
        <v>452.77468999999991</v>
      </c>
      <c r="K12" s="67">
        <v>434.31611199999998</v>
      </c>
      <c r="L12" s="67">
        <v>492.28187100000002</v>
      </c>
      <c r="M12" s="67"/>
      <c r="N12" s="67">
        <f>+I12</f>
        <v>633.47765800000002</v>
      </c>
      <c r="O12" s="59"/>
      <c r="P12" s="67">
        <f>+J12</f>
        <v>452.77468999999991</v>
      </c>
      <c r="Q12" s="59"/>
      <c r="R12" s="67">
        <f>+K12</f>
        <v>434.31611199999998</v>
      </c>
      <c r="S12" s="59"/>
      <c r="T12" s="67">
        <f>+L12</f>
        <v>492.28187100000002</v>
      </c>
      <c r="U12" s="59"/>
      <c r="W12" s="59"/>
    </row>
    <row r="13" spans="1:23" x14ac:dyDescent="0.3">
      <c r="A13" s="399"/>
      <c r="B13" t="s">
        <v>113</v>
      </c>
      <c r="D13" s="67">
        <f>+'[34]132 Procesos de Producc'!E332+'[34]133 Areas de apoyo'!E225+'[34]134 Metodos y mantto'!E516+'[34]131 INDIRECTOS FBCA'!E191</f>
        <v>15.213157000000001</v>
      </c>
      <c r="E13" s="67">
        <f>+'[34]132 Procesos de Producc'!F332+'[34]133 Areas de apoyo'!F225+'[34]134 Metodos y mantto'!F516+'[34]131 INDIRECTOS FBCA'!F191</f>
        <v>17.864777</v>
      </c>
      <c r="F13" s="67">
        <f t="shared" si="0"/>
        <v>-2.6516199999999994</v>
      </c>
      <c r="G13" s="60">
        <f t="shared" si="1"/>
        <v>-0.14842726556284466</v>
      </c>
      <c r="I13" s="67">
        <f>+'[34]132 Procesos de Producc'!J332+'[34]133 Areas de apoyo'!J225+'[34]134 Metodos y mantto'!J516+'[34]131 INDIRECTOS FBCA'!J191</f>
        <v>152.17866999999998</v>
      </c>
      <c r="J13" s="67">
        <v>166.17890800000001</v>
      </c>
      <c r="K13" s="67">
        <v>213.13209599999999</v>
      </c>
      <c r="L13" s="67">
        <v>209.06114100000002</v>
      </c>
      <c r="M13" s="67"/>
      <c r="N13" s="67"/>
      <c r="O13" s="59">
        <f t="shared" ref="O13:O18" si="2">+I13</f>
        <v>152.17866999999998</v>
      </c>
      <c r="P13" s="67"/>
      <c r="Q13" s="59">
        <f t="shared" ref="Q13:Q18" si="3">+J13</f>
        <v>166.17890800000001</v>
      </c>
      <c r="R13" s="67"/>
      <c r="S13" s="59">
        <f t="shared" ref="S13:S18" si="4">+K13</f>
        <v>213.13209599999999</v>
      </c>
      <c r="T13" s="67"/>
      <c r="U13" s="59">
        <f>+L13</f>
        <v>209.06114100000002</v>
      </c>
      <c r="W13" s="59"/>
    </row>
    <row r="14" spans="1:23" x14ac:dyDescent="0.3">
      <c r="A14" s="399"/>
      <c r="B14" t="s">
        <v>114</v>
      </c>
      <c r="D14" s="67">
        <f>+'[34]132 Procesos de Producc'!E333+'[34]133 Areas de apoyo'!E226+'[34]134 Metodos y mantto'!E517+'[34]131 INDIRECTOS FBCA'!E192</f>
        <v>664.48217899999997</v>
      </c>
      <c r="E14" s="67">
        <f>+'[34]Resum areas'!F19</f>
        <v>555.58625900000004</v>
      </c>
      <c r="F14" s="67">
        <f t="shared" si="0"/>
        <v>108.89591999999993</v>
      </c>
      <c r="G14" s="60">
        <f t="shared" si="1"/>
        <v>0.19600182372400957</v>
      </c>
      <c r="I14" s="67">
        <f>+'[34]132 Procesos de Producc'!J333+'[34]133 Areas de apoyo'!J226+'[34]134 Metodos y mantto'!J517+'[34]131 INDIRECTOS FBCA'!J192</f>
        <v>7309.3701097999983</v>
      </c>
      <c r="J14" s="67">
        <v>7228.6323739999989</v>
      </c>
      <c r="K14" s="67">
        <v>8371.5117210000008</v>
      </c>
      <c r="L14" s="67">
        <v>8591.0542020000012</v>
      </c>
      <c r="M14" s="67"/>
      <c r="N14" s="67"/>
      <c r="O14" s="59">
        <f t="shared" si="2"/>
        <v>7309.3701097999983</v>
      </c>
      <c r="P14" s="67"/>
      <c r="Q14" s="59">
        <f t="shared" si="3"/>
        <v>7228.6323739999989</v>
      </c>
      <c r="R14" s="67"/>
      <c r="S14" s="59">
        <f t="shared" si="4"/>
        <v>8371.5117210000008</v>
      </c>
      <c r="T14" s="67"/>
      <c r="U14" s="59">
        <f t="shared" ref="U14:U24" si="5">+L14</f>
        <v>8591.0542020000012</v>
      </c>
      <c r="W14" s="59"/>
    </row>
    <row r="15" spans="1:23" x14ac:dyDescent="0.3">
      <c r="A15" s="399"/>
      <c r="B15" t="s">
        <v>115</v>
      </c>
      <c r="D15" s="67">
        <f>+'[34]132 Procesos de Producc'!E334+'[34]133 Areas de apoyo'!E227+'[34]134 Metodos y mantto'!E518+'[34]131 INDIRECTOS FBCA'!E193</f>
        <v>54.621463999999996</v>
      </c>
      <c r="E15" s="67">
        <f>+'[34]132 Procesos de Producc'!F334+'[34]133 Areas de apoyo'!F227+'[34]134 Metodos y mantto'!F518+'[34]131 INDIRECTOS FBCA'!F193</f>
        <v>61.397455999999991</v>
      </c>
      <c r="F15" s="67">
        <f t="shared" si="0"/>
        <v>-6.7759919999999951</v>
      </c>
      <c r="G15" s="73">
        <f t="shared" si="1"/>
        <v>-0.110362748580332</v>
      </c>
      <c r="H15" s="67"/>
      <c r="I15" s="67">
        <f>+'[34]132 Procesos de Producc'!J334+'[34]133 Areas de apoyo'!J227+'[34]134 Metodos y mantto'!J518+'[34]131 INDIRECTOS FBCA'!J193</f>
        <v>456.09531799999996</v>
      </c>
      <c r="J15" s="67">
        <v>428.16005299999995</v>
      </c>
      <c r="K15" s="67">
        <v>435.30966699999999</v>
      </c>
      <c r="L15" s="67">
        <v>523.06340399999999</v>
      </c>
      <c r="M15" s="67"/>
      <c r="N15" s="67"/>
      <c r="O15" s="59">
        <f t="shared" si="2"/>
        <v>456.09531799999996</v>
      </c>
      <c r="P15" s="67"/>
      <c r="Q15" s="59">
        <f t="shared" si="3"/>
        <v>428.16005299999995</v>
      </c>
      <c r="R15" s="67"/>
      <c r="S15" s="59">
        <f t="shared" si="4"/>
        <v>435.30966699999999</v>
      </c>
      <c r="T15" s="67"/>
      <c r="U15" s="59">
        <f t="shared" si="5"/>
        <v>523.06340399999999</v>
      </c>
      <c r="W15" s="59"/>
    </row>
    <row r="16" spans="1:23" x14ac:dyDescent="0.3">
      <c r="A16" s="399"/>
      <c r="B16" t="s">
        <v>116</v>
      </c>
      <c r="D16" s="67">
        <f>+'[34]132 Procesos de Producc'!E335+'[34]133 Areas de apoyo'!E228+'[34]134 Metodos y mantto'!E519+'[34]131 INDIRECTOS FBCA'!E194</f>
        <v>5.008591</v>
      </c>
      <c r="E16" s="67">
        <f>+'[34]132 Procesos de Producc'!F335+'[34]133 Areas de apoyo'!F228+'[34]134 Metodos y mantto'!F519+'[34]131 INDIRECTOS FBCA'!F194</f>
        <v>5.9174090000000001</v>
      </c>
      <c r="F16" s="67">
        <f t="shared" si="0"/>
        <v>-0.90881800000000013</v>
      </c>
      <c r="G16" s="60">
        <f t="shared" si="1"/>
        <v>-0.15358377289790179</v>
      </c>
      <c r="I16" s="67">
        <f>+'[34]132 Procesos de Producc'!J335+'[34]133 Areas de apoyo'!J228+'[34]134 Metodos y mantto'!J519+'[34]131 INDIRECTOS FBCA'!J194</f>
        <v>74.028827000000007</v>
      </c>
      <c r="J16" s="67">
        <v>82.486996000000005</v>
      </c>
      <c r="K16" s="67">
        <v>81.205100000000002</v>
      </c>
      <c r="L16" s="67">
        <v>71.373269999999991</v>
      </c>
      <c r="M16" s="67"/>
      <c r="N16" s="67"/>
      <c r="O16" s="59">
        <f t="shared" si="2"/>
        <v>74.028827000000007</v>
      </c>
      <c r="P16" s="67"/>
      <c r="Q16" s="59">
        <f t="shared" si="3"/>
        <v>82.486996000000005</v>
      </c>
      <c r="R16" s="67"/>
      <c r="S16" s="59">
        <f t="shared" si="4"/>
        <v>81.205100000000002</v>
      </c>
      <c r="T16" s="67"/>
      <c r="U16" s="59">
        <f t="shared" si="5"/>
        <v>71.373269999999991</v>
      </c>
      <c r="W16" s="59"/>
    </row>
    <row r="17" spans="1:23" x14ac:dyDescent="0.3">
      <c r="A17" s="399"/>
      <c r="B17" t="s">
        <v>117</v>
      </c>
      <c r="D17" s="67">
        <f>+'[34]132 Procesos de Producc'!E336+'[34]133 Areas de apoyo'!E229+'[34]134 Metodos y mantto'!E520+'[34]131 INDIRECTOS FBCA'!E195</f>
        <v>6.8995199999999999</v>
      </c>
      <c r="E17" s="67">
        <f>+'[34]132 Procesos de Producc'!F336+'[34]133 Areas de apoyo'!F229+'[34]134 Metodos y mantto'!F520+'[34]131 INDIRECTOS FBCA'!F195</f>
        <v>6.9052629999999988</v>
      </c>
      <c r="F17" s="67">
        <f t="shared" si="0"/>
        <v>-5.7429999999989434E-3</v>
      </c>
      <c r="G17" s="60">
        <f t="shared" si="1"/>
        <v>-8.3168447023653468E-4</v>
      </c>
      <c r="I17" s="67">
        <f>+'[34]132 Procesos de Producc'!J336+'[34]133 Areas de apoyo'!J229+'[34]134 Metodos y mantto'!J520+'[34]131 INDIRECTOS FBCA'!J195</f>
        <v>95.529270999999994</v>
      </c>
      <c r="J17" s="67">
        <v>92.36638099999999</v>
      </c>
      <c r="K17" s="67">
        <v>90.99642399999999</v>
      </c>
      <c r="L17" s="67">
        <v>180.11514399999996</v>
      </c>
      <c r="M17" s="67"/>
      <c r="N17" s="67"/>
      <c r="O17" s="59">
        <f t="shared" si="2"/>
        <v>95.529270999999994</v>
      </c>
      <c r="P17" s="67"/>
      <c r="Q17" s="59">
        <f t="shared" si="3"/>
        <v>92.36638099999999</v>
      </c>
      <c r="R17" s="67"/>
      <c r="S17" s="59">
        <f t="shared" si="4"/>
        <v>90.99642399999999</v>
      </c>
      <c r="T17" s="67"/>
      <c r="U17" s="59">
        <f t="shared" si="5"/>
        <v>180.11514399999996</v>
      </c>
      <c r="W17" s="59"/>
    </row>
    <row r="18" spans="1:23" x14ac:dyDescent="0.3">
      <c r="A18" s="399"/>
      <c r="B18" s="66" t="s">
        <v>118</v>
      </c>
      <c r="C18" s="86"/>
      <c r="D18" s="67">
        <f>+'[34]132 Procesos de Producc'!E337+'[34]133 Areas de apoyo'!E230+'[34]134 Metodos y mantto'!E521+'[34]131 INDIRECTOS FBCA'!E196</f>
        <v>224.34979999999999</v>
      </c>
      <c r="E18" s="67">
        <f>+'[34]132 Procesos de Producc'!F337+'[34]133 Areas de apoyo'!F230+'[34]134 Metodos y mantto'!F521+'[34]131 INDIRECTOS FBCA'!F196</f>
        <v>233.76965000000001</v>
      </c>
      <c r="F18" s="67">
        <f t="shared" si="0"/>
        <v>-9.4198500000000251</v>
      </c>
      <c r="G18" s="60">
        <f t="shared" si="1"/>
        <v>-4.0295436126973817E-2</v>
      </c>
      <c r="I18" s="67">
        <f>+'[34]132 Procesos de Producc'!J337+'[34]133 Areas de apoyo'!J230+'[34]134 Metodos y mantto'!J521+'[34]131 INDIRECTOS FBCA'!J196</f>
        <v>2455.005979</v>
      </c>
      <c r="J18" s="67">
        <v>2827.583329</v>
      </c>
      <c r="K18" s="187">
        <v>3325.3283520000005</v>
      </c>
      <c r="L18" s="187">
        <v>3815.3052179999995</v>
      </c>
      <c r="M18" s="67"/>
      <c r="N18" s="67"/>
      <c r="O18" s="59">
        <f t="shared" si="2"/>
        <v>2455.005979</v>
      </c>
      <c r="P18" s="67"/>
      <c r="Q18" s="59">
        <f t="shared" si="3"/>
        <v>2827.583329</v>
      </c>
      <c r="R18" s="67"/>
      <c r="S18" s="59">
        <f t="shared" si="4"/>
        <v>3325.3283520000005</v>
      </c>
      <c r="T18" s="67"/>
      <c r="U18" s="59">
        <f t="shared" si="5"/>
        <v>3815.3052179999995</v>
      </c>
      <c r="W18" s="59"/>
    </row>
    <row r="19" spans="1:23" x14ac:dyDescent="0.3">
      <c r="A19" s="399"/>
      <c r="B19" t="s">
        <v>119</v>
      </c>
      <c r="D19" s="67">
        <f>+'[34]132 Procesos de Producc'!E338+'[34]133 Areas de apoyo'!E231+'[34]134 Metodos y mantto'!E522+'[34]131 INDIRECTOS FBCA'!E197</f>
        <v>145.67844400000001</v>
      </c>
      <c r="E19" s="67">
        <f>+'[34]132 Procesos de Producc'!F338+'[34]133 Areas de apoyo'!F231+'[34]134 Metodos y mantto'!F522+'[34]131 INDIRECTOS FBCA'!F197</f>
        <v>35.588000000000001</v>
      </c>
      <c r="F19" s="67">
        <f t="shared" si="0"/>
        <v>110.09044400000002</v>
      </c>
      <c r="G19" s="60">
        <f t="shared" si="1"/>
        <v>3.0934709452624483</v>
      </c>
      <c r="I19" s="67">
        <f>+'[34]132 Procesos de Producc'!J338+'[34]133 Areas de apoyo'!J231+'[34]134 Metodos y mantto'!J522+'[34]131 INDIRECTOS FBCA'!J197</f>
        <v>1207.1926960000001</v>
      </c>
      <c r="J19" s="67">
        <v>675.45806900000002</v>
      </c>
      <c r="K19" s="67">
        <v>550.30008899999996</v>
      </c>
      <c r="L19" s="67">
        <v>672.547729</v>
      </c>
      <c r="M19" s="67"/>
      <c r="N19" s="67">
        <f>+I19*0.8</f>
        <v>965.75415680000015</v>
      </c>
      <c r="O19" s="59">
        <f>+I19-N19</f>
        <v>241.43853919999992</v>
      </c>
      <c r="P19" s="67">
        <f>+J19*0.8</f>
        <v>540.36645520000002</v>
      </c>
      <c r="Q19" s="59">
        <f>+J19-P19</f>
        <v>135.0916138</v>
      </c>
      <c r="R19" s="67">
        <f>+K19*0.8</f>
        <v>440.24007119999999</v>
      </c>
      <c r="S19" s="59">
        <f>+K19-R19</f>
        <v>110.06001779999997</v>
      </c>
      <c r="T19" s="67">
        <f>+L19*0.8</f>
        <v>538.03818320000005</v>
      </c>
      <c r="U19" s="59">
        <f>+L19-T19</f>
        <v>134.50954579999996</v>
      </c>
      <c r="W19" s="59"/>
    </row>
    <row r="20" spans="1:23" x14ac:dyDescent="0.3">
      <c r="A20" s="399"/>
      <c r="B20" t="s">
        <v>320</v>
      </c>
      <c r="D20" s="67">
        <f>+'[34]133 Areas de apoyo'!E232</f>
        <v>0</v>
      </c>
      <c r="E20" s="67">
        <f>+'[34]133 Areas de apoyo'!F232</f>
        <v>0</v>
      </c>
      <c r="F20" s="67">
        <f t="shared" si="0"/>
        <v>0</v>
      </c>
      <c r="G20" s="60">
        <f t="shared" si="1"/>
        <v>1</v>
      </c>
      <c r="I20" s="67">
        <f>+'[34]133 Areas de apoyo'!J232</f>
        <v>28.035920000000001</v>
      </c>
      <c r="J20" s="67">
        <v>4.6340949999999994</v>
      </c>
      <c r="K20" s="67">
        <v>1.1559E-2</v>
      </c>
      <c r="L20" s="67">
        <v>98.70984</v>
      </c>
      <c r="M20" s="67"/>
      <c r="N20" s="67"/>
      <c r="O20" s="59">
        <f>+I20</f>
        <v>28.035920000000001</v>
      </c>
      <c r="P20" s="67"/>
      <c r="Q20" s="59">
        <f>+J20</f>
        <v>4.6340949999999994</v>
      </c>
      <c r="R20" s="67"/>
      <c r="S20" s="59">
        <f>+K20</f>
        <v>1.1559E-2</v>
      </c>
      <c r="T20" s="67"/>
      <c r="U20" s="59">
        <f t="shared" si="5"/>
        <v>98.70984</v>
      </c>
      <c r="W20" s="59"/>
    </row>
    <row r="21" spans="1:23" x14ac:dyDescent="0.3">
      <c r="A21" s="399"/>
      <c r="B21" t="s">
        <v>120</v>
      </c>
      <c r="D21" s="67">
        <f>+'[34]132 Procesos de Producc'!E339+'[34]133 Areas de apoyo'!E233+'[34]134 Metodos y mantto'!E523+'[34]131 INDIRECTOS FBCA'!E198</f>
        <v>0.55909600000000004</v>
      </c>
      <c r="E21" s="67">
        <f>+'[34]132 Procesos de Producc'!F339+'[34]133 Areas de apoyo'!F233+'[34]134 Metodos y mantto'!F523+'[34]131 INDIRECTOS FBCA'!F198</f>
        <v>0.63386500000000001</v>
      </c>
      <c r="F21" s="67">
        <f t="shared" si="0"/>
        <v>-7.4768999999999974E-2</v>
      </c>
      <c r="G21" s="60">
        <f t="shared" si="1"/>
        <v>-0.11795729374551359</v>
      </c>
      <c r="I21" s="67">
        <f>+'[34]132 Procesos de Producc'!J339+'[34]133 Areas de apoyo'!J233+'[34]134 Metodos y mantto'!J523+'[34]131 INDIRECTOS FBCA'!J198</f>
        <v>8.3806980000000006</v>
      </c>
      <c r="J21" s="67">
        <v>1823.7069140000001</v>
      </c>
      <c r="K21" s="67">
        <v>1580.5265420000001</v>
      </c>
      <c r="L21" s="67">
        <v>0</v>
      </c>
      <c r="M21" s="67"/>
      <c r="N21" s="67"/>
      <c r="O21" s="59">
        <f>+I21</f>
        <v>8.3806980000000006</v>
      </c>
      <c r="P21" s="67"/>
      <c r="Q21" s="59">
        <f>+J21</f>
        <v>1823.7069140000001</v>
      </c>
      <c r="R21" s="67"/>
      <c r="S21" s="59">
        <f>+K21</f>
        <v>1580.5265420000001</v>
      </c>
      <c r="T21" s="67"/>
      <c r="U21" s="59">
        <f t="shared" si="5"/>
        <v>0</v>
      </c>
      <c r="W21" s="59"/>
    </row>
    <row r="22" spans="1:23" x14ac:dyDescent="0.3">
      <c r="A22" s="399"/>
      <c r="B22" s="66" t="s">
        <v>121</v>
      </c>
      <c r="C22" s="86"/>
      <c r="D22" s="67">
        <f>+'[34]132 Procesos de Producc'!E340+'[34]133 Areas de apoyo'!E234+'[34]134 Metodos y mantto'!E524+'[34]131 INDIRECTOS FBCA'!E199</f>
        <v>171.169882</v>
      </c>
      <c r="E22" s="67">
        <f>+'[34]132 Procesos de Producc'!F340+'[34]133 Areas de apoyo'!F234+'[34]134 Metodos y mantto'!F524+'[34]131 INDIRECTOS FBCA'!F199</f>
        <v>167.75382599999998</v>
      </c>
      <c r="F22" s="67">
        <f t="shared" si="0"/>
        <v>3.416056000000026</v>
      </c>
      <c r="G22" s="67">
        <f t="shared" si="1"/>
        <v>2.0363505748000207E-2</v>
      </c>
      <c r="I22" s="67">
        <f>+'[34]132 Procesos de Producc'!J340+'[34]133 Areas de apoyo'!J234+'[34]134 Metodos y mantto'!J524+'[34]131 INDIRECTOS FBCA'!J199</f>
        <v>1737.1057920000001</v>
      </c>
      <c r="J22" s="67">
        <v>98.884396999999979</v>
      </c>
      <c r="K22" s="67">
        <v>32.903977999999995</v>
      </c>
      <c r="L22" s="67">
        <v>1931.7400950000001</v>
      </c>
      <c r="M22" s="67"/>
      <c r="N22" s="67"/>
      <c r="O22" s="59">
        <f>+I22</f>
        <v>1737.1057920000001</v>
      </c>
      <c r="P22" s="67"/>
      <c r="Q22" s="59">
        <f>+J22</f>
        <v>98.884396999999979</v>
      </c>
      <c r="R22" s="67"/>
      <c r="S22" s="59">
        <f>+K22</f>
        <v>32.903977999999995</v>
      </c>
      <c r="T22" s="67"/>
      <c r="U22" s="59">
        <f t="shared" si="5"/>
        <v>1931.7400950000001</v>
      </c>
      <c r="W22" s="59"/>
    </row>
    <row r="23" spans="1:23" x14ac:dyDescent="0.3">
      <c r="A23" s="399"/>
      <c r="B23" t="s">
        <v>122</v>
      </c>
      <c r="C23" s="86"/>
      <c r="D23" s="67">
        <f>+'[34]132 Procesos de Producc'!E341+'[34]133 Areas de apoyo'!E235+'[34]134 Metodos y mantto'!E525+'[34]131 INDIRECTOS FBCA'!E200</f>
        <v>8</v>
      </c>
      <c r="E23" s="67">
        <f>+'[34]132 Procesos de Producc'!F341+'[34]133 Areas de apoyo'!F235+'[34]134 Metodos y mantto'!F525+'[34]131 INDIRECTOS FBCA'!F200</f>
        <v>5</v>
      </c>
      <c r="F23" s="67">
        <f t="shared" si="0"/>
        <v>3</v>
      </c>
      <c r="G23" s="60">
        <f t="shared" si="1"/>
        <v>0.6</v>
      </c>
      <c r="I23" s="67">
        <f>+'[34]132 Procesos de Producc'!J341+'[34]133 Areas de apoyo'!J235+'[34]134 Metodos y mantto'!J525+'[34]131 INDIRECTOS FBCA'!J200</f>
        <v>66.537458000000001</v>
      </c>
      <c r="J23" s="67">
        <v>147.74555299999997</v>
      </c>
      <c r="K23" s="67">
        <v>120.33436499999999</v>
      </c>
      <c r="L23" s="67">
        <v>116.998271</v>
      </c>
      <c r="M23" s="67"/>
      <c r="N23" s="67"/>
      <c r="O23" s="59">
        <f>+I23</f>
        <v>66.537458000000001</v>
      </c>
      <c r="P23" s="67"/>
      <c r="Q23" s="59">
        <f>+J23</f>
        <v>147.74555299999997</v>
      </c>
      <c r="R23" s="67"/>
      <c r="S23" s="59">
        <f>+K23</f>
        <v>120.33436499999999</v>
      </c>
      <c r="T23" s="67"/>
      <c r="U23" s="59">
        <f t="shared" si="5"/>
        <v>116.998271</v>
      </c>
      <c r="W23" s="59"/>
    </row>
    <row r="24" spans="1:23" x14ac:dyDescent="0.3">
      <c r="A24" s="399"/>
      <c r="B24" t="s">
        <v>123</v>
      </c>
      <c r="C24" s="86"/>
      <c r="D24" s="67">
        <f>+'[34]132 Procesos de Producc'!E342+'[34]133 Areas de apoyo'!E236+'[34]134 Metodos y mantto'!E526+'[34]131 INDIRECTOS FBCA'!E201</f>
        <v>202.106324</v>
      </c>
      <c r="E24" s="67">
        <f>+'[34]132 Procesos de Producc'!F342+'[34]133 Areas de apoyo'!F236+'[34]134 Metodos y mantto'!F526+'[34]131 INDIRECTOS FBCA'!F201</f>
        <v>73.661912000000001</v>
      </c>
      <c r="F24" s="67">
        <f t="shared" si="0"/>
        <v>128.444412</v>
      </c>
      <c r="G24" s="60">
        <f t="shared" si="1"/>
        <v>1.7437018468920547</v>
      </c>
      <c r="I24" s="67">
        <f>+'[34]132 Procesos de Producc'!J342+'[34]133 Areas de apoyo'!J236+'[34]134 Metodos y mantto'!J526+'[34]131 INDIRECTOS FBCA'!J201</f>
        <v>1815.2402400000001</v>
      </c>
      <c r="J24" s="67">
        <v>1915.2183459999997</v>
      </c>
      <c r="K24" s="67">
        <v>772.01344599999993</v>
      </c>
      <c r="L24" s="67">
        <v>1260.0851990000001</v>
      </c>
      <c r="M24" s="67"/>
      <c r="N24" s="67"/>
      <c r="O24" s="59">
        <f>+I24</f>
        <v>1815.2402400000001</v>
      </c>
      <c r="P24" s="67"/>
      <c r="Q24" s="59">
        <f>+J24</f>
        <v>1915.2183459999997</v>
      </c>
      <c r="R24" s="67"/>
      <c r="S24" s="59">
        <f>+K24</f>
        <v>772.01344599999993</v>
      </c>
      <c r="T24" s="67"/>
      <c r="U24" s="59">
        <f t="shared" si="5"/>
        <v>1260.0851990000001</v>
      </c>
      <c r="W24" s="59"/>
    </row>
    <row r="25" spans="1:23" x14ac:dyDescent="0.3">
      <c r="A25" s="399"/>
      <c r="B25" t="s">
        <v>124</v>
      </c>
      <c r="D25" s="67">
        <f>+'[34]132 Procesos de Producc'!E343+'[34]133 Areas de apoyo'!E237+'[34]134 Metodos y mantto'!E527+'[34]131 INDIRECTOS FBCA'!E202</f>
        <v>25.667249999999999</v>
      </c>
      <c r="E25" s="67">
        <f>+'[34]132 Procesos de Producc'!F343+'[34]133 Areas de apoyo'!F237+'[34]134 Metodos y mantto'!F527+'[34]131 INDIRECTOS FBCA'!F202</f>
        <v>35.841324</v>
      </c>
      <c r="F25" s="67">
        <f t="shared" si="0"/>
        <v>-10.174074000000001</v>
      </c>
      <c r="G25" s="60">
        <f t="shared" si="1"/>
        <v>-0.28386434608275074</v>
      </c>
      <c r="I25" s="67">
        <f>+'[34]132 Procesos de Producc'!J343+'[34]133 Areas de apoyo'!J237+'[34]134 Metodos y mantto'!J527+'[34]131 INDIRECTOS FBCA'!J202</f>
        <v>304.82233100000002</v>
      </c>
      <c r="J25" s="67">
        <v>296.20391899999998</v>
      </c>
      <c r="K25" s="67">
        <v>259.70992899999999</v>
      </c>
      <c r="L25" s="67">
        <v>300.618763</v>
      </c>
      <c r="M25" s="67"/>
      <c r="N25" s="67">
        <f>+I25*0.5</f>
        <v>152.41116550000001</v>
      </c>
      <c r="O25" s="59">
        <f>+I25-N25</f>
        <v>152.41116550000001</v>
      </c>
      <c r="P25" s="67">
        <f>+J25*0.5</f>
        <v>148.10195949999999</v>
      </c>
      <c r="Q25" s="59">
        <f>+J25-P25</f>
        <v>148.10195949999999</v>
      </c>
      <c r="R25" s="67">
        <f>+K25*0.5</f>
        <v>129.85496449999999</v>
      </c>
      <c r="S25" s="59">
        <f>+K25-R25</f>
        <v>129.85496449999999</v>
      </c>
      <c r="T25" s="67">
        <f>+L25*0.5</f>
        <v>150.3093815</v>
      </c>
      <c r="U25" s="59">
        <f>+L25-T25</f>
        <v>150.3093815</v>
      </c>
      <c r="W25" s="59"/>
    </row>
    <row r="26" spans="1:23" x14ac:dyDescent="0.3">
      <c r="A26" s="399"/>
      <c r="B26" t="s">
        <v>125</v>
      </c>
      <c r="D26" s="67">
        <f>+'[34]132 Procesos de Producc'!E344+'[34]133 Areas de apoyo'!E238+'[34]134 Metodos y mantto'!E528+'[34]131 INDIRECTOS FBCA'!E203</f>
        <v>503.745655</v>
      </c>
      <c r="E26" s="67">
        <f>+'[34]132 Procesos de Producc'!F344+'[34]133 Areas de apoyo'!F238+'[34]134 Metodos y mantto'!F528+'[34]131 INDIRECTOS FBCA'!F203</f>
        <v>493.59100999999998</v>
      </c>
      <c r="F26" s="67">
        <f t="shared" si="0"/>
        <v>10.154645000000016</v>
      </c>
      <c r="G26" s="60">
        <f t="shared" si="1"/>
        <v>2.0572994228561854E-2</v>
      </c>
      <c r="I26" s="67">
        <f>+'[34]132 Procesos de Producc'!J344+'[34]133 Areas de apoyo'!J238+'[34]134 Metodos y mantto'!J528+'[34]131 INDIRECTOS FBCA'!J203</f>
        <v>6263.7269699999997</v>
      </c>
      <c r="J26" s="67">
        <v>5626.1941759999991</v>
      </c>
      <c r="K26" s="67">
        <v>4433.8831110000001</v>
      </c>
      <c r="L26" s="67">
        <v>6081.9960670000009</v>
      </c>
      <c r="M26" s="67"/>
      <c r="N26" s="67"/>
      <c r="O26" s="59">
        <f>+I26</f>
        <v>6263.7269699999997</v>
      </c>
      <c r="P26" s="67"/>
      <c r="Q26" s="59">
        <f>+J26</f>
        <v>5626.1941759999991</v>
      </c>
      <c r="R26" s="67"/>
      <c r="S26" s="59">
        <f>+K26</f>
        <v>4433.8831110000001</v>
      </c>
      <c r="T26" s="67"/>
      <c r="U26" s="59">
        <f>+L26</f>
        <v>6081.9960670000009</v>
      </c>
      <c r="W26" s="59"/>
    </row>
    <row r="27" spans="1:23" x14ac:dyDescent="0.3">
      <c r="A27" s="399"/>
      <c r="B27" t="s">
        <v>126</v>
      </c>
      <c r="D27" s="67">
        <f>+'[34]132 Procesos de Producc'!E345+'[34]133 Areas de apoyo'!E239+'[34]134 Metodos y mantto'!E529+'[34]131 INDIRECTOS FBCA'!E204</f>
        <v>1075.2395750000001</v>
      </c>
      <c r="E27" s="67">
        <f>+'[34]132 Procesos de Producc'!F345+'[34]133 Areas de apoyo'!F239+'[34]134 Metodos y mantto'!F529+'[34]131 INDIRECTOS FBCA'!F204</f>
        <v>921.60021800000015</v>
      </c>
      <c r="F27" s="67">
        <f t="shared" si="0"/>
        <v>153.6393569999999</v>
      </c>
      <c r="G27" s="60">
        <f t="shared" si="1"/>
        <v>0.16670933231050936</v>
      </c>
      <c r="I27" s="67">
        <f>+'[34]132 Procesos de Producc'!J345+'[34]133 Areas de apoyo'!J239+'[34]134 Metodos y mantto'!J529+'[34]131 INDIRECTOS FBCA'!J204</f>
        <v>10236.102186</v>
      </c>
      <c r="J27" s="67">
        <v>11278.773899</v>
      </c>
      <c r="K27" s="67">
        <v>10899.027971</v>
      </c>
      <c r="L27" s="67">
        <v>12980.775286</v>
      </c>
      <c r="M27" s="67"/>
      <c r="N27" s="67">
        <f>+I27</f>
        <v>10236.102186</v>
      </c>
      <c r="O27" s="59"/>
      <c r="P27" s="67">
        <f>+J27</f>
        <v>11278.773899</v>
      </c>
      <c r="Q27" s="59"/>
      <c r="R27" s="67">
        <f>+K27</f>
        <v>10899.027971</v>
      </c>
      <c r="S27" s="59"/>
      <c r="T27" s="67">
        <f>+L27-U27</f>
        <v>11399.515367</v>
      </c>
      <c r="U27" s="59">
        <f>+'F-V x cuenta'!X84</f>
        <v>1581.2599189999999</v>
      </c>
      <c r="W27" s="59"/>
    </row>
    <row r="28" spans="1:23" x14ac:dyDescent="0.3">
      <c r="A28" s="399"/>
      <c r="B28" t="s">
        <v>127</v>
      </c>
      <c r="D28" s="67">
        <f>+'[34]132 Procesos de Producc'!E346+'[34]133 Areas de apoyo'!E240+'[34]134 Metodos y mantto'!E530+'[34]131 INDIRECTOS FBCA'!E205</f>
        <v>67.358789999999999</v>
      </c>
      <c r="E28" s="67">
        <f>+'[34]132 Procesos de Producc'!F346+'[34]133 Areas de apoyo'!F240+'[34]134 Metodos y mantto'!F530+'[34]131 INDIRECTOS FBCA'!F205</f>
        <v>79.904904000000002</v>
      </c>
      <c r="F28" s="67">
        <f t="shared" si="0"/>
        <v>-12.546114000000003</v>
      </c>
      <c r="G28" s="60">
        <f t="shared" si="1"/>
        <v>-0.15701306643206783</v>
      </c>
      <c r="I28" s="67">
        <f>+'[34]132 Procesos de Producc'!J346+'[34]133 Areas de apoyo'!J240+'[34]134 Metodos y mantto'!J530+'[34]131 INDIRECTOS FBCA'!J205</f>
        <v>794.65533000000005</v>
      </c>
      <c r="J28" s="67">
        <v>888.02748000000008</v>
      </c>
      <c r="K28" s="67">
        <v>994.89524499999982</v>
      </c>
      <c r="L28" s="67">
        <v>1171.4254959999998</v>
      </c>
      <c r="M28" s="67"/>
      <c r="N28" s="67">
        <f>+I28</f>
        <v>794.65533000000005</v>
      </c>
      <c r="O28" s="59"/>
      <c r="P28" s="67">
        <f>+J28</f>
        <v>888.02748000000008</v>
      </c>
      <c r="Q28" s="59"/>
      <c r="R28" s="67">
        <f>+K28</f>
        <v>994.89524499999982</v>
      </c>
      <c r="S28" s="59"/>
      <c r="T28" s="67">
        <f>+L28</f>
        <v>1171.4254959999998</v>
      </c>
      <c r="U28" s="59">
        <f>+L28-T28</f>
        <v>0</v>
      </c>
      <c r="W28" s="59"/>
    </row>
    <row r="29" spans="1:23" x14ac:dyDescent="0.3">
      <c r="A29" s="399"/>
      <c r="B29" t="s">
        <v>128</v>
      </c>
      <c r="D29" s="67">
        <f>+'[34]132 Procesos de Producc'!E347+'[34]133 Areas de apoyo'!E241+'[34]134 Metodos y mantto'!E531+'[34]131 INDIRECTOS FBCA'!E206</f>
        <v>238.36504800000003</v>
      </c>
      <c r="E29" s="67">
        <f>+'[34]132 Procesos de Producc'!F347+'[34]133 Areas de apoyo'!F241+'[34]134 Metodos y mantto'!F531+'[34]131 INDIRECTOS FBCA'!F206</f>
        <v>270.622613</v>
      </c>
      <c r="F29" s="67">
        <f t="shared" si="0"/>
        <v>-32.257564999999971</v>
      </c>
      <c r="G29" s="60">
        <f t="shared" si="1"/>
        <v>-0.11919759639598178</v>
      </c>
      <c r="I29" s="67">
        <f>+'[34]132 Procesos de Producc'!J347+'[34]133 Areas de apoyo'!J241+'[34]134 Metodos y mantto'!J531+'[34]131 INDIRECTOS FBCA'!J206</f>
        <v>2782.8628349999994</v>
      </c>
      <c r="J29" s="67">
        <v>2422.0657509999996</v>
      </c>
      <c r="K29" s="67">
        <v>2092.6982659999999</v>
      </c>
      <c r="L29" s="67">
        <v>2265.3158170000002</v>
      </c>
      <c r="M29" s="67"/>
      <c r="N29" s="67">
        <f>+I29*0.1</f>
        <v>278.28628349999997</v>
      </c>
      <c r="O29" s="59">
        <f>+I29-N29</f>
        <v>2504.5765514999994</v>
      </c>
      <c r="P29" s="67">
        <f>+J29*0.1</f>
        <v>242.20657509999998</v>
      </c>
      <c r="Q29" s="59">
        <f>+J29-P29</f>
        <v>2179.8591758999996</v>
      </c>
      <c r="R29" s="67">
        <f>+K29*0.1</f>
        <v>209.26982659999999</v>
      </c>
      <c r="S29" s="59">
        <f>+K29-R29</f>
        <v>1883.4284393999999</v>
      </c>
      <c r="T29" s="67">
        <f>+L29</f>
        <v>2265.3158170000002</v>
      </c>
      <c r="U29" s="59">
        <f>+L29-T29</f>
        <v>0</v>
      </c>
      <c r="W29" s="59"/>
    </row>
    <row r="30" spans="1:23" x14ac:dyDescent="0.3">
      <c r="A30" s="399"/>
      <c r="B30" t="s">
        <v>129</v>
      </c>
      <c r="D30" s="67">
        <f>+'[34]132 Procesos de Producc'!E348+'[34]133 Areas de apoyo'!E242+'[34]134 Metodos y mantto'!E532+'[34]131 INDIRECTOS FBCA'!E207</f>
        <v>66.930395000000004</v>
      </c>
      <c r="E30" s="67">
        <f>+'[34]132 Procesos de Producc'!F348+'[34]133 Areas de apoyo'!F242+'[34]134 Metodos y mantto'!F532+'[34]131 INDIRECTOS FBCA'!F207</f>
        <v>83.169248999999994</v>
      </c>
      <c r="F30" s="67">
        <f t="shared" si="0"/>
        <v>-16.238853999999989</v>
      </c>
      <c r="G30" s="60">
        <f t="shared" si="1"/>
        <v>-0.1952506989692788</v>
      </c>
      <c r="I30" s="67">
        <f>+'[34]132 Procesos de Producc'!J348+'[34]133 Areas de apoyo'!J242+'[34]134 Metodos y mantto'!J532+'[34]131 INDIRECTOS FBCA'!J207</f>
        <v>808.6250950000001</v>
      </c>
      <c r="J30" s="67">
        <v>861.76303700000017</v>
      </c>
      <c r="K30" s="67">
        <v>826.02204400000005</v>
      </c>
      <c r="L30" s="67">
        <v>1083.6734880000001</v>
      </c>
      <c r="M30" s="67"/>
      <c r="N30" s="67"/>
      <c r="O30" s="59">
        <f>+I30</f>
        <v>808.6250950000001</v>
      </c>
      <c r="P30" s="67"/>
      <c r="Q30" s="59">
        <f>+J30</f>
        <v>861.76303700000017</v>
      </c>
      <c r="R30" s="67"/>
      <c r="S30" s="59">
        <f>+K30</f>
        <v>826.02204400000005</v>
      </c>
      <c r="T30" s="67"/>
      <c r="U30" s="59">
        <f>+L30-T30</f>
        <v>1083.6734880000001</v>
      </c>
      <c r="W30" s="59"/>
    </row>
    <row r="31" spans="1:23" x14ac:dyDescent="0.3">
      <c r="A31" s="399"/>
      <c r="B31" t="s">
        <v>130</v>
      </c>
      <c r="D31" s="67">
        <f>+'[34]132 Procesos de Producc'!E349+'[34]133 Areas de apoyo'!E243+'[34]134 Metodos y mantto'!E533+'[34]131 INDIRECTOS FBCA'!E208</f>
        <v>0.99892500000000006</v>
      </c>
      <c r="E31" s="67">
        <f>+'[34]132 Procesos de Producc'!F349+'[34]133 Areas de apoyo'!F243+'[34]134 Metodos y mantto'!F533+'[34]131 INDIRECTOS FBCA'!F208</f>
        <v>1.2653030000000001</v>
      </c>
      <c r="F31" s="67">
        <f t="shared" si="0"/>
        <v>-0.266378</v>
      </c>
      <c r="G31" s="60">
        <f t="shared" si="1"/>
        <v>-0.21052506790863532</v>
      </c>
      <c r="I31" s="67">
        <f>+'[34]132 Procesos de Producc'!J349+'[34]133 Areas de apoyo'!J243+'[34]134 Metodos y mantto'!J533+'[34]131 INDIRECTOS FBCA'!J208</f>
        <v>16.020405999999998</v>
      </c>
      <c r="J31" s="67">
        <v>15.256094000000001</v>
      </c>
      <c r="K31" s="67">
        <v>16.215220000000002</v>
      </c>
      <c r="L31" s="67">
        <v>18.215111999999998</v>
      </c>
      <c r="M31" s="67"/>
      <c r="N31" s="67"/>
      <c r="O31" s="59">
        <f>+I31</f>
        <v>16.020405999999998</v>
      </c>
      <c r="P31" s="67"/>
      <c r="Q31" s="59">
        <f>+J31</f>
        <v>15.256094000000001</v>
      </c>
      <c r="R31" s="67"/>
      <c r="S31" s="59">
        <f>+K31</f>
        <v>16.215220000000002</v>
      </c>
      <c r="T31" s="67"/>
      <c r="U31" s="59">
        <f>+L31-T31</f>
        <v>18.215111999999998</v>
      </c>
      <c r="W31" s="59"/>
    </row>
    <row r="32" spans="1:23" x14ac:dyDescent="0.3">
      <c r="A32" s="399"/>
      <c r="B32" t="s">
        <v>131</v>
      </c>
      <c r="D32" s="67">
        <f>+'[34]132 Procesos de Producc'!E350+'[34]133 Areas de apoyo'!E244+'[34]134 Metodos y mantto'!E534+'[34]131 INDIRECTOS FBCA'!E209</f>
        <v>0.30947399999999997</v>
      </c>
      <c r="E32" s="67">
        <f>+'[34]132 Procesos de Producc'!F350+'[34]133 Areas de apoyo'!F244+'[34]134 Metodos y mantto'!F534+'[34]131 INDIRECTOS FBCA'!F209</f>
        <v>0.44753000000000004</v>
      </c>
      <c r="F32" s="67">
        <f t="shared" si="0"/>
        <v>-0.13805600000000007</v>
      </c>
      <c r="G32" s="60">
        <f t="shared" si="1"/>
        <v>-0.30848434741805031</v>
      </c>
      <c r="I32" s="67">
        <f>+'[34]132 Procesos de Producc'!J350+'[34]133 Areas de apoyo'!J244+'[34]134 Metodos y mantto'!J534+'[34]131 INDIRECTOS FBCA'!J209</f>
        <v>15.708745</v>
      </c>
      <c r="J32" s="67">
        <v>10.018687999999999</v>
      </c>
      <c r="K32" s="67">
        <v>6.0980840000000001</v>
      </c>
      <c r="L32" s="67">
        <v>1.8044869999999997</v>
      </c>
      <c r="M32" s="67"/>
      <c r="N32" s="67"/>
      <c r="O32" s="59">
        <f>+I32</f>
        <v>15.708745</v>
      </c>
      <c r="P32" s="67"/>
      <c r="Q32" s="59">
        <f>+J32</f>
        <v>10.018687999999999</v>
      </c>
      <c r="R32" s="67"/>
      <c r="S32" s="59">
        <f>+K32</f>
        <v>6.0980840000000001</v>
      </c>
      <c r="T32" s="67"/>
      <c r="U32" s="59">
        <f>+L32-T32</f>
        <v>1.8044869999999997</v>
      </c>
      <c r="W32" s="59"/>
    </row>
    <row r="33" spans="1:21" ht="12.75" customHeight="1" x14ac:dyDescent="0.3">
      <c r="A33" s="399"/>
      <c r="B33" s="76"/>
      <c r="F33" s="67"/>
      <c r="G33" s="60"/>
      <c r="I33" s="67"/>
      <c r="J33" s="67"/>
      <c r="K33" s="67"/>
      <c r="M33" s="67"/>
      <c r="N33" s="67"/>
      <c r="P33" s="67"/>
      <c r="R33" s="67"/>
      <c r="T33" s="67"/>
    </row>
    <row r="34" spans="1:21" ht="18.75" hidden="1" customHeight="1" x14ac:dyDescent="0.3">
      <c r="A34" s="399"/>
      <c r="B34" s="76"/>
      <c r="F34" s="67"/>
      <c r="G34" s="60"/>
      <c r="I34" s="67"/>
      <c r="J34" s="67"/>
      <c r="K34" s="67"/>
      <c r="L34" s="67"/>
      <c r="M34" s="67"/>
      <c r="N34" s="67"/>
      <c r="P34" s="67"/>
      <c r="R34" s="67"/>
      <c r="T34" s="67"/>
    </row>
    <row r="35" spans="1:21" ht="18.75" hidden="1" customHeight="1" x14ac:dyDescent="0.3">
      <c r="A35" s="399"/>
      <c r="B35" s="76"/>
      <c r="F35" s="67"/>
      <c r="G35" s="60"/>
      <c r="I35" s="67"/>
      <c r="J35" s="67"/>
      <c r="K35" s="67"/>
      <c r="L35" s="67"/>
      <c r="M35" s="67"/>
      <c r="N35" s="67"/>
      <c r="P35" s="67"/>
      <c r="R35" s="67"/>
      <c r="T35" s="67"/>
    </row>
    <row r="36" spans="1:21" ht="18.75" hidden="1" customHeight="1" x14ac:dyDescent="0.3">
      <c r="A36" s="399"/>
      <c r="B36" s="76"/>
      <c r="F36" s="67"/>
      <c r="G36" s="60"/>
      <c r="I36" s="67"/>
      <c r="J36" s="67"/>
      <c r="K36" s="67"/>
      <c r="L36" s="67"/>
      <c r="M36" s="67"/>
      <c r="N36" s="67"/>
      <c r="P36" s="67"/>
      <c r="R36" s="67"/>
      <c r="T36" s="67"/>
    </row>
    <row r="37" spans="1:21" ht="18.75" hidden="1" customHeight="1" x14ac:dyDescent="0.3">
      <c r="A37" s="399"/>
      <c r="B37" s="76"/>
      <c r="F37" s="67"/>
      <c r="G37" s="60"/>
      <c r="I37" s="67"/>
      <c r="J37" s="67"/>
      <c r="K37" s="67"/>
      <c r="L37" s="67"/>
      <c r="M37" s="67"/>
      <c r="N37" s="67"/>
      <c r="P37" s="67"/>
      <c r="R37" s="67"/>
      <c r="T37" s="67"/>
    </row>
    <row r="38" spans="1:21" x14ac:dyDescent="0.3">
      <c r="A38" s="399"/>
      <c r="B38" s="115" t="s">
        <v>132</v>
      </c>
      <c r="C38" s="78"/>
      <c r="D38" s="116">
        <f>SUM(D11:D37)</f>
        <v>3521.7240390000002</v>
      </c>
      <c r="E38" s="116">
        <f>SUM(E11:E37)</f>
        <v>3106.5500270000002</v>
      </c>
      <c r="F38" s="117">
        <f>SUM(F11:F37)</f>
        <v>415.17401199999995</v>
      </c>
      <c r="G38" s="118">
        <f>+F38/E38</f>
        <v>0.13364472111879494</v>
      </c>
      <c r="H38" s="53"/>
      <c r="I38" s="117">
        <f>SUM(I11:I32)</f>
        <v>37265.410898800015</v>
      </c>
      <c r="J38" s="117">
        <f>SUM(J11:J32)</f>
        <v>37458.908148999988</v>
      </c>
      <c r="K38" s="117">
        <f>SUM(K11:K32)</f>
        <v>35536.439320999998</v>
      </c>
      <c r="L38" s="117">
        <v>41866.202900000004</v>
      </c>
      <c r="M38" s="67"/>
      <c r="N38" s="117">
        <f t="shared" ref="N38:S38" si="6">SUM(N11:N37)</f>
        <v>13065.395143799999</v>
      </c>
      <c r="O38" s="117">
        <f t="shared" si="6"/>
        <v>24200.015755</v>
      </c>
      <c r="P38" s="117">
        <f t="shared" si="6"/>
        <v>13667.0260588</v>
      </c>
      <c r="Q38" s="117">
        <f t="shared" si="6"/>
        <v>23791.882090200001</v>
      </c>
      <c r="R38" s="117">
        <f t="shared" si="6"/>
        <v>13107.6041903</v>
      </c>
      <c r="S38" s="117">
        <f t="shared" si="6"/>
        <v>22428.835130700001</v>
      </c>
      <c r="T38" s="117">
        <f>SUM(T11:T37)</f>
        <v>16016.886115700001</v>
      </c>
      <c r="U38" s="117">
        <f>SUM(U11:U37)</f>
        <v>25849.273784300003</v>
      </c>
    </row>
    <row r="39" spans="1:21" x14ac:dyDescent="0.3">
      <c r="A39" s="399"/>
      <c r="B39" s="61" t="s">
        <v>133</v>
      </c>
      <c r="D39" s="67">
        <f>+'[34]Resum areas'!E22</f>
        <v>267.61062199999998</v>
      </c>
      <c r="E39" s="67">
        <f>+'[34]Resum areas'!F22</f>
        <v>251.76862299999999</v>
      </c>
      <c r="F39" s="67">
        <f t="shared" si="0"/>
        <v>15.841998999999987</v>
      </c>
      <c r="G39" s="60">
        <f t="shared" si="1"/>
        <v>6.292284880948007E-2</v>
      </c>
      <c r="I39" s="119">
        <f>+'[34]Resum areas'!J22</f>
        <v>2979.6573170000001</v>
      </c>
      <c r="J39" s="159">
        <v>2954.2466919999997</v>
      </c>
      <c r="K39" s="159">
        <v>3130.6571309999999</v>
      </c>
      <c r="L39" s="159">
        <v>3636.087599</v>
      </c>
      <c r="M39" s="67"/>
      <c r="N39" s="67">
        <f>+I39*'OTROS PN'!$E$148</f>
        <v>1718.7182005131606</v>
      </c>
      <c r="O39" s="160">
        <f>+I39-N39</f>
        <v>1260.9391164868396</v>
      </c>
      <c r="P39" s="67">
        <f>+J39*'OTROS PN'!$E$148</f>
        <v>1704.0609097486349</v>
      </c>
      <c r="Q39" s="179">
        <f>+J39-P39</f>
        <v>1250.1857822513648</v>
      </c>
      <c r="R39" s="67">
        <f>+K39*'Otros Pn 2019'!G16</f>
        <v>2066.4832025041878</v>
      </c>
      <c r="S39" s="179">
        <f>+K39-R39</f>
        <v>1064.1739284958121</v>
      </c>
      <c r="T39" s="67">
        <f>+L39*'Otros Pn 2019'!G16</f>
        <v>2400.1075913947739</v>
      </c>
      <c r="U39" s="179">
        <f>+L39-T39</f>
        <v>1235.9800076052261</v>
      </c>
    </row>
    <row r="40" spans="1:21" ht="7.5" customHeight="1" x14ac:dyDescent="0.3">
      <c r="A40" s="399"/>
      <c r="I40" s="59"/>
      <c r="M40" s="67"/>
      <c r="N40" s="67"/>
      <c r="P40" s="67"/>
      <c r="R40" s="67"/>
      <c r="T40" s="67"/>
    </row>
    <row r="41" spans="1:21" x14ac:dyDescent="0.3">
      <c r="B41" s="62" t="s">
        <v>321</v>
      </c>
      <c r="D41" s="161">
        <f>SUM(D38:D40)</f>
        <v>3789.3346610000003</v>
      </c>
      <c r="E41" s="75">
        <f>SUM(E38:E40)</f>
        <v>3358.3186500000002</v>
      </c>
      <c r="F41" s="75">
        <f>+D41-E41</f>
        <v>431.01601100000016</v>
      </c>
      <c r="G41" s="63">
        <f>IF(E41=0,100%,(+F41/E41))</f>
        <v>0.12834279766751738</v>
      </c>
      <c r="I41" s="120">
        <f>SUM(I38:I40)</f>
        <v>40245.068215800013</v>
      </c>
      <c r="J41" s="75">
        <v>40413.154840999989</v>
      </c>
      <c r="K41" s="75">
        <f>SUM(K38:K40)</f>
        <v>38667.096451999998</v>
      </c>
      <c r="L41" s="75">
        <v>45502.290499000002</v>
      </c>
      <c r="M41" s="67"/>
      <c r="N41" s="120">
        <f t="shared" ref="N41:S41" si="7">SUM(N38:N40)</f>
        <v>14784.113344313158</v>
      </c>
      <c r="O41" s="120">
        <f t="shared" si="7"/>
        <v>25460.95487148684</v>
      </c>
      <c r="P41" s="120">
        <f t="shared" si="7"/>
        <v>15371.086968548636</v>
      </c>
      <c r="Q41" s="120">
        <f t="shared" si="7"/>
        <v>25042.067872451364</v>
      </c>
      <c r="R41" s="120">
        <f t="shared" si="7"/>
        <v>15174.087392804187</v>
      </c>
      <c r="S41" s="120">
        <f t="shared" si="7"/>
        <v>23493.009059195814</v>
      </c>
      <c r="T41" s="120">
        <f>SUM(T38:T40)</f>
        <v>18416.993707094774</v>
      </c>
      <c r="U41" s="120">
        <f>SUM(U38:U40)</f>
        <v>27085.25379190523</v>
      </c>
    </row>
    <row r="42" spans="1:21" x14ac:dyDescent="0.3">
      <c r="D42" s="121"/>
      <c r="E42" s="121"/>
      <c r="F42" s="74"/>
      <c r="G42" s="74"/>
      <c r="H42" s="74"/>
      <c r="I42" s="74"/>
      <c r="J42" s="121"/>
      <c r="K42" s="121"/>
      <c r="L42" s="121"/>
      <c r="N42" s="60">
        <f>+N41/$I$41</f>
        <v>0.36735217505505408</v>
      </c>
      <c r="O42" s="60">
        <f>+O41/$I$41</f>
        <v>0.63264782494494554</v>
      </c>
      <c r="P42" s="60">
        <f>+P41/$J$41</f>
        <v>0.38034860255340291</v>
      </c>
      <c r="Q42" s="60">
        <f>+Q41/$J$41</f>
        <v>0.61965139744659736</v>
      </c>
      <c r="R42" s="60">
        <f>+R41/$K$41</f>
        <v>0.39242893273977209</v>
      </c>
      <c r="S42" s="60">
        <f>+S41/$K$41</f>
        <v>0.60757106726022803</v>
      </c>
      <c r="T42" s="60">
        <f>+T41/$L$41</f>
        <v>0.40474871715522809</v>
      </c>
      <c r="U42" s="60">
        <f>+U41/$L$41</f>
        <v>0.59525033783739922</v>
      </c>
    </row>
    <row r="43" spans="1:21" x14ac:dyDescent="0.3">
      <c r="I43" s="64">
        <f>+I41/I7*1000000</f>
        <v>14667.894783828286</v>
      </c>
      <c r="J43" s="64">
        <f>+J41/J7*1000000</f>
        <v>13241.748492383575</v>
      </c>
      <c r="K43" s="64">
        <f>+K41/K7*1000000</f>
        <v>15217.620732173134</v>
      </c>
      <c r="L43" s="64"/>
    </row>
    <row r="44" spans="1:21" x14ac:dyDescent="0.3">
      <c r="J44" s="186">
        <f>+J43/I43-1</f>
        <v>-9.7229105639418223E-2</v>
      </c>
      <c r="K44" s="186">
        <f>+K43/J43-1</f>
        <v>0.14921535784538187</v>
      </c>
      <c r="L44" s="186"/>
    </row>
  </sheetData>
  <mergeCells count="10">
    <mergeCell ref="A4:B4"/>
    <mergeCell ref="D4:I4"/>
    <mergeCell ref="A6:A7"/>
    <mergeCell ref="D8:G8"/>
    <mergeCell ref="I8:J8"/>
    <mergeCell ref="T8:U8"/>
    <mergeCell ref="R8:S8"/>
    <mergeCell ref="P8:Q8"/>
    <mergeCell ref="N8:O8"/>
    <mergeCell ref="A11:A40"/>
  </mergeCells>
  <printOptions horizontalCentered="1"/>
  <pageMargins left="0.59055118110236227" right="0.39370078740157483" top="0.78740157480314965" bottom="0.39370078740157483" header="0" footer="0"/>
  <pageSetup scale="65" orientation="landscape" horizontalDpi="300" verticalDpi="300" r:id="rId1"/>
  <headerFooter alignWithMargins="0"/>
  <ignoredErrors>
    <ignoredError sqref="N19:U24 N26:T26 N25:S2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4</vt:i4>
      </vt:variant>
    </vt:vector>
  </HeadingPairs>
  <TitlesOfParts>
    <vt:vector size="19" baseType="lpstr">
      <vt:lpstr>F-V x cuenta (2)</vt:lpstr>
      <vt:lpstr>F-V x cuenta</vt:lpstr>
      <vt:lpstr>Informacion Lucro </vt:lpstr>
      <vt:lpstr>Campo</vt:lpstr>
      <vt:lpstr>AMDON</vt:lpstr>
      <vt:lpstr>Informacion Lucro rev 2012</vt:lpstr>
      <vt:lpstr>VENTAS</vt:lpstr>
      <vt:lpstr>COSECHA</vt:lpstr>
      <vt:lpstr>Fabrica 14</vt:lpstr>
      <vt:lpstr>OTROS PN</vt:lpstr>
      <vt:lpstr>Otros Pn 2019</vt:lpstr>
      <vt:lpstr>Calidad</vt:lpstr>
      <vt:lpstr>Gestion Cambio</vt:lpstr>
      <vt:lpstr>Hoja3</vt:lpstr>
      <vt:lpstr>Seguridad</vt:lpstr>
      <vt:lpstr>'Fabrica 14'!Área_de_impresión</vt:lpstr>
      <vt:lpstr>'Informacion Lucro '!Área_de_impresión</vt:lpstr>
      <vt:lpstr>'Informacion Lucro rev 2012'!Área_de_impresión</vt:lpstr>
      <vt:lpstr>'Fabrica 14'!Títulos_a_imprimir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</dc:creator>
  <cp:lastModifiedBy>Andres Felipe Moreno Cifuentes</cp:lastModifiedBy>
  <cp:lastPrinted>2021-06-24T06:58:32Z</cp:lastPrinted>
  <dcterms:created xsi:type="dcterms:W3CDTF">2013-05-29T21:15:57Z</dcterms:created>
  <dcterms:modified xsi:type="dcterms:W3CDTF">2022-04-18T20:08:57Z</dcterms:modified>
</cp:coreProperties>
</file>