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Downloads\"/>
    </mc:Choice>
  </mc:AlternateContent>
  <xr:revisionPtr revIDLastSave="0" documentId="13_ncr:1_{1E0CAA20-F6BC-4D03-9A54-97C1B94CA046}" xr6:coauthVersionLast="47" xr6:coauthVersionMax="47" xr10:uidLastSave="{00000000-0000-0000-0000-000000000000}"/>
  <bookViews>
    <workbookView xWindow="-120" yWindow="-120" windowWidth="29040" windowHeight="15720" xr2:uid="{9FC34AE3-6CFB-43DC-A7C8-01A7FF45BA44}"/>
  </bookViews>
  <sheets>
    <sheet name="LIQ. PRETENSIONES DEMAN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B33" i="1"/>
  <c r="E9" i="1"/>
  <c r="F9" i="1" s="1"/>
  <c r="E8" i="1"/>
  <c r="F8" i="1" s="1"/>
  <c r="F10" i="1" l="1"/>
  <c r="F33" i="1" l="1"/>
  <c r="E14" i="1" l="1"/>
  <c r="E13" i="1"/>
  <c r="E24" i="1" l="1"/>
  <c r="E19" i="1"/>
  <c r="F14" i="1" l="1"/>
  <c r="F13" i="1"/>
  <c r="F15" i="1" l="1"/>
  <c r="F19" i="1"/>
  <c r="E18" i="1"/>
  <c r="F18" i="1" s="1"/>
  <c r="E28" i="1"/>
  <c r="F28" i="1" s="1"/>
  <c r="F29" i="1" s="1"/>
  <c r="E23" i="1"/>
  <c r="F20" i="1" l="1"/>
  <c r="F24" i="1"/>
  <c r="F23" i="1"/>
  <c r="F25" i="1" l="1"/>
</calcChain>
</file>

<file path=xl/sharedStrings.xml><?xml version="1.0" encoding="utf-8"?>
<sst xmlns="http://schemas.openxmlformats.org/spreadsheetml/2006/main" count="39" uniqueCount="19">
  <si>
    <t>LIQUIDACIÓN DE LAS PRETENSIONES DE LA DEMANDA</t>
  </si>
  <si>
    <t>DESDE</t>
  </si>
  <si>
    <t>HASTA</t>
  </si>
  <si>
    <t>SALARIO</t>
  </si>
  <si>
    <t>DÍAS</t>
  </si>
  <si>
    <t>PRIMAS</t>
  </si>
  <si>
    <t>TOTAL ADEUDADO</t>
  </si>
  <si>
    <t>CESANTÍAS</t>
  </si>
  <si>
    <t>INTERESES</t>
  </si>
  <si>
    <t>VACACIONES</t>
  </si>
  <si>
    <t>Total Liquidación:</t>
  </si>
  <si>
    <t>Salario diario</t>
  </si>
  <si>
    <t>x 180 días</t>
  </si>
  <si>
    <t>Total</t>
  </si>
  <si>
    <t>INDEMNIZACIÓN ART. 29 LEY 361 DE 1997</t>
  </si>
  <si>
    <t>SALARIOS</t>
  </si>
  <si>
    <t>NOTA 1:  La Póliza de Seguro de Cumplimiento de Grandes Beneficiarios (Garantía Única) No. 1930045-5 en virtud de la cual nos llamaron en garantía presta no presta cobertura temporal toda vez que la vigencia del amparo para el pago de salarios, prestaciones sociales e indemnizaciones es la comprendida entre el 03/10/2018 hasta el 31/08/2022 (Se otorgan 3 años más por la prescripción trienal), sin embargo, el contrato afianzado se terminó de manera anticipada, es decir que perdió vigencia el 31/03/2021, en este sentido, solo se amparan los salarios, prestaciones e indemnizaciones del 03/10/2018 al 31/03/2021, y  las acreencias laborales causadas con anterioridad y posterioridad a dicho lapso, no se encuentran cubiertos temporalmente por la póliza, para el caso en concreto, véase que el demandante pretende acreencias para el interregno de tiempo comprendido entre el 01/04/2021 hasta el 15/12/2022, los cuales se encuentran por fuera de la cobertura temporal.</t>
  </si>
  <si>
    <t>NOTA 2:  En la póliza se concertaron como amparos: (i) Buen manejo y correcta inversión de los recursos, (ii) calidad del servicio, (iii) Cumplimiento del contrato, y (iv) Pago de salarios, prestaciones sociales e indemnizaciones laborales.</t>
  </si>
  <si>
    <t>NOTA 3:  Se liquidan las pretensiones desde el 01/04/2021 (un día siguiente a la terminación del contrato suscrito con ENECON) hasta el 15/12/2022 (Fecha de la presentación de la demanda), sin embargo, se reitera que la póliza de seguro No. 1930045-5 no presta cobertura temporal de conformidad con los hechos y pretensiones de la demanda.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</si>
</sst>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horizontal="center"/>
    </xf>
    <xf numFmtId="164" fontId="5" fillId="4" borderId="2" xfId="1" applyNumberFormat="1" applyFont="1" applyFill="1" applyBorder="1" applyAlignment="1">
      <alignment horizontal="center"/>
    </xf>
    <xf numFmtId="14" fontId="2" fillId="0" borderId="2" xfId="0" applyNumberFormat="1" applyFont="1" applyBorder="1"/>
    <xf numFmtId="164" fontId="2" fillId="0" borderId="2" xfId="1" applyNumberFormat="1" applyFont="1" applyBorder="1"/>
    <xf numFmtId="164" fontId="2" fillId="0" borderId="2" xfId="1" applyNumberFormat="1" applyFont="1" applyFill="1" applyBorder="1"/>
    <xf numFmtId="164" fontId="5" fillId="2" borderId="2" xfId="1" applyNumberFormat="1" applyFont="1" applyFill="1" applyBorder="1"/>
    <xf numFmtId="0" fontId="6" fillId="0" borderId="0" xfId="0" applyFont="1" applyAlignment="1">
      <alignment horizontal="center"/>
    </xf>
    <xf numFmtId="0" fontId="6" fillId="0" borderId="0" xfId="0" applyFont="1"/>
    <xf numFmtId="8" fontId="6" fillId="0" borderId="0" xfId="0" applyNumberFormat="1" applyFont="1" applyAlignment="1">
      <alignment horizontal="center"/>
    </xf>
    <xf numFmtId="0" fontId="7" fillId="0" borderId="0" xfId="0" applyFont="1"/>
    <xf numFmtId="44" fontId="8" fillId="5" borderId="2" xfId="0" applyNumberFormat="1" applyFont="1" applyFill="1" applyBorder="1"/>
    <xf numFmtId="0" fontId="5" fillId="0" borderId="0" xfId="0" applyFont="1" applyAlignment="1">
      <alignment horizontal="center"/>
    </xf>
    <xf numFmtId="164" fontId="5" fillId="0" borderId="0" xfId="1" applyNumberFormat="1" applyFont="1" applyFill="1" applyBorder="1"/>
    <xf numFmtId="14" fontId="2" fillId="0" borderId="0" xfId="0" applyNumberFormat="1" applyFont="1"/>
    <xf numFmtId="0" fontId="5" fillId="0" borderId="2" xfId="0" applyFont="1" applyBorder="1" applyAlignment="1">
      <alignment horizontal="center" vertical="center"/>
    </xf>
    <xf numFmtId="6" fontId="5" fillId="2" borderId="2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8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/>
    </xf>
  </cellXfs>
  <cellStyles count="13">
    <cellStyle name="Millares" xfId="1" builtinId="3"/>
    <cellStyle name="Millares [0] 2" xfId="5" xr:uid="{D45F5FD5-E360-44B2-9349-BB260D084681}"/>
    <cellStyle name="Millares 2" xfId="8" xr:uid="{258689CB-D991-423B-B5BD-A5A636B06414}"/>
    <cellStyle name="Millares 3" xfId="10" xr:uid="{0E41F08C-75E0-4E4F-A81B-2B5755EBEAB1}"/>
    <cellStyle name="Millares 4" xfId="2" xr:uid="{8BCDA86B-E1A2-4CA4-B01E-51ECD2B852E1}"/>
    <cellStyle name="Millares 9" xfId="12" xr:uid="{200CDD34-F836-475D-931C-23DCDE5E053D}"/>
    <cellStyle name="Moneda [0] 2" xfId="7" xr:uid="{C26A8AC3-7600-42EA-AA91-341523FD88B1}"/>
    <cellStyle name="Moneda 2" xfId="6" xr:uid="{71D6B488-A365-4472-8079-41265511CCA9}"/>
    <cellStyle name="Moneda 3" xfId="9" xr:uid="{61155606-8A75-4F85-93B9-0D361E770C68}"/>
    <cellStyle name="Moneda 4" xfId="11" xr:uid="{2C448203-C344-465E-A212-D33BCB45BECD}"/>
    <cellStyle name="Moneda 5" xfId="3" xr:uid="{803DDB03-02FB-4ECA-AF8E-5EC3BA3CA0D0}"/>
    <cellStyle name="Normal" xfId="0" builtinId="0"/>
    <cellStyle name="Normal 2" xfId="4" xr:uid="{6DA13D8C-BA40-4238-98DC-24FB13437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761999</xdr:colOff>
      <xdr:row>0</xdr:row>
      <xdr:rowOff>0</xdr:rowOff>
    </xdr:from>
    <xdr:to>
      <xdr:col>5</xdr:col>
      <xdr:colOff>294561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A78D4B-7570-47BD-B374-5B98B70C8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99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1C1CC-0E93-4BA0-8F67-2F966767A2CF}">
  <dimension ref="B1:M53"/>
  <sheetViews>
    <sheetView tabSelected="1" topLeftCell="A5" workbookViewId="0">
      <selection activeCell="F36" sqref="F36"/>
    </sheetView>
  </sheetViews>
  <sheetFormatPr baseColWidth="10" defaultColWidth="11.42578125" defaultRowHeight="15" x14ac:dyDescent="0.25"/>
  <cols>
    <col min="5" max="5" width="15.28515625" customWidth="1"/>
    <col min="6" max="6" width="18.42578125" customWidth="1"/>
    <col min="13" max="13" width="30.5703125" customWidth="1"/>
  </cols>
  <sheetData>
    <row r="1" spans="2:13" x14ac:dyDescent="0.25">
      <c r="B1" s="1"/>
      <c r="C1" s="1"/>
      <c r="D1" s="1"/>
      <c r="E1" s="1"/>
      <c r="F1" s="1"/>
      <c r="G1" s="1"/>
    </row>
    <row r="2" spans="2:13" x14ac:dyDescent="0.25">
      <c r="B2" s="1"/>
      <c r="C2" s="1"/>
      <c r="D2" s="1"/>
      <c r="E2" s="1"/>
      <c r="F2" s="1"/>
      <c r="G2" s="1"/>
    </row>
    <row r="3" spans="2:13" x14ac:dyDescent="0.25">
      <c r="B3" s="1"/>
      <c r="C3" s="1"/>
      <c r="D3" s="1"/>
      <c r="E3" s="1"/>
      <c r="F3" s="1"/>
      <c r="G3" s="1"/>
    </row>
    <row r="4" spans="2:13" x14ac:dyDescent="0.25">
      <c r="B4" s="1"/>
      <c r="C4" s="1"/>
      <c r="D4" s="1"/>
      <c r="E4" s="1"/>
      <c r="F4" s="1"/>
      <c r="G4" s="1"/>
    </row>
    <row r="5" spans="2:13" ht="15" customHeight="1" x14ac:dyDescent="0.25">
      <c r="B5" s="28" t="s">
        <v>0</v>
      </c>
      <c r="C5" s="28"/>
      <c r="D5" s="28"/>
      <c r="E5" s="28"/>
      <c r="F5" s="28"/>
      <c r="G5" s="1"/>
      <c r="I5" s="33" t="s">
        <v>16</v>
      </c>
      <c r="J5" s="33"/>
      <c r="K5" s="33"/>
      <c r="L5" s="33"/>
      <c r="M5" s="33"/>
    </row>
    <row r="6" spans="2:13" x14ac:dyDescent="0.25">
      <c r="G6" s="1"/>
      <c r="I6" s="33"/>
      <c r="J6" s="33"/>
      <c r="K6" s="33"/>
      <c r="L6" s="33"/>
      <c r="M6" s="33"/>
    </row>
    <row r="7" spans="2:13" x14ac:dyDescent="0.25">
      <c r="B7" s="2" t="s">
        <v>1</v>
      </c>
      <c r="C7" s="2" t="s">
        <v>2</v>
      </c>
      <c r="D7" s="2" t="s">
        <v>3</v>
      </c>
      <c r="E7" s="2" t="s">
        <v>4</v>
      </c>
      <c r="F7" s="3" t="s">
        <v>15</v>
      </c>
      <c r="G7" s="1"/>
      <c r="I7" s="33"/>
      <c r="J7" s="33"/>
      <c r="K7" s="33"/>
      <c r="L7" s="33"/>
      <c r="M7" s="33"/>
    </row>
    <row r="8" spans="2:13" x14ac:dyDescent="0.25">
      <c r="B8" s="4">
        <v>44287</v>
      </c>
      <c r="C8" s="4">
        <v>44561</v>
      </c>
      <c r="D8" s="5">
        <v>1380000</v>
      </c>
      <c r="E8" s="5">
        <f t="shared" ref="E8:E9" si="0">DAYS360(B8,C8)+1</f>
        <v>271</v>
      </c>
      <c r="F8" s="6">
        <f>(D8/30)*E8</f>
        <v>12466000</v>
      </c>
      <c r="G8" s="1"/>
      <c r="I8" s="33"/>
      <c r="J8" s="33"/>
      <c r="K8" s="33"/>
      <c r="L8" s="33"/>
      <c r="M8" s="33"/>
    </row>
    <row r="9" spans="2:13" ht="15" customHeight="1" x14ac:dyDescent="0.25">
      <c r="B9" s="4">
        <v>44562</v>
      </c>
      <c r="C9" s="15">
        <v>44910</v>
      </c>
      <c r="D9" s="5">
        <v>1380000</v>
      </c>
      <c r="E9" s="5">
        <f t="shared" si="0"/>
        <v>345</v>
      </c>
      <c r="F9" s="6">
        <f t="shared" ref="F9" si="1">(D9/30)*E9</f>
        <v>15870000</v>
      </c>
      <c r="G9" s="1"/>
      <c r="I9" s="33"/>
      <c r="J9" s="33"/>
      <c r="K9" s="33"/>
      <c r="L9" s="33"/>
      <c r="M9" s="33"/>
    </row>
    <row r="10" spans="2:13" x14ac:dyDescent="0.25">
      <c r="B10" s="30" t="s">
        <v>6</v>
      </c>
      <c r="C10" s="31"/>
      <c r="D10" s="31"/>
      <c r="E10" s="32"/>
      <c r="F10" s="7">
        <f>SUM(F8:F9)</f>
        <v>28336000</v>
      </c>
      <c r="G10" s="1"/>
      <c r="I10" s="33"/>
      <c r="J10" s="33"/>
      <c r="K10" s="33"/>
      <c r="L10" s="33"/>
      <c r="M10" s="33"/>
    </row>
    <row r="11" spans="2:13" x14ac:dyDescent="0.25">
      <c r="G11" s="1"/>
      <c r="I11" s="33"/>
      <c r="J11" s="33"/>
      <c r="K11" s="33"/>
      <c r="L11" s="33"/>
      <c r="M11" s="33"/>
    </row>
    <row r="12" spans="2:13" x14ac:dyDescent="0.25">
      <c r="B12" s="2" t="s">
        <v>1</v>
      </c>
      <c r="C12" s="2" t="s">
        <v>2</v>
      </c>
      <c r="D12" s="2" t="s">
        <v>3</v>
      </c>
      <c r="E12" s="2" t="s">
        <v>4</v>
      </c>
      <c r="F12" s="3" t="s">
        <v>5</v>
      </c>
      <c r="G12" s="1"/>
      <c r="I12" s="33"/>
      <c r="J12" s="33"/>
      <c r="K12" s="33"/>
      <c r="L12" s="33"/>
      <c r="M12" s="33"/>
    </row>
    <row r="13" spans="2:13" x14ac:dyDescent="0.25">
      <c r="B13" s="4">
        <v>44287</v>
      </c>
      <c r="C13" s="4">
        <v>44561</v>
      </c>
      <c r="D13" s="5">
        <v>1380000</v>
      </c>
      <c r="E13" s="5">
        <f>DAYS360(B13,C13)+1</f>
        <v>271</v>
      </c>
      <c r="F13" s="6">
        <f t="shared" ref="F13:F14" si="2">(D13*E13)/360</f>
        <v>1038833.3333333334</v>
      </c>
      <c r="G13" s="1"/>
      <c r="I13" s="33"/>
      <c r="J13" s="33"/>
      <c r="K13" s="33"/>
      <c r="L13" s="33"/>
      <c r="M13" s="33"/>
    </row>
    <row r="14" spans="2:13" x14ac:dyDescent="0.25">
      <c r="B14" s="4">
        <v>44562</v>
      </c>
      <c r="C14" s="15">
        <v>44910</v>
      </c>
      <c r="D14" s="5">
        <v>1380000</v>
      </c>
      <c r="E14" s="5">
        <f>DAYS360(B14,C14)+1</f>
        <v>345</v>
      </c>
      <c r="F14" s="6">
        <f t="shared" si="2"/>
        <v>1322500</v>
      </c>
      <c r="G14" s="1"/>
      <c r="I14" s="33"/>
      <c r="J14" s="33"/>
      <c r="K14" s="33"/>
      <c r="L14" s="33"/>
      <c r="M14" s="33"/>
    </row>
    <row r="15" spans="2:13" x14ac:dyDescent="0.25">
      <c r="B15" s="29" t="s">
        <v>6</v>
      </c>
      <c r="C15" s="29"/>
      <c r="D15" s="29"/>
      <c r="E15" s="29"/>
      <c r="F15" s="7">
        <f>SUM(F13:F14)</f>
        <v>2361333.3333333335</v>
      </c>
      <c r="G15" s="1"/>
      <c r="I15" s="33"/>
      <c r="J15" s="33"/>
      <c r="K15" s="33"/>
      <c r="L15" s="33"/>
      <c r="M15" s="33"/>
    </row>
    <row r="16" spans="2:13" x14ac:dyDescent="0.25">
      <c r="I16" s="33"/>
      <c r="J16" s="33"/>
      <c r="K16" s="33"/>
      <c r="L16" s="33"/>
      <c r="M16" s="33"/>
    </row>
    <row r="17" spans="2:13" x14ac:dyDescent="0.25">
      <c r="B17" s="2" t="s">
        <v>1</v>
      </c>
      <c r="C17" s="2" t="s">
        <v>2</v>
      </c>
      <c r="D17" s="2" t="s">
        <v>3</v>
      </c>
      <c r="E17" s="2" t="s">
        <v>4</v>
      </c>
      <c r="F17" s="3" t="s">
        <v>7</v>
      </c>
      <c r="I17" s="33"/>
      <c r="J17" s="33"/>
      <c r="K17" s="33"/>
      <c r="L17" s="33"/>
      <c r="M17" s="33"/>
    </row>
    <row r="18" spans="2:13" x14ac:dyDescent="0.25">
      <c r="B18" s="4">
        <v>44287</v>
      </c>
      <c r="C18" s="4">
        <v>44561</v>
      </c>
      <c r="D18" s="5">
        <v>1380000</v>
      </c>
      <c r="E18" s="5">
        <f t="shared" ref="E18:E19" si="3">DAYS360(B18,C18)+1</f>
        <v>271</v>
      </c>
      <c r="F18" s="6">
        <f t="shared" ref="F18:F19" si="4">(D18*E18)/360</f>
        <v>1038833.3333333334</v>
      </c>
      <c r="I18" s="33"/>
      <c r="J18" s="33"/>
      <c r="K18" s="33"/>
      <c r="L18" s="33"/>
      <c r="M18" s="33"/>
    </row>
    <row r="19" spans="2:13" x14ac:dyDescent="0.25">
      <c r="B19" s="4">
        <v>44562</v>
      </c>
      <c r="C19" s="15">
        <v>44910</v>
      </c>
      <c r="D19" s="5">
        <v>1380000</v>
      </c>
      <c r="E19" s="5">
        <f t="shared" si="3"/>
        <v>345</v>
      </c>
      <c r="F19" s="6">
        <f t="shared" si="4"/>
        <v>1322500</v>
      </c>
    </row>
    <row r="20" spans="2:13" ht="15" customHeight="1" x14ac:dyDescent="0.25">
      <c r="B20" s="29" t="s">
        <v>6</v>
      </c>
      <c r="C20" s="29"/>
      <c r="D20" s="29"/>
      <c r="E20" s="29"/>
      <c r="F20" s="7">
        <f>SUM(F18:F19)</f>
        <v>2361333.3333333335</v>
      </c>
      <c r="I20" s="18" t="s">
        <v>17</v>
      </c>
      <c r="J20" s="19"/>
      <c r="K20" s="19"/>
      <c r="L20" s="19"/>
      <c r="M20" s="20"/>
    </row>
    <row r="21" spans="2:13" x14ac:dyDescent="0.25">
      <c r="I21" s="21"/>
      <c r="J21" s="22"/>
      <c r="K21" s="22"/>
      <c r="L21" s="22"/>
      <c r="M21" s="23"/>
    </row>
    <row r="22" spans="2:13" x14ac:dyDescent="0.25">
      <c r="B22" s="2" t="s">
        <v>1</v>
      </c>
      <c r="C22" s="2" t="s">
        <v>2</v>
      </c>
      <c r="D22" s="2" t="s">
        <v>7</v>
      </c>
      <c r="E22" s="2" t="s">
        <v>4</v>
      </c>
      <c r="F22" s="3" t="s">
        <v>8</v>
      </c>
      <c r="I22" s="21"/>
      <c r="J22" s="22"/>
      <c r="K22" s="22"/>
      <c r="L22" s="22"/>
      <c r="M22" s="23"/>
    </row>
    <row r="23" spans="2:13" x14ac:dyDescent="0.25">
      <c r="B23" s="4">
        <v>44287</v>
      </c>
      <c r="C23" s="4">
        <v>44561</v>
      </c>
      <c r="D23" s="6">
        <v>1038833.3333333334</v>
      </c>
      <c r="E23" s="5">
        <f t="shared" ref="E23:E24" si="5">DAYS360(B23,C23)+1</f>
        <v>271</v>
      </c>
      <c r="F23" s="5">
        <f t="shared" ref="F23:F24" si="6">(D23*E23*0.12)/360</f>
        <v>93841.277777777781</v>
      </c>
      <c r="I23" s="34"/>
      <c r="J23" s="35"/>
      <c r="K23" s="35"/>
      <c r="L23" s="35"/>
      <c r="M23" s="36"/>
    </row>
    <row r="24" spans="2:13" x14ac:dyDescent="0.25">
      <c r="B24" s="4">
        <v>44562</v>
      </c>
      <c r="C24" s="15">
        <v>44910</v>
      </c>
      <c r="D24" s="6">
        <v>1322500</v>
      </c>
      <c r="E24" s="5">
        <f t="shared" si="5"/>
        <v>345</v>
      </c>
      <c r="F24" s="5">
        <f t="shared" si="6"/>
        <v>152087.5</v>
      </c>
    </row>
    <row r="25" spans="2:13" x14ac:dyDescent="0.25">
      <c r="B25" s="29" t="s">
        <v>6</v>
      </c>
      <c r="C25" s="29"/>
      <c r="D25" s="29"/>
      <c r="E25" s="29"/>
      <c r="F25" s="7">
        <f>SUM(F23:F24)</f>
        <v>245928.77777777778</v>
      </c>
    </row>
    <row r="26" spans="2:13" ht="15" customHeight="1" x14ac:dyDescent="0.25">
      <c r="I26" s="18" t="s">
        <v>18</v>
      </c>
      <c r="J26" s="19"/>
      <c r="K26" s="19"/>
      <c r="L26" s="19"/>
      <c r="M26" s="20"/>
    </row>
    <row r="27" spans="2:13" x14ac:dyDescent="0.25">
      <c r="B27" s="2" t="s">
        <v>1</v>
      </c>
      <c r="C27" s="2" t="s">
        <v>2</v>
      </c>
      <c r="D27" s="2" t="s">
        <v>3</v>
      </c>
      <c r="E27" s="2" t="s">
        <v>4</v>
      </c>
      <c r="F27" s="3" t="s">
        <v>9</v>
      </c>
      <c r="I27" s="21"/>
      <c r="J27" s="22"/>
      <c r="K27" s="22"/>
      <c r="L27" s="22"/>
      <c r="M27" s="23"/>
    </row>
    <row r="28" spans="2:13" x14ac:dyDescent="0.25">
      <c r="B28" s="4">
        <v>44287</v>
      </c>
      <c r="C28" s="15">
        <v>44910</v>
      </c>
      <c r="D28" s="6">
        <v>1038833.3333333334</v>
      </c>
      <c r="E28" s="5">
        <f t="shared" ref="E28" si="7">DAYS360(B28,C28)+1</f>
        <v>615</v>
      </c>
      <c r="F28" s="5">
        <f>(D28*E28)/720</f>
        <v>887336.8055555555</v>
      </c>
      <c r="I28" s="21"/>
      <c r="J28" s="22"/>
      <c r="K28" s="22"/>
      <c r="L28" s="22"/>
      <c r="M28" s="23"/>
    </row>
    <row r="29" spans="2:13" x14ac:dyDescent="0.25">
      <c r="B29" s="29" t="s">
        <v>6</v>
      </c>
      <c r="C29" s="29"/>
      <c r="D29" s="29"/>
      <c r="E29" s="29"/>
      <c r="F29" s="7">
        <f>SUM(F28)</f>
        <v>887336.8055555555</v>
      </c>
      <c r="I29" s="21"/>
      <c r="J29" s="22"/>
      <c r="K29" s="22"/>
      <c r="L29" s="22"/>
      <c r="M29" s="23"/>
    </row>
    <row r="30" spans="2:13" ht="15" customHeight="1" x14ac:dyDescent="0.25">
      <c r="B30" s="13"/>
      <c r="C30" s="13"/>
      <c r="D30" s="13"/>
      <c r="E30" s="13"/>
      <c r="F30" s="14"/>
    </row>
    <row r="31" spans="2:13" x14ac:dyDescent="0.25">
      <c r="B31" s="24" t="s">
        <v>14</v>
      </c>
      <c r="C31" s="24"/>
      <c r="D31" s="24"/>
      <c r="E31" s="24"/>
      <c r="F31" s="24"/>
    </row>
    <row r="32" spans="2:13" x14ac:dyDescent="0.25">
      <c r="B32" s="25" t="s">
        <v>11</v>
      </c>
      <c r="C32" s="25"/>
      <c r="D32" s="25" t="s">
        <v>12</v>
      </c>
      <c r="E32" s="25"/>
      <c r="F32" s="16" t="s">
        <v>13</v>
      </c>
    </row>
    <row r="33" spans="2:6" x14ac:dyDescent="0.25">
      <c r="B33" s="26">
        <f>D18/30</f>
        <v>46000</v>
      </c>
      <c r="C33" s="26"/>
      <c r="D33" s="27">
        <v>180</v>
      </c>
      <c r="E33" s="27"/>
      <c r="F33" s="17">
        <f>B33*D33</f>
        <v>8280000</v>
      </c>
    </row>
    <row r="35" spans="2:6" x14ac:dyDescent="0.25">
      <c r="B35" s="37" t="s">
        <v>10</v>
      </c>
      <c r="C35" s="37"/>
      <c r="D35" s="37"/>
      <c r="E35" s="37"/>
      <c r="F35" s="12">
        <f>F10+F15+F20+F25+F29+F33</f>
        <v>42471932.249999993</v>
      </c>
    </row>
    <row r="50" spans="2:7" x14ac:dyDescent="0.25">
      <c r="B50" s="8"/>
      <c r="C50" s="8"/>
      <c r="D50" s="8"/>
      <c r="E50" s="9"/>
      <c r="F50" s="10"/>
      <c r="G50" s="1"/>
    </row>
    <row r="51" spans="2:7" x14ac:dyDescent="0.25">
      <c r="B51" s="11"/>
      <c r="C51" s="11"/>
      <c r="D51" s="11"/>
      <c r="E51" s="11"/>
      <c r="F51" s="11"/>
      <c r="G51" s="1"/>
    </row>
    <row r="52" spans="2:7" x14ac:dyDescent="0.25">
      <c r="G52" s="1"/>
    </row>
    <row r="53" spans="2:7" x14ac:dyDescent="0.25">
      <c r="G53" s="1"/>
    </row>
  </sheetData>
  <mergeCells count="15">
    <mergeCell ref="I5:M18"/>
    <mergeCell ref="I20:M23"/>
    <mergeCell ref="B35:E35"/>
    <mergeCell ref="B5:F5"/>
    <mergeCell ref="B20:E20"/>
    <mergeCell ref="B15:E15"/>
    <mergeCell ref="B25:E25"/>
    <mergeCell ref="B29:E29"/>
    <mergeCell ref="B10:E10"/>
    <mergeCell ref="I26:M29"/>
    <mergeCell ref="B31:F31"/>
    <mergeCell ref="B32:C32"/>
    <mergeCell ref="D32:E32"/>
    <mergeCell ref="B33:C33"/>
    <mergeCell ref="D33:E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Giovanna Carolina Romero Ciodaro</dc:creator>
  <cp:keywords/>
  <dc:description/>
  <cp:lastModifiedBy>Daniela q</cp:lastModifiedBy>
  <cp:revision/>
  <dcterms:created xsi:type="dcterms:W3CDTF">2023-10-14T16:33:41Z</dcterms:created>
  <dcterms:modified xsi:type="dcterms:W3CDTF">2024-02-09T13:44:47Z</dcterms:modified>
  <cp:category/>
  <cp:contentStatus/>
</cp:coreProperties>
</file>