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7C61FE93-1D54-4E84-A2D8-A9A3E9897B7B}" xr6:coauthVersionLast="47" xr6:coauthVersionMax="47" xr10:uidLastSave="{00000000-0000-0000-0000-000000000000}"/>
  <bookViews>
    <workbookView xWindow="-108" yWindow="-108" windowWidth="16608" windowHeight="8712" xr2:uid="{9FC34AE3-6CFB-43DC-A7C8-01A7FF45BA44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3" i="1"/>
  <c r="D11" i="1"/>
  <c r="D7" i="1"/>
  <c r="E7" i="1"/>
  <c r="F7" i="1" s="1"/>
  <c r="F8" i="1" s="1"/>
  <c r="E28" i="1" l="1"/>
  <c r="E27" i="1"/>
  <c r="H25" i="1"/>
  <c r="I25" i="1" s="1"/>
  <c r="E11" i="1"/>
  <c r="F11" i="1" s="1"/>
  <c r="E19" i="1"/>
  <c r="F19" i="1" s="1"/>
  <c r="F20" i="1" s="1"/>
  <c r="E15" i="1"/>
  <c r="F12" i="1" l="1"/>
  <c r="F29" i="1"/>
  <c r="F30" i="1" s="1"/>
  <c r="F15" i="1"/>
  <c r="F16" i="1" l="1"/>
</calcChain>
</file>

<file path=xl/sharedStrings.xml><?xml version="1.0" encoding="utf-8"?>
<sst xmlns="http://schemas.openxmlformats.org/spreadsheetml/2006/main" count="45" uniqueCount="32">
  <si>
    <t>LIQUIDACIÓN DE LAS PRETENSIONES DE LA DEMANDA</t>
  </si>
  <si>
    <t xml:space="preserve">NOTA: La Póliza de Garantía de Cumplimiento en favor de Entidades Estatales No. 430-47-994000042749 en virtud de la cual nos llamaron en garantía presta cobertura material de cara a las pretensiones de las demandantes, se concertaron como amparos: (i Cumplimiento del contrato (ii) Pago de salarios, prestaciones sociales e indemnizaciones
(iii) Calidad del servicio . Frente a la cobertura temporal, se precisa que los periodos de tiempo pretendidos son del 01/08/2018 al 15/12/2018, y la póliza cuenta con una vigencia del 01/08/2018 al 15/12/2021, por lo cual, se liquidarán las pretensiones desde la fecha inicio de vigencia de la póliza hasta el 15/12/2018, ultima data en la cual se le terminó el contrato a las demandates. </t>
  </si>
  <si>
    <t>DESDE</t>
  </si>
  <si>
    <t>HASTA</t>
  </si>
  <si>
    <t>SALARIO + aux</t>
  </si>
  <si>
    <t>DÍAS</t>
  </si>
  <si>
    <t>PRIMAS</t>
  </si>
  <si>
    <t>TOTAL ADEUDADO</t>
  </si>
  <si>
    <t>SALARIO + auz</t>
  </si>
  <si>
    <t>CESANTÍAS</t>
  </si>
  <si>
    <t>INTERESES</t>
  </si>
  <si>
    <t>Nota: El total de la liquidación debe multiplicarse por 5, que son el numero de demandantes</t>
  </si>
  <si>
    <t>SALARIO</t>
  </si>
  <si>
    <t>VACACIONES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</si>
  <si>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</si>
  <si>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</si>
  <si>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</si>
  <si>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</si>
  <si>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</si>
  <si>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</si>
  <si>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</si>
  <si>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</si>
  <si>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</si>
  <si>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</si>
  <si>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</si>
  <si>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</si>
  <si>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</si>
  <si>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</si>
  <si>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Total Liquidación por cada demandante:</t>
  </si>
  <si>
    <t>Total liquidación por las 5 demandantes:</t>
  </si>
  <si>
    <t>Nota: La poliza de cumplimeinto en favor de entidades estatales, no amparó la indemnización contemplada en el artpiculo 65 del CST, en el entendido que la misma afianzó los salarios, prestaciones sociales e indemnizaciones que se suscitaron en vigencia del contrato afianzado, esto es, los originadas entre el 01/08/2015 y el 15/08/2018, por tanto, los conceptos laborales que se generen con posterioridad al 15/12/2018, no cuentan con cobertura material ni temporal de la poliza referida.</t>
  </si>
  <si>
    <t xml:space="preserve">Nota: La poliza de cumplimiento en faor de entidades estatales, que afianzó el contrato de aportes, no presta cobertura frente a conceptos diferentes a salarios, prestaciones sociales e indemnizaciones, quedando excluido de su amparo, lo pretendido por las actoras,respecto a la indexación, indemnización del artpiculo 65 del CST, costas procesales, y demas conceptos laborales disimiles a las ya referidas..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</si>
</sst>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9" fillId="0" borderId="0" xfId="0" applyFont="1"/>
    <xf numFmtId="44" fontId="10" fillId="5" borderId="2" xfId="0" applyNumberFormat="1" applyFont="1" applyFill="1" applyBorder="1"/>
    <xf numFmtId="0" fontId="0" fillId="0" borderId="0" xfId="0" applyAlignment="1">
      <alignment wrapText="1"/>
    </xf>
    <xf numFmtId="0" fontId="0" fillId="4" borderId="2" xfId="0" applyFill="1" applyBorder="1" applyAlignment="1">
      <alignment horizontal="center" wrapText="1"/>
    </xf>
    <xf numFmtId="8" fontId="6" fillId="0" borderId="4" xfId="0" applyNumberFormat="1" applyFont="1" applyBorder="1" applyAlignment="1">
      <alignment horizontal="center"/>
    </xf>
    <xf numFmtId="8" fontId="6" fillId="0" borderId="7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7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8" fontId="7" fillId="2" borderId="4" xfId="0" applyNumberFormat="1" applyFont="1" applyFill="1" applyBorder="1" applyAlignment="1">
      <alignment horizontal="center"/>
    </xf>
    <xf numFmtId="8" fontId="7" fillId="2" borderId="7" xfId="0" applyNumberFormat="1" applyFont="1" applyFill="1" applyBorder="1" applyAlignment="1">
      <alignment horizontal="center"/>
    </xf>
    <xf numFmtId="8" fontId="7" fillId="2" borderId="8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 wrapText="1"/>
    </xf>
  </cellXfs>
  <cellStyles count="12">
    <cellStyle name="Millares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O60"/>
  <sheetViews>
    <sheetView tabSelected="1" workbookViewId="0">
      <selection activeCell="L28" sqref="L28"/>
    </sheetView>
  </sheetViews>
  <sheetFormatPr baseColWidth="10" defaultColWidth="11.44140625" defaultRowHeight="14.4" x14ac:dyDescent="0.3"/>
  <cols>
    <col min="5" max="5" width="15.33203125" customWidth="1"/>
    <col min="6" max="6" width="18.44140625" customWidth="1"/>
    <col min="13" max="13" width="30.5546875" customWidth="1"/>
  </cols>
  <sheetData>
    <row r="1" spans="2:13" x14ac:dyDescent="0.3">
      <c r="B1" s="1"/>
      <c r="C1" s="1"/>
      <c r="D1" s="1"/>
      <c r="E1" s="1"/>
      <c r="F1" s="1"/>
      <c r="G1" s="1"/>
    </row>
    <row r="2" spans="2:13" x14ac:dyDescent="0.3">
      <c r="B2" s="1"/>
      <c r="C2" s="1"/>
      <c r="D2" s="1"/>
      <c r="E2" s="1"/>
      <c r="F2" s="1"/>
      <c r="G2" s="1"/>
    </row>
    <row r="3" spans="2:13" x14ac:dyDescent="0.3">
      <c r="B3" s="1"/>
      <c r="C3" s="1"/>
      <c r="D3" s="1"/>
      <c r="E3" s="1"/>
      <c r="F3" s="1"/>
      <c r="G3" s="1"/>
    </row>
    <row r="4" spans="2:13" x14ac:dyDescent="0.3">
      <c r="B4" s="1"/>
      <c r="C4" s="1"/>
      <c r="D4" s="1"/>
      <c r="E4" s="1"/>
      <c r="F4" s="1"/>
      <c r="G4" s="1"/>
    </row>
    <row r="5" spans="2:13" ht="15" customHeight="1" x14ac:dyDescent="0.3">
      <c r="B5" s="45" t="s">
        <v>0</v>
      </c>
      <c r="C5" s="45"/>
      <c r="D5" s="45"/>
      <c r="E5" s="45"/>
      <c r="F5" s="45"/>
      <c r="G5" s="1"/>
      <c r="I5" s="38" t="s">
        <v>1</v>
      </c>
      <c r="J5" s="38"/>
      <c r="K5" s="38"/>
      <c r="L5" s="38"/>
      <c r="M5" s="38"/>
    </row>
    <row r="6" spans="2:13" x14ac:dyDescent="0.3"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1"/>
      <c r="I6" s="38"/>
      <c r="J6" s="38"/>
      <c r="K6" s="38"/>
      <c r="L6" s="38"/>
      <c r="M6" s="38"/>
    </row>
    <row r="7" spans="2:13" x14ac:dyDescent="0.3">
      <c r="B7" s="4">
        <v>43313</v>
      </c>
      <c r="C7" s="4">
        <v>43449</v>
      </c>
      <c r="D7" s="6">
        <f>781242+88211</f>
        <v>869453</v>
      </c>
      <c r="E7" s="6">
        <f t="shared" ref="E7" si="0">DAYS360(B7,C7)+1</f>
        <v>135</v>
      </c>
      <c r="F7" s="6">
        <f t="shared" ref="F7" si="1">(D7*E7)/360</f>
        <v>326044.875</v>
      </c>
      <c r="G7" s="1"/>
      <c r="I7" s="38"/>
      <c r="J7" s="38"/>
      <c r="K7" s="38"/>
      <c r="L7" s="38"/>
      <c r="M7" s="38"/>
    </row>
    <row r="8" spans="2:13" ht="15" customHeight="1" x14ac:dyDescent="0.3">
      <c r="B8" s="46" t="s">
        <v>7</v>
      </c>
      <c r="C8" s="46"/>
      <c r="D8" s="46"/>
      <c r="E8" s="46"/>
      <c r="F8" s="7">
        <f>SUM(F7:F7)</f>
        <v>326044.875</v>
      </c>
      <c r="G8" s="1"/>
      <c r="I8" s="38"/>
      <c r="J8" s="38"/>
      <c r="K8" s="38"/>
      <c r="L8" s="38"/>
      <c r="M8" s="38"/>
    </row>
    <row r="9" spans="2:13" x14ac:dyDescent="0.3">
      <c r="G9" s="1"/>
      <c r="I9" s="38"/>
      <c r="J9" s="38"/>
      <c r="K9" s="38"/>
      <c r="L9" s="38"/>
      <c r="M9" s="38"/>
    </row>
    <row r="10" spans="2:13" x14ac:dyDescent="0.3">
      <c r="B10" s="2" t="s">
        <v>2</v>
      </c>
      <c r="C10" s="2" t="s">
        <v>3</v>
      </c>
      <c r="D10" s="2" t="s">
        <v>8</v>
      </c>
      <c r="E10" s="2" t="s">
        <v>5</v>
      </c>
      <c r="F10" s="3" t="s">
        <v>9</v>
      </c>
      <c r="G10" s="1"/>
      <c r="I10" s="38"/>
      <c r="J10" s="38"/>
      <c r="K10" s="38"/>
      <c r="L10" s="38"/>
      <c r="M10" s="38"/>
    </row>
    <row r="11" spans="2:13" x14ac:dyDescent="0.3">
      <c r="B11" s="4">
        <v>43313</v>
      </c>
      <c r="C11" s="4">
        <v>43449</v>
      </c>
      <c r="D11" s="6">
        <f>781242+88211</f>
        <v>869453</v>
      </c>
      <c r="E11" s="6">
        <f t="shared" ref="E11" si="2">DAYS360(B11,C11)+1</f>
        <v>135</v>
      </c>
      <c r="F11" s="6">
        <f t="shared" ref="F11" si="3">(D11*E11)/360</f>
        <v>326044.875</v>
      </c>
      <c r="G11" s="1"/>
      <c r="I11" s="38"/>
      <c r="J11" s="38"/>
      <c r="K11" s="38"/>
      <c r="L11" s="38"/>
      <c r="M11" s="38"/>
    </row>
    <row r="12" spans="2:13" x14ac:dyDescent="0.3">
      <c r="B12" s="46" t="s">
        <v>7</v>
      </c>
      <c r="C12" s="46"/>
      <c r="D12" s="46"/>
      <c r="E12" s="46"/>
      <c r="F12" s="7">
        <f>SUM(F11:F11)</f>
        <v>326044.875</v>
      </c>
      <c r="G12" s="1"/>
      <c r="I12" s="38"/>
      <c r="J12" s="38"/>
      <c r="K12" s="38"/>
      <c r="L12" s="38"/>
      <c r="M12" s="38"/>
    </row>
    <row r="13" spans="2:13" x14ac:dyDescent="0.3">
      <c r="G13" s="1"/>
    </row>
    <row r="14" spans="2:13" x14ac:dyDescent="0.3">
      <c r="B14" s="2" t="s">
        <v>2</v>
      </c>
      <c r="C14" s="2" t="s">
        <v>3</v>
      </c>
      <c r="D14" s="2" t="s">
        <v>9</v>
      </c>
      <c r="E14" s="2" t="s">
        <v>5</v>
      </c>
      <c r="F14" s="3" t="s">
        <v>10</v>
      </c>
      <c r="G14" s="1"/>
      <c r="I14" s="48"/>
      <c r="J14" s="48"/>
      <c r="K14" s="48"/>
      <c r="L14" s="48"/>
      <c r="M14" s="48"/>
    </row>
    <row r="15" spans="2:13" x14ac:dyDescent="0.3">
      <c r="B15" s="4">
        <v>43313</v>
      </c>
      <c r="C15" s="4">
        <v>43449</v>
      </c>
      <c r="D15" s="6">
        <v>326045</v>
      </c>
      <c r="E15" s="5">
        <f t="shared" ref="E15" si="4">DAYS360(B15,C15)+1</f>
        <v>135</v>
      </c>
      <c r="F15" s="6">
        <f t="shared" ref="F15" si="5">(D15*E15*0.12)/360</f>
        <v>14672.025</v>
      </c>
      <c r="G15" s="1"/>
      <c r="I15" s="48"/>
      <c r="J15" s="48"/>
      <c r="K15" s="48"/>
      <c r="L15" s="48"/>
      <c r="M15" s="48"/>
    </row>
    <row r="16" spans="2:13" x14ac:dyDescent="0.3">
      <c r="B16" s="46" t="s">
        <v>7</v>
      </c>
      <c r="C16" s="46"/>
      <c r="D16" s="46"/>
      <c r="E16" s="46"/>
      <c r="F16" s="7">
        <f>SUM(F15:F15)</f>
        <v>14672.025</v>
      </c>
      <c r="I16" s="48"/>
      <c r="J16" s="48"/>
      <c r="K16" s="48"/>
      <c r="L16" s="48"/>
      <c r="M16" s="48"/>
    </row>
    <row r="17" spans="2:15" x14ac:dyDescent="0.3">
      <c r="I17" s="47" t="s">
        <v>11</v>
      </c>
      <c r="J17" s="47"/>
      <c r="K17" s="47"/>
      <c r="L17" s="47"/>
      <c r="M17" s="47"/>
    </row>
    <row r="18" spans="2:15" x14ac:dyDescent="0.3">
      <c r="B18" s="2" t="s">
        <v>2</v>
      </c>
      <c r="C18" s="2" t="s">
        <v>3</v>
      </c>
      <c r="D18" s="2" t="s">
        <v>12</v>
      </c>
      <c r="E18" s="2" t="s">
        <v>5</v>
      </c>
      <c r="F18" s="3" t="s">
        <v>13</v>
      </c>
      <c r="I18" s="47"/>
      <c r="J18" s="47"/>
      <c r="K18" s="47"/>
      <c r="L18" s="47"/>
      <c r="M18" s="47"/>
    </row>
    <row r="19" spans="2:15" ht="14.4" customHeight="1" x14ac:dyDescent="0.3">
      <c r="B19" s="4">
        <v>43313</v>
      </c>
      <c r="C19" s="4">
        <v>43449</v>
      </c>
      <c r="D19" s="5">
        <v>781242</v>
      </c>
      <c r="E19" s="5">
        <f t="shared" ref="E19" si="6">DAYS360(B19,C19)+1</f>
        <v>135</v>
      </c>
      <c r="F19" s="5">
        <f>(D19*E19)/720</f>
        <v>146482.875</v>
      </c>
      <c r="I19" s="47"/>
      <c r="J19" s="47"/>
      <c r="K19" s="47"/>
      <c r="L19" s="47"/>
      <c r="M19" s="47"/>
    </row>
    <row r="20" spans="2:15" x14ac:dyDescent="0.3">
      <c r="B20" s="46" t="s">
        <v>7</v>
      </c>
      <c r="C20" s="46"/>
      <c r="D20" s="46"/>
      <c r="E20" s="46"/>
      <c r="F20" s="7">
        <f>SUM(F19)</f>
        <v>146482.875</v>
      </c>
      <c r="I20" s="24"/>
      <c r="J20" s="24"/>
      <c r="K20" s="24"/>
      <c r="L20" s="24"/>
      <c r="M20" s="24"/>
    </row>
    <row r="21" spans="2:15" x14ac:dyDescent="0.3">
      <c r="I21" s="24"/>
      <c r="J21" s="24"/>
      <c r="K21" s="24"/>
      <c r="L21" s="24"/>
      <c r="M21" s="24"/>
    </row>
    <row r="22" spans="2:15" x14ac:dyDescent="0.3">
      <c r="B22" s="41" t="s">
        <v>14</v>
      </c>
      <c r="C22" s="42"/>
      <c r="D22" s="42"/>
      <c r="E22" s="42"/>
      <c r="F22" s="42"/>
      <c r="G22" s="42"/>
      <c r="H22" s="42"/>
      <c r="I22" s="43"/>
      <c r="K22" s="25" t="s">
        <v>31</v>
      </c>
      <c r="L22" s="25"/>
      <c r="M22" s="25"/>
      <c r="N22" s="25"/>
      <c r="O22" s="25"/>
    </row>
    <row r="23" spans="2:15" x14ac:dyDescent="0.3">
      <c r="B23" s="44"/>
      <c r="C23" s="44"/>
      <c r="D23" s="44"/>
      <c r="E23" s="8" t="s">
        <v>15</v>
      </c>
      <c r="F23" s="8" t="s">
        <v>16</v>
      </c>
      <c r="G23" s="8" t="s">
        <v>17</v>
      </c>
      <c r="H23" s="39" t="s">
        <v>18</v>
      </c>
      <c r="I23" s="40"/>
      <c r="K23" s="25"/>
      <c r="L23" s="25"/>
      <c r="M23" s="25"/>
      <c r="N23" s="25"/>
      <c r="O23" s="25"/>
    </row>
    <row r="24" spans="2:15" x14ac:dyDescent="0.3">
      <c r="B24" s="33" t="s">
        <v>19</v>
      </c>
      <c r="C24" s="33"/>
      <c r="D24" s="33"/>
      <c r="E24" s="9">
        <v>2018</v>
      </c>
      <c r="F24" s="9">
        <v>12</v>
      </c>
      <c r="G24" s="10">
        <v>15</v>
      </c>
      <c r="H24" s="11" t="s">
        <v>20</v>
      </c>
      <c r="I24" s="12" t="s">
        <v>21</v>
      </c>
      <c r="K24" s="25"/>
      <c r="L24" s="25"/>
      <c r="M24" s="25"/>
      <c r="N24" s="25"/>
      <c r="O24" s="25"/>
    </row>
    <row r="25" spans="2:15" x14ac:dyDescent="0.3">
      <c r="B25" s="33" t="s">
        <v>22</v>
      </c>
      <c r="C25" s="33"/>
      <c r="D25" s="33"/>
      <c r="E25" s="13">
        <v>2018</v>
      </c>
      <c r="F25" s="13">
        <v>8</v>
      </c>
      <c r="G25" s="14">
        <v>1</v>
      </c>
      <c r="H25" s="15">
        <f>(E24-E25)*360+(F24-F25)*30+(G24-G25+1)</f>
        <v>135</v>
      </c>
      <c r="I25" s="16">
        <f>H25/360</f>
        <v>0.375</v>
      </c>
      <c r="K25" s="25"/>
      <c r="L25" s="25"/>
      <c r="M25" s="25"/>
      <c r="N25" s="25"/>
      <c r="O25" s="25"/>
    </row>
    <row r="26" spans="2:15" x14ac:dyDescent="0.3">
      <c r="B26" s="33" t="s">
        <v>23</v>
      </c>
      <c r="C26" s="33"/>
      <c r="D26" s="33"/>
      <c r="E26" s="26">
        <v>781242</v>
      </c>
      <c r="F26" s="27"/>
      <c r="G26" s="27"/>
      <c r="H26" s="27"/>
      <c r="I26" s="28"/>
      <c r="K26" s="24"/>
      <c r="L26" s="24"/>
      <c r="M26" s="24"/>
      <c r="N26" s="24"/>
      <c r="O26" s="24"/>
    </row>
    <row r="27" spans="2:15" x14ac:dyDescent="0.3">
      <c r="B27" s="33" t="s">
        <v>24</v>
      </c>
      <c r="C27" s="33"/>
      <c r="D27" s="33"/>
      <c r="E27" s="29">
        <f>E26/30</f>
        <v>26041.4</v>
      </c>
      <c r="F27" s="30"/>
      <c r="G27" s="30"/>
      <c r="H27" s="30"/>
      <c r="I27" s="31"/>
      <c r="K27" s="24"/>
      <c r="L27" s="24"/>
      <c r="M27" s="24"/>
      <c r="N27" s="24"/>
      <c r="O27" s="24"/>
    </row>
    <row r="28" spans="2:15" x14ac:dyDescent="0.3">
      <c r="B28" s="33" t="s">
        <v>25</v>
      </c>
      <c r="C28" s="33"/>
      <c r="D28" s="33"/>
      <c r="E28" s="29">
        <f>E26</f>
        <v>781242</v>
      </c>
      <c r="F28" s="30"/>
      <c r="G28" s="30"/>
      <c r="H28" s="30"/>
      <c r="I28" s="31"/>
    </row>
    <row r="29" spans="2:15" x14ac:dyDescent="0.3">
      <c r="B29" s="33" t="s">
        <v>26</v>
      </c>
      <c r="C29" s="33"/>
      <c r="D29" s="33"/>
      <c r="E29" s="17">
        <v>0</v>
      </c>
      <c r="F29" s="29">
        <f>E29*20*E27</f>
        <v>0</v>
      </c>
      <c r="G29" s="30"/>
      <c r="H29" s="30"/>
      <c r="I29" s="31"/>
    </row>
    <row r="30" spans="2:15" x14ac:dyDescent="0.3">
      <c r="B30" s="32" t="s">
        <v>27</v>
      </c>
      <c r="C30" s="32"/>
      <c r="D30" s="32"/>
      <c r="E30" s="18"/>
      <c r="F30" s="35">
        <f>E28+F29</f>
        <v>781242</v>
      </c>
      <c r="G30" s="36"/>
      <c r="H30" s="36"/>
      <c r="I30" s="37"/>
      <c r="K30" s="25" t="s">
        <v>30</v>
      </c>
      <c r="L30" s="25"/>
      <c r="M30" s="25"/>
      <c r="N30" s="25"/>
      <c r="O30" s="25"/>
    </row>
    <row r="31" spans="2:15" x14ac:dyDescent="0.3">
      <c r="K31" s="25"/>
      <c r="L31" s="25"/>
      <c r="M31" s="25"/>
      <c r="N31" s="25"/>
      <c r="O31" s="25"/>
    </row>
    <row r="32" spans="2:15" x14ac:dyDescent="0.3">
      <c r="B32" s="1"/>
      <c r="C32" s="1"/>
      <c r="D32" s="1"/>
      <c r="E32" s="1"/>
      <c r="F32" s="1"/>
      <c r="K32" s="25"/>
      <c r="L32" s="25"/>
      <c r="M32" s="25"/>
      <c r="N32" s="25"/>
      <c r="O32" s="25"/>
    </row>
    <row r="33" spans="2:15" x14ac:dyDescent="0.3">
      <c r="B33" s="34" t="s">
        <v>28</v>
      </c>
      <c r="C33" s="34"/>
      <c r="D33" s="34"/>
      <c r="E33" s="34"/>
      <c r="F33" s="23">
        <f>F8+F12+F16+F20+F30</f>
        <v>1594486.65</v>
      </c>
      <c r="K33" s="25"/>
      <c r="L33" s="25"/>
      <c r="M33" s="25"/>
      <c r="N33" s="25"/>
      <c r="O33" s="25"/>
    </row>
    <row r="34" spans="2:15" x14ac:dyDescent="0.3">
      <c r="K34" s="25"/>
      <c r="L34" s="25"/>
      <c r="M34" s="25"/>
      <c r="N34" s="25"/>
      <c r="O34" s="25"/>
    </row>
    <row r="35" spans="2:15" x14ac:dyDescent="0.3">
      <c r="B35" s="34" t="s">
        <v>29</v>
      </c>
      <c r="C35" s="34"/>
      <c r="D35" s="34"/>
      <c r="E35" s="34"/>
      <c r="F35" s="23">
        <f>F33*5</f>
        <v>7972433.25</v>
      </c>
      <c r="K35" s="25"/>
      <c r="L35" s="25"/>
      <c r="M35" s="25"/>
      <c r="N35" s="25"/>
      <c r="O35" s="25"/>
    </row>
    <row r="57" spans="2:7" x14ac:dyDescent="0.3">
      <c r="B57" s="19"/>
      <c r="C57" s="19"/>
      <c r="D57" s="19"/>
      <c r="E57" s="20"/>
      <c r="F57" s="21"/>
      <c r="G57" s="1"/>
    </row>
    <row r="58" spans="2:7" x14ac:dyDescent="0.3">
      <c r="B58" s="22"/>
      <c r="C58" s="22"/>
      <c r="D58" s="22"/>
      <c r="E58" s="22"/>
      <c r="F58" s="22"/>
      <c r="G58" s="1"/>
    </row>
    <row r="59" spans="2:7" x14ac:dyDescent="0.3">
      <c r="G59" s="1"/>
    </row>
    <row r="60" spans="2:7" x14ac:dyDescent="0.3">
      <c r="G60" s="1"/>
    </row>
  </sheetData>
  <mergeCells count="26">
    <mergeCell ref="I5:M12"/>
    <mergeCell ref="H23:I23"/>
    <mergeCell ref="B22:I22"/>
    <mergeCell ref="B23:D23"/>
    <mergeCell ref="B5:F5"/>
    <mergeCell ref="B12:E12"/>
    <mergeCell ref="B8:E8"/>
    <mergeCell ref="B16:E16"/>
    <mergeCell ref="B20:E20"/>
    <mergeCell ref="I17:M19"/>
    <mergeCell ref="B30:D30"/>
    <mergeCell ref="B24:D24"/>
    <mergeCell ref="B25:D25"/>
    <mergeCell ref="B26:D26"/>
    <mergeCell ref="B27:D27"/>
    <mergeCell ref="B28:D28"/>
    <mergeCell ref="B29:D29"/>
    <mergeCell ref="K30:O35"/>
    <mergeCell ref="K22:O25"/>
    <mergeCell ref="E26:I26"/>
    <mergeCell ref="E27:I27"/>
    <mergeCell ref="E28:I28"/>
    <mergeCell ref="B35:E35"/>
    <mergeCell ref="F29:I29"/>
    <mergeCell ref="F30:I30"/>
    <mergeCell ref="B33:E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Diego Sebastián Álvarez Urrego</cp:lastModifiedBy>
  <cp:revision/>
  <dcterms:created xsi:type="dcterms:W3CDTF">2023-10-14T16:33:41Z</dcterms:created>
  <dcterms:modified xsi:type="dcterms:W3CDTF">2024-09-06T23:12:55Z</dcterms:modified>
  <cp:category/>
  <cp:contentStatus/>
</cp:coreProperties>
</file>