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63" documentId="13_ncr:1_{491894EB-2366-4871-B06E-6D071CBBCA54}" xr6:coauthVersionLast="47" xr6:coauthVersionMax="47" xr10:uidLastSave="{090B4B9C-A980-4411-8067-F9884F415238}"/>
  <bookViews>
    <workbookView xWindow="-120" yWindow="-120" windowWidth="24240" windowHeight="13020" xr2:uid="{00000000-000D-0000-FFFF-FFFF00000000}"/>
  </bookViews>
  <sheets>
    <sheet name="LIQ. PRETENSIONES DEMANDA" sheetId="1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3" l="1"/>
  <c r="F30" i="13"/>
  <c r="F27" i="13"/>
  <c r="F19" i="13"/>
  <c r="F11" i="13"/>
  <c r="E23" i="13"/>
  <c r="E24" i="13"/>
  <c r="E25" i="13"/>
  <c r="E26" i="13"/>
  <c r="E15" i="13"/>
  <c r="F15" i="13" s="1"/>
  <c r="D23" i="13" s="1"/>
  <c r="F23" i="13" s="1"/>
  <c r="E16" i="13"/>
  <c r="F16" i="13" s="1"/>
  <c r="D24" i="13" s="1"/>
  <c r="F24" i="13" s="1"/>
  <c r="E17" i="13"/>
  <c r="F17" i="13" s="1"/>
  <c r="D25" i="13" s="1"/>
  <c r="F25" i="13" s="1"/>
  <c r="F34" i="13"/>
  <c r="F35" i="13"/>
  <c r="E22" i="13" l="1"/>
  <c r="E18" i="13"/>
  <c r="E14" i="13"/>
  <c r="F14" i="13" s="1"/>
  <c r="E10" i="13"/>
  <c r="F10" i="13" s="1"/>
  <c r="E9" i="13"/>
  <c r="F9" i="13" s="1"/>
  <c r="D22" i="13" l="1"/>
  <c r="F22" i="13" s="1"/>
  <c r="F18" i="13"/>
  <c r="D26" i="13" s="1"/>
  <c r="F26" i="13" s="1"/>
  <c r="F39" i="13" l="1"/>
  <c r="E8" i="13" l="1"/>
  <c r="F31" i="13" l="1"/>
  <c r="F42" i="13" s="1"/>
  <c r="F8" i="13"/>
</calcChain>
</file>

<file path=xl/sharedStrings.xml><?xml version="1.0" encoding="utf-8"?>
<sst xmlns="http://schemas.openxmlformats.org/spreadsheetml/2006/main" count="35" uniqueCount="19">
  <si>
    <t>LIQUIDACIÓN DE LAS PRETENSIONES DE LA DEMANDA</t>
  </si>
  <si>
    <t>DESDE</t>
  </si>
  <si>
    <t>HASTA</t>
  </si>
  <si>
    <t>SALARIO</t>
  </si>
  <si>
    <t>DÍAS</t>
  </si>
  <si>
    <t>PRIMAS</t>
  </si>
  <si>
    <t>TOTAL ADEUDADO</t>
  </si>
  <si>
    <t>CESANTÍAS</t>
  </si>
  <si>
    <t>INTERESES</t>
  </si>
  <si>
    <t>VACACIONES</t>
  </si>
  <si>
    <t>INDEMNIZACIÓN DEL ARTÍCULO 65 DEL C.S.T.</t>
  </si>
  <si>
    <t>Salario diario</t>
  </si>
  <si>
    <t>x 720 días</t>
  </si>
  <si>
    <t>Total</t>
  </si>
  <si>
    <t>Total Liquidación:</t>
  </si>
  <si>
    <t>SALARIO 2021</t>
  </si>
  <si>
    <t>Nota 2: Se liquidaron las prestaciones sociales y vacaciones conforme a las suspensiones del contrato afianzado</t>
  </si>
  <si>
    <r>
      <rPr>
        <b/>
        <u/>
        <sz val="9"/>
        <color theme="1"/>
        <rFont val="Calibri"/>
        <family val="2"/>
        <scheme val="minor"/>
      </rPr>
      <t>Póliza No. 3044483</t>
    </r>
    <r>
      <rPr>
        <sz val="9"/>
        <color theme="1"/>
        <rFont val="Calibri"/>
        <family val="2"/>
        <scheme val="minor"/>
      </rPr>
      <t xml:space="preserve">
Tomador: CONSORCIO VÍAS NARIÑO
Asegurado: DEPARTAMENTO NARIÑO
Vg salarios, prestaciones e indemnizaciones laborales del 08/11/2019 al 10/02/2022 
</t>
    </r>
    <r>
      <rPr>
        <u/>
        <sz val="9"/>
        <color theme="1"/>
        <rFont val="Calibri"/>
        <family val="2"/>
        <scheme val="minor"/>
      </rPr>
      <t>Suspensiones</t>
    </r>
    <r>
      <rPr>
        <sz val="9"/>
        <color theme="1"/>
        <rFont val="Calibri"/>
        <family val="2"/>
        <scheme val="minor"/>
      </rPr>
      <t>:
23/11/2019 al 27/02/2020
03/03/2020 al 26/10/2020
02/12/2020 al 16/12/2020
05/05/2021 al 07/07/2021</t>
    </r>
  </si>
  <si>
    <t>Nota 1: El demandante aduce que la relación laboral se dio desde el 11/11/2019 al 31/12/2020 y del 05/01/2021 al 05/04/2021, si bien el demandante indica que tenía un salario de $3.500.000, de conformidad con el contrato de trabajo del 2021 su salario era $902.968 (inferior al SMLMV) por lo que se liquidará conforme al SMLMV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</si>
</sst>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4" fontId="6" fillId="0" borderId="1" xfId="6" applyNumberFormat="1" applyFont="1" applyBorder="1"/>
    <xf numFmtId="164" fontId="6" fillId="0" borderId="1" xfId="1" applyNumberFormat="1" applyFont="1" applyFill="1" applyBorder="1"/>
    <xf numFmtId="0" fontId="4" fillId="0" borderId="1" xfId="0" applyFont="1" applyBorder="1" applyAlignment="1">
      <alignment horizontal="center" vertical="center"/>
    </xf>
    <xf numFmtId="168" fontId="4" fillId="3" borderId="1" xfId="0" applyNumberFormat="1" applyFont="1" applyFill="1" applyBorder="1"/>
    <xf numFmtId="164" fontId="4" fillId="2" borderId="1" xfId="1" applyNumberFormat="1" applyFont="1" applyFill="1" applyBorder="1" applyAlignment="1">
      <alignment horizontal="center"/>
    </xf>
    <xf numFmtId="164" fontId="6" fillId="0" borderId="1" xfId="1" applyNumberFormat="1" applyFont="1" applyBorder="1"/>
    <xf numFmtId="164" fontId="4" fillId="3" borderId="1" xfId="1" applyNumberFormat="1" applyFont="1" applyFill="1" applyBorder="1"/>
    <xf numFmtId="164" fontId="6" fillId="0" borderId="1" xfId="1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center"/>
    </xf>
    <xf numFmtId="168" fontId="8" fillId="4" borderId="1" xfId="0" applyNumberFormat="1" applyFont="1" applyFill="1" applyBorder="1"/>
    <xf numFmtId="0" fontId="8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8" fontId="6" fillId="0" borderId="1" xfId="20" applyNumberFormat="1" applyFont="1" applyBorder="1" applyAlignment="1">
      <alignment horizontal="center"/>
    </xf>
    <xf numFmtId="44" fontId="6" fillId="0" borderId="1" xfId="2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6" fillId="0" borderId="3" xfId="6" applyNumberFormat="1" applyFont="1" applyBorder="1" applyAlignment="1">
      <alignment horizontal="center" vertical="center"/>
    </xf>
    <xf numFmtId="164" fontId="6" fillId="0" borderId="4" xfId="6" applyNumberFormat="1" applyFont="1" applyBorder="1" applyAlignment="1">
      <alignment horizontal="center" vertical="center"/>
    </xf>
    <xf numFmtId="164" fontId="6" fillId="0" borderId="5" xfId="6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4" fontId="6" fillId="0" borderId="3" xfId="6" applyNumberFormat="1" applyFont="1" applyBorder="1" applyAlignment="1">
      <alignment horizontal="center"/>
    </xf>
    <xf numFmtId="164" fontId="6" fillId="0" borderId="5" xfId="6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</cellXfs>
  <cellStyles count="21">
    <cellStyle name="Millares" xfId="1" builtinId="3"/>
    <cellStyle name="Millares [0] 2" xfId="3" xr:uid="{00000000-0005-0000-0000-000001000000}"/>
    <cellStyle name="Millares 2" xfId="8" xr:uid="{00000000-0005-0000-0000-000002000000}"/>
    <cellStyle name="Millares 3" xfId="10" xr:uid="{00000000-0005-0000-0000-000003000000}"/>
    <cellStyle name="Millares 4" xfId="6" xr:uid="{00000000-0005-0000-0000-000004000000}"/>
    <cellStyle name="Millares 5" xfId="12" xr:uid="{00000000-0005-0000-0000-000005000000}"/>
    <cellStyle name="Millares 6" xfId="15" xr:uid="{00000000-0005-0000-0000-000006000000}"/>
    <cellStyle name="Millares 7" xfId="16" xr:uid="{00000000-0005-0000-0000-000007000000}"/>
    <cellStyle name="Millares 8" xfId="18" xr:uid="{00000000-0005-0000-0000-000008000000}"/>
    <cellStyle name="Moneda" xfId="20" builtinId="4"/>
    <cellStyle name="Moneda [0] 2" xfId="5" xr:uid="{00000000-0005-0000-0000-00000A000000}"/>
    <cellStyle name="Moneda 2" xfId="4" xr:uid="{00000000-0005-0000-0000-00000B000000}"/>
    <cellStyle name="Moneda 3" xfId="9" xr:uid="{00000000-0005-0000-0000-00000C000000}"/>
    <cellStyle name="Moneda 4" xfId="11" xr:uid="{00000000-0005-0000-0000-00000D000000}"/>
    <cellStyle name="Moneda 5" xfId="7" xr:uid="{00000000-0005-0000-0000-00000E000000}"/>
    <cellStyle name="Moneda 6" xfId="13" xr:uid="{00000000-0005-0000-0000-00000F000000}"/>
    <cellStyle name="Moneda 7" xfId="14" xr:uid="{00000000-0005-0000-0000-000010000000}"/>
    <cellStyle name="Moneda 8" xfId="17" xr:uid="{00000000-0005-0000-0000-000011000000}"/>
    <cellStyle name="Moneda 9" xfId="19" xr:uid="{00000000-0005-0000-0000-000012000000}"/>
    <cellStyle name="Normal" xfId="0" builtinId="0"/>
    <cellStyle name="Normal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631746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631746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N43"/>
  <sheetViews>
    <sheetView tabSelected="1" topLeftCell="A19" workbookViewId="0">
      <selection activeCell="K16" sqref="K16"/>
    </sheetView>
  </sheetViews>
  <sheetFormatPr baseColWidth="10" defaultColWidth="11.42578125" defaultRowHeight="15" x14ac:dyDescent="0.25"/>
  <cols>
    <col min="2" max="2" width="12.7109375" style="1" customWidth="1"/>
    <col min="3" max="4" width="11.42578125" style="1"/>
    <col min="5" max="5" width="11.85546875" style="1" customWidth="1"/>
    <col min="6" max="6" width="17.140625" style="1" customWidth="1"/>
    <col min="7" max="7" width="10.42578125" style="1" customWidth="1"/>
    <col min="14" max="14" width="14.28515625" customWidth="1"/>
  </cols>
  <sheetData>
    <row r="5" spans="1:14" s="1" customFormat="1" ht="15" customHeight="1" x14ac:dyDescent="0.2">
      <c r="A5" s="3"/>
      <c r="B5" s="31" t="s">
        <v>0</v>
      </c>
      <c r="C5" s="31"/>
      <c r="D5" s="31"/>
      <c r="E5" s="31"/>
      <c r="F5" s="31"/>
      <c r="G5" s="3"/>
      <c r="H5" s="23" t="s">
        <v>18</v>
      </c>
      <c r="I5" s="23"/>
      <c r="J5" s="23"/>
      <c r="L5" s="22" t="s">
        <v>17</v>
      </c>
      <c r="M5" s="22"/>
      <c r="N5" s="22"/>
    </row>
    <row r="6" spans="1:14" ht="15" customHeight="1" x14ac:dyDescent="0.25">
      <c r="A6" s="3"/>
      <c r="B6" s="3"/>
      <c r="C6" s="3"/>
      <c r="D6" s="3"/>
      <c r="E6" s="3"/>
      <c r="F6" s="3"/>
      <c r="G6" s="3"/>
      <c r="H6" s="23"/>
      <c r="I6" s="23"/>
      <c r="J6" s="23"/>
      <c r="L6" s="22"/>
      <c r="M6" s="22"/>
      <c r="N6" s="22"/>
    </row>
    <row r="7" spans="1:14" ht="15" customHeight="1" x14ac:dyDescent="0.25">
      <c r="A7" s="3"/>
      <c r="B7" s="4" t="s">
        <v>1</v>
      </c>
      <c r="C7" s="4" t="s">
        <v>2</v>
      </c>
      <c r="D7" s="4" t="s">
        <v>3</v>
      </c>
      <c r="E7" s="4" t="s">
        <v>4</v>
      </c>
      <c r="F7" s="10" t="s">
        <v>5</v>
      </c>
      <c r="G7" s="3"/>
      <c r="H7" s="23"/>
      <c r="I7" s="23"/>
      <c r="J7" s="23"/>
      <c r="L7" s="22"/>
      <c r="M7" s="22"/>
      <c r="N7" s="22"/>
    </row>
    <row r="8" spans="1:14" ht="12.75" customHeight="1" x14ac:dyDescent="0.25">
      <c r="A8" s="3"/>
      <c r="B8" s="5">
        <v>43780</v>
      </c>
      <c r="C8" s="5">
        <v>43830</v>
      </c>
      <c r="D8" s="6">
        <v>925148</v>
      </c>
      <c r="E8" s="11">
        <f>DAYS360(B8,C8)+1</f>
        <v>51</v>
      </c>
      <c r="F8" s="7">
        <f>(D8*E8)/360</f>
        <v>131062.63333333333</v>
      </c>
      <c r="G8" s="3"/>
      <c r="H8" s="23"/>
      <c r="I8" s="23"/>
      <c r="J8" s="23"/>
      <c r="K8" s="3"/>
      <c r="L8" s="22"/>
      <c r="M8" s="22"/>
      <c r="N8" s="22"/>
    </row>
    <row r="9" spans="1:14" ht="12.75" customHeight="1" x14ac:dyDescent="0.25">
      <c r="A9" s="3"/>
      <c r="B9" s="5">
        <v>43831</v>
      </c>
      <c r="C9" s="5">
        <v>44196</v>
      </c>
      <c r="D9" s="6">
        <v>980657</v>
      </c>
      <c r="E9" s="11">
        <f>DAYS360(B9,C9)</f>
        <v>360</v>
      </c>
      <c r="F9" s="7">
        <f t="shared" ref="F9:F10" si="0">(D9*E9)/360</f>
        <v>980657</v>
      </c>
      <c r="G9" s="3"/>
      <c r="H9" s="23"/>
      <c r="I9" s="23"/>
      <c r="J9" s="23"/>
      <c r="K9" s="3"/>
      <c r="L9" s="22"/>
      <c r="M9" s="22"/>
      <c r="N9" s="22"/>
    </row>
    <row r="10" spans="1:14" ht="13.5" customHeight="1" x14ac:dyDescent="0.25">
      <c r="A10" s="3"/>
      <c r="B10" s="5">
        <v>44201</v>
      </c>
      <c r="C10" s="5">
        <v>44291</v>
      </c>
      <c r="D10" s="6">
        <v>1014980</v>
      </c>
      <c r="E10" s="11">
        <f t="shared" ref="E10" si="1">DAYS360(B10,C10)</f>
        <v>90</v>
      </c>
      <c r="F10" s="7">
        <f t="shared" si="0"/>
        <v>253745</v>
      </c>
      <c r="G10" s="3"/>
      <c r="H10" s="23"/>
      <c r="I10" s="23"/>
      <c r="J10" s="23"/>
      <c r="K10" s="3"/>
      <c r="L10" s="22"/>
      <c r="M10" s="22"/>
      <c r="N10" s="22"/>
    </row>
    <row r="11" spans="1:14" ht="15" customHeight="1" x14ac:dyDescent="0.25">
      <c r="A11" s="3"/>
      <c r="B11" s="24" t="s">
        <v>6</v>
      </c>
      <c r="C11" s="24"/>
      <c r="D11" s="24"/>
      <c r="E11" s="24"/>
      <c r="F11" s="12">
        <f>SUM(F8:F10)</f>
        <v>1365464.6333333333</v>
      </c>
      <c r="G11" s="3"/>
      <c r="H11" s="23"/>
      <c r="I11" s="23"/>
      <c r="J11" s="23"/>
      <c r="K11" s="1"/>
      <c r="L11" s="22"/>
      <c r="M11" s="22"/>
      <c r="N11" s="22"/>
    </row>
    <row r="12" spans="1:14" ht="15" customHeight="1" x14ac:dyDescent="0.25">
      <c r="A12" s="3"/>
      <c r="B12" s="3"/>
      <c r="C12" s="3"/>
      <c r="D12" s="3"/>
      <c r="E12" s="3"/>
      <c r="F12" s="3"/>
      <c r="G12" s="3"/>
      <c r="H12" s="23"/>
      <c r="I12" s="23"/>
      <c r="J12" s="23"/>
      <c r="K12" s="1"/>
      <c r="L12" s="22"/>
      <c r="M12" s="22"/>
      <c r="N12" s="22"/>
    </row>
    <row r="13" spans="1:14" ht="12.75" customHeight="1" x14ac:dyDescent="0.25">
      <c r="A13" s="3"/>
      <c r="B13" s="4" t="s">
        <v>1</v>
      </c>
      <c r="C13" s="4" t="s">
        <v>2</v>
      </c>
      <c r="D13" s="4" t="s">
        <v>3</v>
      </c>
      <c r="E13" s="4" t="s">
        <v>4</v>
      </c>
      <c r="F13" s="10" t="s">
        <v>7</v>
      </c>
      <c r="G13" s="3"/>
      <c r="H13" s="23"/>
      <c r="I13" s="23"/>
      <c r="J13" s="23"/>
      <c r="K13" s="1"/>
      <c r="L13" s="22"/>
      <c r="M13" s="22"/>
      <c r="N13" s="22"/>
    </row>
    <row r="14" spans="1:14" x14ac:dyDescent="0.25">
      <c r="A14" s="3"/>
      <c r="B14" s="5">
        <v>43780</v>
      </c>
      <c r="C14" s="5">
        <v>43791</v>
      </c>
      <c r="D14" s="6">
        <v>925148</v>
      </c>
      <c r="E14" s="11">
        <f t="shared" ref="E14:E17" si="2">DAYS360(B14,C14)+1</f>
        <v>12</v>
      </c>
      <c r="F14" s="13">
        <f t="shared" ref="F14:F18" si="3">(D14*E14)/360</f>
        <v>30838.266666666666</v>
      </c>
      <c r="G14" s="3"/>
      <c r="K14" s="1"/>
    </row>
    <row r="15" spans="1:14" x14ac:dyDescent="0.25">
      <c r="A15" s="3"/>
      <c r="B15" s="5">
        <v>43888</v>
      </c>
      <c r="C15" s="5">
        <v>43892</v>
      </c>
      <c r="D15" s="6">
        <v>980657</v>
      </c>
      <c r="E15" s="11">
        <f t="shared" si="2"/>
        <v>6</v>
      </c>
      <c r="F15" s="13">
        <f t="shared" si="3"/>
        <v>16344.283333333333</v>
      </c>
      <c r="G15" s="3"/>
      <c r="K15" s="1"/>
    </row>
    <row r="16" spans="1:14" ht="15" customHeight="1" x14ac:dyDescent="0.25">
      <c r="A16" s="3"/>
      <c r="B16" s="5">
        <v>44130</v>
      </c>
      <c r="C16" s="5">
        <v>44166</v>
      </c>
      <c r="D16" s="6">
        <v>980657</v>
      </c>
      <c r="E16" s="11">
        <f t="shared" si="2"/>
        <v>36</v>
      </c>
      <c r="F16" s="13">
        <f t="shared" si="3"/>
        <v>98065.7</v>
      </c>
      <c r="G16" s="3"/>
      <c r="H16" s="23" t="s">
        <v>16</v>
      </c>
      <c r="I16" s="23"/>
      <c r="J16" s="23"/>
      <c r="K16" s="1"/>
    </row>
    <row r="17" spans="1:13" x14ac:dyDescent="0.25">
      <c r="A17" s="3"/>
      <c r="B17" s="5">
        <v>44181</v>
      </c>
      <c r="C17" s="5">
        <v>44196</v>
      </c>
      <c r="D17" s="6">
        <v>980657</v>
      </c>
      <c r="E17" s="11">
        <f t="shared" si="2"/>
        <v>16</v>
      </c>
      <c r="F17" s="13">
        <f t="shared" si="3"/>
        <v>43584.755555555559</v>
      </c>
      <c r="G17" s="3"/>
      <c r="H17" s="23"/>
      <c r="I17" s="23"/>
      <c r="J17" s="23"/>
      <c r="K17" s="1"/>
    </row>
    <row r="18" spans="1:13" x14ac:dyDescent="0.25">
      <c r="A18" s="3"/>
      <c r="B18" s="5">
        <v>44201</v>
      </c>
      <c r="C18" s="5">
        <v>44291</v>
      </c>
      <c r="D18" s="6">
        <v>1014980</v>
      </c>
      <c r="E18" s="11">
        <f t="shared" ref="E18" si="4">DAYS360(B18,C18)</f>
        <v>90</v>
      </c>
      <c r="F18" s="13">
        <f t="shared" si="3"/>
        <v>253745</v>
      </c>
      <c r="G18" s="3"/>
      <c r="H18" s="23"/>
      <c r="I18" s="23"/>
      <c r="J18" s="23"/>
      <c r="K18" s="1"/>
    </row>
    <row r="19" spans="1:13" s="1" customFormat="1" ht="15" customHeight="1" x14ac:dyDescent="0.25">
      <c r="A19" s="3"/>
      <c r="B19" s="24" t="s">
        <v>6</v>
      </c>
      <c r="C19" s="24"/>
      <c r="D19" s="24"/>
      <c r="E19" s="24"/>
      <c r="F19" s="12">
        <f>SUM(F14:F18)</f>
        <v>442578.00555555557</v>
      </c>
      <c r="G19" s="3"/>
      <c r="H19" s="23"/>
      <c r="I19" s="23"/>
      <c r="J19" s="23"/>
      <c r="K19"/>
    </row>
    <row r="20" spans="1:13" s="1" customFormat="1" ht="12" customHeight="1" x14ac:dyDescent="0.25">
      <c r="A20" s="3"/>
      <c r="B20" s="3"/>
      <c r="C20" s="3"/>
      <c r="D20" s="3"/>
      <c r="E20" s="3"/>
      <c r="F20" s="3"/>
      <c r="K20"/>
    </row>
    <row r="21" spans="1:13" s="1" customFormat="1" ht="12" customHeight="1" x14ac:dyDescent="0.25">
      <c r="A21" s="3"/>
      <c r="B21" s="4" t="s">
        <v>1</v>
      </c>
      <c r="C21" s="4" t="s">
        <v>2</v>
      </c>
      <c r="D21" s="4" t="s">
        <v>7</v>
      </c>
      <c r="E21" s="4" t="s">
        <v>4</v>
      </c>
      <c r="F21" s="10" t="s">
        <v>8</v>
      </c>
      <c r="K21"/>
    </row>
    <row r="22" spans="1:13" s="1" customFormat="1" ht="12" customHeight="1" x14ac:dyDescent="0.25">
      <c r="A22" s="3"/>
      <c r="B22" s="5">
        <v>43780</v>
      </c>
      <c r="C22" s="5">
        <v>43791</v>
      </c>
      <c r="D22" s="14">
        <f>+F14</f>
        <v>30838.266666666666</v>
      </c>
      <c r="E22" s="11">
        <f>DAYS360(B22,C22)+1</f>
        <v>12</v>
      </c>
      <c r="F22" s="11">
        <f t="shared" ref="F22:F26" si="5">(D22*E22*0.12)/360</f>
        <v>123.35306666666666</v>
      </c>
      <c r="K22"/>
    </row>
    <row r="23" spans="1:13" s="1" customFormat="1" ht="12" customHeight="1" x14ac:dyDescent="0.2">
      <c r="A23" s="3"/>
      <c r="B23" s="5">
        <v>43888</v>
      </c>
      <c r="C23" s="5">
        <v>43892</v>
      </c>
      <c r="D23" s="14">
        <f t="shared" ref="D23:D26" si="6">+F15</f>
        <v>16344.283333333333</v>
      </c>
      <c r="E23" s="11">
        <f t="shared" ref="E23:E26" si="7">DAYS360(B23,C23)+1</f>
        <v>6</v>
      </c>
      <c r="F23" s="11">
        <f t="shared" si="5"/>
        <v>32.688566666666667</v>
      </c>
    </row>
    <row r="24" spans="1:13" s="1" customFormat="1" ht="12" customHeight="1" x14ac:dyDescent="0.2">
      <c r="A24" s="3"/>
      <c r="B24" s="5">
        <v>44130</v>
      </c>
      <c r="C24" s="5">
        <v>44166</v>
      </c>
      <c r="D24" s="14">
        <f t="shared" si="6"/>
        <v>98065.7</v>
      </c>
      <c r="E24" s="11">
        <f t="shared" si="7"/>
        <v>36</v>
      </c>
      <c r="F24" s="11">
        <f t="shared" si="5"/>
        <v>1176.7883999999999</v>
      </c>
    </row>
    <row r="25" spans="1:13" s="1" customFormat="1" ht="12" customHeight="1" x14ac:dyDescent="0.2">
      <c r="A25" s="3"/>
      <c r="B25" s="5">
        <v>44181</v>
      </c>
      <c r="C25" s="5">
        <v>44196</v>
      </c>
      <c r="D25" s="14">
        <f t="shared" si="6"/>
        <v>43584.755555555559</v>
      </c>
      <c r="E25" s="11">
        <f t="shared" si="7"/>
        <v>16</v>
      </c>
      <c r="F25" s="11">
        <f t="shared" si="5"/>
        <v>232.45202962962964</v>
      </c>
      <c r="G25" s="3"/>
    </row>
    <row r="26" spans="1:13" s="1" customFormat="1" ht="12" customHeight="1" x14ac:dyDescent="0.2">
      <c r="A26" s="3"/>
      <c r="B26" s="5">
        <v>44201</v>
      </c>
      <c r="C26" s="5">
        <v>44291</v>
      </c>
      <c r="D26" s="14">
        <f t="shared" si="6"/>
        <v>253745</v>
      </c>
      <c r="E26" s="11">
        <f t="shared" si="7"/>
        <v>91</v>
      </c>
      <c r="F26" s="11">
        <f t="shared" si="5"/>
        <v>7696.9316666666664</v>
      </c>
      <c r="G26" s="3"/>
    </row>
    <row r="27" spans="1:13" s="1" customFormat="1" ht="12" customHeight="1" x14ac:dyDescent="0.2">
      <c r="A27" s="3"/>
      <c r="B27" s="24" t="s">
        <v>6</v>
      </c>
      <c r="C27" s="24"/>
      <c r="D27" s="24"/>
      <c r="E27" s="24"/>
      <c r="F27" s="12">
        <f>SUM(F22:F26)</f>
        <v>9262.2137296296296</v>
      </c>
      <c r="G27" s="3"/>
    </row>
    <row r="28" spans="1:13" s="1" customFormat="1" ht="12" x14ac:dyDescent="0.2">
      <c r="A28" s="3"/>
      <c r="B28" s="3"/>
      <c r="C28" s="3"/>
      <c r="D28" s="3"/>
      <c r="E28" s="3"/>
      <c r="F28" s="3"/>
      <c r="G28" s="3"/>
    </row>
    <row r="29" spans="1:13" s="1" customFormat="1" ht="15" customHeight="1" x14ac:dyDescent="0.2">
      <c r="A29" s="3"/>
      <c r="B29" s="28" t="s">
        <v>3</v>
      </c>
      <c r="C29" s="30"/>
      <c r="D29" s="28" t="s">
        <v>4</v>
      </c>
      <c r="E29" s="30"/>
      <c r="F29" s="10" t="s">
        <v>9</v>
      </c>
      <c r="G29" s="3"/>
      <c r="H29" s="3"/>
      <c r="I29" s="3"/>
      <c r="J29" s="3"/>
    </row>
    <row r="30" spans="1:13" s="1" customFormat="1" ht="15" customHeight="1" x14ac:dyDescent="0.2">
      <c r="A30" s="3"/>
      <c r="B30" s="32">
        <v>908526</v>
      </c>
      <c r="C30" s="33"/>
      <c r="D30" s="34">
        <v>161</v>
      </c>
      <c r="E30" s="35"/>
      <c r="F30" s="11">
        <f>(B30*D30)/720</f>
        <v>203156.50833333333</v>
      </c>
      <c r="G30" s="3"/>
      <c r="H30" s="3"/>
      <c r="I30" s="3"/>
      <c r="J30" s="3"/>
    </row>
    <row r="31" spans="1:13" s="1" customFormat="1" ht="12" x14ac:dyDescent="0.2">
      <c r="A31" s="3"/>
      <c r="B31" s="24" t="s">
        <v>6</v>
      </c>
      <c r="C31" s="24"/>
      <c r="D31" s="24"/>
      <c r="E31" s="24"/>
      <c r="F31" s="12">
        <f>SUM(F30)</f>
        <v>203156.50833333333</v>
      </c>
      <c r="G31" s="3"/>
      <c r="H31" s="3"/>
      <c r="I31" s="3"/>
      <c r="J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M32" s="1"/>
    </row>
    <row r="33" spans="1:13" x14ac:dyDescent="0.25">
      <c r="A33" s="3"/>
      <c r="B33" s="28" t="s">
        <v>15</v>
      </c>
      <c r="C33" s="29"/>
      <c r="D33" s="30"/>
      <c r="E33" s="4" t="s">
        <v>4</v>
      </c>
      <c r="F33" s="10" t="s">
        <v>3</v>
      </c>
      <c r="G33" s="3"/>
      <c r="H33" s="3"/>
      <c r="I33" s="3"/>
      <c r="J33" s="3"/>
      <c r="M33" s="1"/>
    </row>
    <row r="34" spans="1:13" x14ac:dyDescent="0.25">
      <c r="A34" s="3"/>
      <c r="B34" s="25">
        <v>908526</v>
      </c>
      <c r="C34" s="26"/>
      <c r="D34" s="27"/>
      <c r="E34" s="11">
        <v>14</v>
      </c>
      <c r="F34" s="11">
        <f>B34/30*E34</f>
        <v>423978.8</v>
      </c>
      <c r="G34" s="3"/>
      <c r="H34" s="3"/>
      <c r="I34" s="3"/>
      <c r="J34" s="3"/>
      <c r="M34" s="1"/>
    </row>
    <row r="35" spans="1:13" x14ac:dyDescent="0.25">
      <c r="A35" s="3"/>
      <c r="B35" s="24" t="s">
        <v>6</v>
      </c>
      <c r="C35" s="24"/>
      <c r="D35" s="24"/>
      <c r="E35" s="24"/>
      <c r="F35" s="12">
        <f>SUM(F34)</f>
        <v>423978.8</v>
      </c>
      <c r="G35" s="3"/>
      <c r="H35" s="3"/>
      <c r="I35" s="3"/>
      <c r="J35" s="3"/>
      <c r="M35" s="1"/>
    </row>
    <row r="36" spans="1:1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M36" s="1"/>
    </row>
    <row r="37" spans="1:13" ht="14.45" customHeight="1" x14ac:dyDescent="0.25">
      <c r="A37" s="3"/>
      <c r="B37" s="17" t="s">
        <v>10</v>
      </c>
      <c r="C37" s="17"/>
      <c r="D37" s="17"/>
      <c r="E37" s="17"/>
      <c r="F37" s="17"/>
      <c r="G37" s="3"/>
      <c r="H37" s="3"/>
      <c r="I37" s="3"/>
      <c r="J37" s="3"/>
    </row>
    <row r="38" spans="1:13" x14ac:dyDescent="0.25">
      <c r="A38" s="3"/>
      <c r="B38" s="18" t="s">
        <v>11</v>
      </c>
      <c r="C38" s="18"/>
      <c r="D38" s="18" t="s">
        <v>12</v>
      </c>
      <c r="E38" s="18"/>
      <c r="F38" s="8" t="s">
        <v>13</v>
      </c>
      <c r="G38" s="3"/>
      <c r="H38" s="3"/>
      <c r="I38" s="3"/>
      <c r="J38" s="3"/>
    </row>
    <row r="39" spans="1:13" x14ac:dyDescent="0.25">
      <c r="A39" s="3"/>
      <c r="B39" s="19">
        <f>B30/30</f>
        <v>30284.2</v>
      </c>
      <c r="C39" s="20"/>
      <c r="D39" s="21">
        <v>720</v>
      </c>
      <c r="E39" s="21"/>
      <c r="F39" s="9">
        <f>B39*D39</f>
        <v>21804624</v>
      </c>
      <c r="G39" s="3"/>
      <c r="H39" s="3"/>
      <c r="I39" s="3"/>
      <c r="J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3" x14ac:dyDescent="0.25">
      <c r="B41"/>
      <c r="C41"/>
      <c r="D41"/>
      <c r="E41"/>
      <c r="F41"/>
      <c r="G41"/>
    </row>
    <row r="42" spans="1:13" x14ac:dyDescent="0.25">
      <c r="A42" s="3"/>
      <c r="B42" s="16" t="s">
        <v>14</v>
      </c>
      <c r="C42" s="16"/>
      <c r="D42" s="16"/>
      <c r="E42" s="16"/>
      <c r="F42" s="15">
        <f>F39+F35+F31+F27+F19+F11</f>
        <v>24249064.160951853</v>
      </c>
      <c r="G42" s="3"/>
      <c r="H42" s="3"/>
      <c r="I42" s="3"/>
      <c r="J42" s="3"/>
    </row>
    <row r="43" spans="1:13" x14ac:dyDescent="0.25">
      <c r="A43" s="2"/>
      <c r="B43" s="3"/>
      <c r="C43" s="3"/>
      <c r="D43" s="3"/>
      <c r="E43" s="3"/>
      <c r="F43" s="3"/>
      <c r="G43" s="3"/>
      <c r="H43" s="2"/>
      <c r="I43" s="2"/>
    </row>
  </sheetData>
  <mergeCells count="21">
    <mergeCell ref="D30:E30"/>
    <mergeCell ref="H5:J13"/>
    <mergeCell ref="B35:E35"/>
    <mergeCell ref="B34:D34"/>
    <mergeCell ref="B33:D33"/>
    <mergeCell ref="B5:F5"/>
    <mergeCell ref="B11:E11"/>
    <mergeCell ref="B19:E19"/>
    <mergeCell ref="B27:E27"/>
    <mergeCell ref="B31:E31"/>
    <mergeCell ref="L5:N13"/>
    <mergeCell ref="H16:J19"/>
    <mergeCell ref="B29:C29"/>
    <mergeCell ref="B30:C30"/>
    <mergeCell ref="D29:E29"/>
    <mergeCell ref="B42:E42"/>
    <mergeCell ref="B37:F37"/>
    <mergeCell ref="B38:C38"/>
    <mergeCell ref="D38:E38"/>
    <mergeCell ref="B39:C39"/>
    <mergeCell ref="D39:E39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cp:lastPrinted>2024-09-25T18:56:12Z</cp:lastPrinted>
  <dcterms:created xsi:type="dcterms:W3CDTF">2023-05-23T18:21:31Z</dcterms:created>
  <dcterms:modified xsi:type="dcterms:W3CDTF">2024-09-27T13:28:38Z</dcterms:modified>
  <cp:category/>
  <cp:contentStatus/>
</cp:coreProperties>
</file>