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C4F4F3A7-8AEA-4F7A-A2AB-5FA602E3906A}" xr6:coauthVersionLast="47" xr6:coauthVersionMax="47" xr10:uidLastSave="{00000000-0000-0000-0000-000000000000}"/>
  <bookViews>
    <workbookView xWindow="-120" yWindow="-120" windowWidth="29040" windowHeight="15840" tabRatio="896" firstSheet="1" activeTab="1" xr2:uid="{00000000-000D-0000-FFFF-FFFF00000000}"/>
  </bookViews>
  <sheets>
    <sheet name="BALANCE INGPROYECOL" sheetId="1" state="hidden" r:id="rId1"/>
    <sheet name="PRESUPUESTO INGEPROYECOL" sheetId="3" r:id="rId2"/>
    <sheet name="CANT EJECUTADAS INGEPROYECOL" sheetId="9" r:id="rId3"/>
    <sheet name="COMPARATIVO ACTIVIDADES" sheetId="6" r:id="rId4"/>
    <sheet name="BALANCE CAPITULOS" sheetId="7" r:id="rId5"/>
    <sheet name="ALO 1030283" sheetId="4" r:id="rId6"/>
    <sheet name="ALO 1030297" sheetId="5" r:id="rId7"/>
    <sheet name="ITEMS NO COINCIDENTES" sheetId="8" r:id="rId8"/>
  </sheets>
  <definedNames>
    <definedName name="_xlnm.Print_Area" localSheetId="5">'ALO 1030283'!$B$1:$E$155</definedName>
    <definedName name="_xlnm.Print_Area" localSheetId="6">'ALO 1030297'!$B$1:$E$263</definedName>
    <definedName name="_xlnm.Print_Area" localSheetId="2">'CANT EJECUTADAS INGEPROYECOL'!$B$2:$N$318</definedName>
    <definedName name="_xlnm.Print_Area" localSheetId="3">'COMPARATIVO ACTIVIDADES'!$C$1:$T$316</definedName>
    <definedName name="_xlnm.Print_Area" localSheetId="7">'ITEMS NO COINCIDENTES'!$B$1:$D$81</definedName>
    <definedName name="_xlnm.Print_Area" localSheetId="1">'PRESUPUESTO INGEPROYECOL'!$B$3:$L$317</definedName>
    <definedName name="_xlnm.Print_Titles" localSheetId="2">'CANT EJECUTADAS INGEPROYECOL'!$5:$5</definedName>
    <definedName name="_xlnm.Print_Titles" localSheetId="3">'COMPARATIVO ACTIVIDADES'!$2:$2</definedName>
    <definedName name="_xlnm.Print_Titles" localSheetId="1">'PRESUPUESTO INGEPROYECOL'!$4:$4</definedName>
  </definedNames>
  <calcPr calcId="191029"/>
</workbook>
</file>

<file path=xl/calcChain.xml><?xml version="1.0" encoding="utf-8"?>
<calcChain xmlns="http://schemas.openxmlformats.org/spreadsheetml/2006/main">
  <c r="L10" i="9" l="1"/>
  <c r="L7" i="9"/>
  <c r="L8" i="9"/>
  <c r="L9" i="9"/>
  <c r="E153" i="4"/>
  <c r="E152" i="4"/>
  <c r="E151" i="4"/>
  <c r="E150" i="4"/>
  <c r="E149" i="4"/>
  <c r="L326" i="9"/>
  <c r="L283" i="9"/>
  <c r="L264" i="9"/>
  <c r="L258" i="9"/>
  <c r="L259" i="9"/>
  <c r="L172" i="9"/>
  <c r="L140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0" i="9" s="1"/>
  <c r="L19" i="9"/>
  <c r="L18" i="9"/>
  <c r="L17" i="9"/>
  <c r="K13" i="9"/>
  <c r="L12" i="9"/>
  <c r="L271" i="9"/>
  <c r="L299" i="9"/>
  <c r="L297" i="9" s="1"/>
  <c r="L295" i="9"/>
  <c r="L293" i="9" s="1"/>
  <c r="L291" i="9"/>
  <c r="L289" i="9" s="1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281" i="9"/>
  <c r="L280" i="9"/>
  <c r="L279" i="9"/>
  <c r="L278" i="9"/>
  <c r="L277" i="9"/>
  <c r="L276" i="9"/>
  <c r="L274" i="9"/>
  <c r="L273" i="9"/>
  <c r="L272" i="9"/>
  <c r="L270" i="9"/>
  <c r="L269" i="9"/>
  <c r="L268" i="9"/>
  <c r="L267" i="9"/>
  <c r="L266" i="9"/>
  <c r="L265" i="9"/>
  <c r="L253" i="9"/>
  <c r="L250" i="9"/>
  <c r="L246" i="9"/>
  <c r="L242" i="9"/>
  <c r="L240" i="9"/>
  <c r="L238" i="9"/>
  <c r="L209" i="9"/>
  <c r="L208" i="9"/>
  <c r="L202" i="9"/>
  <c r="L199" i="9"/>
  <c r="L198" i="9"/>
  <c r="L309" i="9"/>
  <c r="L308" i="9" s="1"/>
  <c r="L307" i="9"/>
  <c r="L306" i="9"/>
  <c r="L305" i="9"/>
  <c r="L304" i="9"/>
  <c r="L303" i="9"/>
  <c r="L302" i="9"/>
  <c r="L287" i="9"/>
  <c r="L286" i="9"/>
  <c r="L285" i="9"/>
  <c r="L284" i="9"/>
  <c r="L282" i="9"/>
  <c r="L263" i="9"/>
  <c r="L262" i="9"/>
  <c r="L261" i="9"/>
  <c r="L260" i="9"/>
  <c r="L257" i="9"/>
  <c r="L254" i="9"/>
  <c r="L252" i="9"/>
  <c r="L251" i="9"/>
  <c r="L249" i="9"/>
  <c r="L248" i="9"/>
  <c r="L247" i="9"/>
  <c r="L245" i="9"/>
  <c r="L244" i="9"/>
  <c r="L243" i="9"/>
  <c r="L241" i="9"/>
  <c r="L239" i="9"/>
  <c r="L237" i="9"/>
  <c r="L236" i="9"/>
  <c r="L235" i="9"/>
  <c r="L233" i="9"/>
  <c r="L232" i="9"/>
  <c r="L231" i="9"/>
  <c r="L230" i="9"/>
  <c r="L229" i="9" s="1"/>
  <c r="L228" i="9"/>
  <c r="L227" i="9"/>
  <c r="L226" i="9"/>
  <c r="L225" i="9"/>
  <c r="L224" i="9"/>
  <c r="L223" i="9"/>
  <c r="L222" i="9"/>
  <c r="L221" i="9"/>
  <c r="L220" i="9"/>
  <c r="L218" i="9"/>
  <c r="L217" i="9"/>
  <c r="L216" i="9"/>
  <c r="L215" i="9"/>
  <c r="L214" i="9"/>
  <c r="L212" i="9"/>
  <c r="L211" i="9"/>
  <c r="L210" i="9"/>
  <c r="L206" i="9"/>
  <c r="L205" i="9"/>
  <c r="L204" i="9"/>
  <c r="L203" i="9"/>
  <c r="L200" i="9"/>
  <c r="L197" i="9"/>
  <c r="L196" i="9"/>
  <c r="L194" i="9"/>
  <c r="L193" i="9"/>
  <c r="L192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 s="1"/>
  <c r="L93" i="9"/>
  <c r="L92" i="9"/>
  <c r="L91" i="9"/>
  <c r="L90" i="9"/>
  <c r="L89" i="9"/>
  <c r="L88" i="9"/>
  <c r="L87" i="9"/>
  <c r="L86" i="9"/>
  <c r="L85" i="9"/>
  <c r="L84" i="9"/>
  <c r="L83" i="9" s="1"/>
  <c r="L82" i="9"/>
  <c r="L81" i="9"/>
  <c r="L80" i="9"/>
  <c r="L79" i="9"/>
  <c r="L78" i="9"/>
  <c r="L77" i="9"/>
  <c r="L76" i="9"/>
  <c r="L75" i="9"/>
  <c r="L73" i="9" s="1"/>
  <c r="L74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6" i="9" s="1"/>
  <c r="L49" i="9"/>
  <c r="L48" i="9"/>
  <c r="J308" i="9"/>
  <c r="J305" i="9"/>
  <c r="J304" i="9"/>
  <c r="J303" i="9"/>
  <c r="J302" i="9"/>
  <c r="J299" i="9"/>
  <c r="J297" i="9" s="1"/>
  <c r="J295" i="9"/>
  <c r="J293" i="9" s="1"/>
  <c r="J291" i="9"/>
  <c r="J289" i="9" s="1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3" i="9"/>
  <c r="J232" i="9"/>
  <c r="J231" i="9"/>
  <c r="J230" i="9"/>
  <c r="J228" i="9"/>
  <c r="J227" i="9"/>
  <c r="J226" i="9"/>
  <c r="J225" i="9"/>
  <c r="J224" i="9"/>
  <c r="J223" i="9"/>
  <c r="J222" i="9"/>
  <c r="J221" i="9"/>
  <c r="J220" i="9"/>
  <c r="J218" i="9"/>
  <c r="J217" i="9"/>
  <c r="J216" i="9"/>
  <c r="J215" i="9"/>
  <c r="J214" i="9"/>
  <c r="J212" i="9"/>
  <c r="J211" i="9"/>
  <c r="J210" i="9"/>
  <c r="J209" i="9"/>
  <c r="J208" i="9"/>
  <c r="J206" i="9"/>
  <c r="J205" i="9"/>
  <c r="J204" i="9"/>
  <c r="J203" i="9"/>
  <c r="J202" i="9"/>
  <c r="J200" i="9"/>
  <c r="J199" i="9"/>
  <c r="J198" i="9"/>
  <c r="J197" i="9"/>
  <c r="J196" i="9"/>
  <c r="J194" i="9"/>
  <c r="J193" i="9"/>
  <c r="J192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3" i="9"/>
  <c r="J92" i="9"/>
  <c r="J91" i="9"/>
  <c r="J90" i="9"/>
  <c r="J89" i="9"/>
  <c r="J88" i="9"/>
  <c r="J87" i="9"/>
  <c r="J86" i="9"/>
  <c r="J85" i="9"/>
  <c r="J84" i="9"/>
  <c r="J82" i="9"/>
  <c r="J81" i="9"/>
  <c r="J80" i="9"/>
  <c r="J79" i="9"/>
  <c r="J78" i="9"/>
  <c r="J77" i="9"/>
  <c r="J76" i="9"/>
  <c r="J75" i="9"/>
  <c r="J74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19" i="9"/>
  <c r="J18" i="9"/>
  <c r="J17" i="9"/>
  <c r="I16" i="9"/>
  <c r="J16" i="9" s="1"/>
  <c r="J15" i="9"/>
  <c r="J14" i="9"/>
  <c r="J13" i="9"/>
  <c r="J12" i="9"/>
  <c r="J11" i="9"/>
  <c r="I10" i="9"/>
  <c r="J10" i="9" s="1"/>
  <c r="J9" i="9"/>
  <c r="J8" i="9"/>
  <c r="J7" i="9"/>
  <c r="J10" i="3"/>
  <c r="L255" i="9" l="1"/>
  <c r="L171" i="9"/>
  <c r="L16" i="9"/>
  <c r="L213" i="9"/>
  <c r="J213" i="9"/>
  <c r="L137" i="9"/>
  <c r="J191" i="9"/>
  <c r="L6" i="9"/>
  <c r="L201" i="9"/>
  <c r="L191" i="9"/>
  <c r="L156" i="9"/>
  <c r="J201" i="9"/>
  <c r="L207" i="9"/>
  <c r="L195" i="9"/>
  <c r="L301" i="9"/>
  <c r="L234" i="9"/>
  <c r="L219" i="9"/>
  <c r="J156" i="9"/>
  <c r="J301" i="9"/>
  <c r="J195" i="9"/>
  <c r="J207" i="9"/>
  <c r="J20" i="9"/>
  <c r="J219" i="9"/>
  <c r="J137" i="9"/>
  <c r="J171" i="9"/>
  <c r="J94" i="9"/>
  <c r="J46" i="9"/>
  <c r="J83" i="9"/>
  <c r="J73" i="9"/>
  <c r="J234" i="9"/>
  <c r="J255" i="9"/>
  <c r="J229" i="9"/>
  <c r="J6" i="9"/>
  <c r="L311" i="9" l="1"/>
  <c r="L315" i="9" s="1"/>
  <c r="L316" i="9" s="1"/>
  <c r="L320" i="9"/>
  <c r="J311" i="9"/>
  <c r="J320" i="9"/>
  <c r="L323" i="9" l="1"/>
  <c r="L324" i="9" s="1"/>
  <c r="L314" i="9"/>
  <c r="L313" i="9"/>
  <c r="L321" i="9"/>
  <c r="L322" i="9"/>
  <c r="J315" i="9"/>
  <c r="J316" i="9" s="1"/>
  <c r="J314" i="9"/>
  <c r="J313" i="9"/>
  <c r="J323" i="9"/>
  <c r="J324" i="9" s="1"/>
  <c r="J321" i="9"/>
  <c r="J322" i="9"/>
  <c r="L325" i="9" l="1"/>
  <c r="L327" i="9" s="1"/>
  <c r="J318" i="9"/>
  <c r="J325" i="9"/>
  <c r="J327" i="9" s="1"/>
  <c r="L318" i="9"/>
  <c r="M318" i="9" s="1"/>
  <c r="I15" i="3" l="1"/>
  <c r="I9" i="3"/>
  <c r="J9" i="3" s="1"/>
  <c r="Q7" i="6"/>
  <c r="O8" i="6"/>
  <c r="U8" i="6"/>
  <c r="R316" i="6"/>
  <c r="S314" i="6"/>
  <c r="S315" i="6" s="1"/>
  <c r="S316" i="6" s="1"/>
  <c r="T316" i="6"/>
  <c r="J10" i="6"/>
  <c r="P314" i="6"/>
  <c r="P316" i="6" s="1"/>
  <c r="Q314" i="6"/>
  <c r="Q316" i="6" s="1"/>
  <c r="O314" i="6"/>
  <c r="O316" i="6" s="1"/>
  <c r="L329" i="6" l="1"/>
  <c r="L311" i="6"/>
  <c r="J311" i="6"/>
  <c r="J308" i="6"/>
  <c r="J307" i="6"/>
  <c r="J306" i="6"/>
  <c r="J305" i="6"/>
  <c r="L304" i="6"/>
  <c r="J302" i="6"/>
  <c r="J300" i="6" s="1"/>
  <c r="L300" i="6"/>
  <c r="J298" i="6"/>
  <c r="J296" i="6" s="1"/>
  <c r="L296" i="6"/>
  <c r="J294" i="6"/>
  <c r="J292" i="6" s="1"/>
  <c r="L292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L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L237" i="6"/>
  <c r="J236" i="6"/>
  <c r="J235" i="6"/>
  <c r="J234" i="6"/>
  <c r="J233" i="6"/>
  <c r="L232" i="6"/>
  <c r="J231" i="6"/>
  <c r="J230" i="6"/>
  <c r="J229" i="6"/>
  <c r="J228" i="6"/>
  <c r="J227" i="6"/>
  <c r="J226" i="6"/>
  <c r="J225" i="6"/>
  <c r="J224" i="6"/>
  <c r="J223" i="6"/>
  <c r="L222" i="6"/>
  <c r="J221" i="6"/>
  <c r="J220" i="6"/>
  <c r="J219" i="6"/>
  <c r="J218" i="6"/>
  <c r="J217" i="6"/>
  <c r="L216" i="6"/>
  <c r="J215" i="6"/>
  <c r="J214" i="6"/>
  <c r="J213" i="6"/>
  <c r="J212" i="6"/>
  <c r="J211" i="6"/>
  <c r="L210" i="6"/>
  <c r="J209" i="6"/>
  <c r="J208" i="6"/>
  <c r="J207" i="6"/>
  <c r="J206" i="6"/>
  <c r="J205" i="6"/>
  <c r="L204" i="6"/>
  <c r="J203" i="6"/>
  <c r="J202" i="6"/>
  <c r="J201" i="6"/>
  <c r="J200" i="6"/>
  <c r="J199" i="6"/>
  <c r="L198" i="6"/>
  <c r="J197" i="6"/>
  <c r="J196" i="6"/>
  <c r="J195" i="6"/>
  <c r="L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L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L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L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L97" i="6"/>
  <c r="J96" i="6"/>
  <c r="J95" i="6"/>
  <c r="J94" i="6"/>
  <c r="J93" i="6"/>
  <c r="J92" i="6"/>
  <c r="J91" i="6"/>
  <c r="J90" i="6"/>
  <c r="J89" i="6"/>
  <c r="J88" i="6"/>
  <c r="J87" i="6"/>
  <c r="L86" i="6"/>
  <c r="J85" i="6"/>
  <c r="J84" i="6"/>
  <c r="J83" i="6"/>
  <c r="J82" i="6"/>
  <c r="J81" i="6"/>
  <c r="J80" i="6"/>
  <c r="J79" i="6"/>
  <c r="J78" i="6"/>
  <c r="J77" i="6"/>
  <c r="L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L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L23" i="6"/>
  <c r="J22" i="6"/>
  <c r="J21" i="6"/>
  <c r="J20" i="6"/>
  <c r="J19" i="6"/>
  <c r="J18" i="6"/>
  <c r="J17" i="6"/>
  <c r="J16" i="6"/>
  <c r="J15" i="6"/>
  <c r="J14" i="6"/>
  <c r="J13" i="6"/>
  <c r="J12" i="6"/>
  <c r="J11" i="6"/>
  <c r="L9" i="6"/>
  <c r="J198" i="6" l="1"/>
  <c r="J237" i="6"/>
  <c r="J304" i="6"/>
  <c r="J140" i="6"/>
  <c r="J232" i="6"/>
  <c r="J9" i="6"/>
  <c r="J204" i="6"/>
  <c r="J216" i="6"/>
  <c r="J23" i="6"/>
  <c r="J210" i="6"/>
  <c r="J194" i="6"/>
  <c r="J159" i="6"/>
  <c r="L323" i="6"/>
  <c r="L326" i="6" s="1"/>
  <c r="L327" i="6" s="1"/>
  <c r="J97" i="6"/>
  <c r="J76" i="6"/>
  <c r="J174" i="6"/>
  <c r="J86" i="6"/>
  <c r="J49" i="6"/>
  <c r="J258" i="6"/>
  <c r="J222" i="6"/>
  <c r="L314" i="6"/>
  <c r="J323" i="6" l="1"/>
  <c r="J324" i="6" s="1"/>
  <c r="J314" i="6"/>
  <c r="J318" i="6" s="1"/>
  <c r="J319" i="6" s="1"/>
  <c r="L324" i="6"/>
  <c r="L325" i="6"/>
  <c r="L328" i="6" s="1"/>
  <c r="L330" i="6" s="1"/>
  <c r="L318" i="6"/>
  <c r="L319" i="6" s="1"/>
  <c r="L317" i="6"/>
  <c r="L316" i="6"/>
  <c r="J326" i="6" l="1"/>
  <c r="J327" i="6" s="1"/>
  <c r="J325" i="6"/>
  <c r="J317" i="6"/>
  <c r="J316" i="6"/>
  <c r="J321" i="6" s="1"/>
  <c r="J328" i="6"/>
  <c r="J330" i="6" s="1"/>
  <c r="L321" i="6"/>
  <c r="J304" i="3"/>
  <c r="J303" i="3"/>
  <c r="J302" i="3"/>
  <c r="J301" i="3"/>
  <c r="J298" i="3"/>
  <c r="J294" i="3"/>
  <c r="J290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2" i="3"/>
  <c r="J231" i="3"/>
  <c r="J230" i="3"/>
  <c r="J229" i="3"/>
  <c r="J227" i="3"/>
  <c r="J226" i="3"/>
  <c r="J225" i="3"/>
  <c r="J224" i="3"/>
  <c r="J223" i="3"/>
  <c r="J222" i="3"/>
  <c r="J221" i="3"/>
  <c r="J220" i="3"/>
  <c r="J219" i="3"/>
  <c r="J217" i="3"/>
  <c r="J216" i="3"/>
  <c r="J215" i="3"/>
  <c r="J214" i="3"/>
  <c r="J213" i="3"/>
  <c r="J211" i="3"/>
  <c r="J210" i="3"/>
  <c r="J209" i="3"/>
  <c r="J208" i="3"/>
  <c r="J207" i="3"/>
  <c r="J205" i="3"/>
  <c r="J204" i="3"/>
  <c r="J203" i="3"/>
  <c r="J202" i="3"/>
  <c r="J201" i="3"/>
  <c r="J199" i="3"/>
  <c r="J198" i="3"/>
  <c r="J197" i="3"/>
  <c r="J196" i="3"/>
  <c r="J195" i="3"/>
  <c r="J193" i="3"/>
  <c r="J192" i="3"/>
  <c r="J191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2" i="3"/>
  <c r="J91" i="3"/>
  <c r="J90" i="3"/>
  <c r="J89" i="3"/>
  <c r="J88" i="3"/>
  <c r="J87" i="3"/>
  <c r="J86" i="3"/>
  <c r="J85" i="3"/>
  <c r="J84" i="3"/>
  <c r="J83" i="3"/>
  <c r="J81" i="3"/>
  <c r="J80" i="3"/>
  <c r="J79" i="3"/>
  <c r="J78" i="3"/>
  <c r="J77" i="3"/>
  <c r="J76" i="3"/>
  <c r="J75" i="3"/>
  <c r="J74" i="3"/>
  <c r="J73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18" i="3"/>
  <c r="J17" i="3"/>
  <c r="J16" i="3"/>
  <c r="J15" i="3"/>
  <c r="J14" i="3"/>
  <c r="J13" i="3"/>
  <c r="J12" i="3"/>
  <c r="J11" i="3"/>
  <c r="J8" i="3"/>
  <c r="J7" i="3"/>
  <c r="J6" i="3"/>
  <c r="J136" i="3" l="1"/>
  <c r="J19" i="3"/>
  <c r="L325" i="3"/>
  <c r="L218" i="3"/>
  <c r="L307" i="3"/>
  <c r="L300" i="3"/>
  <c r="L296" i="3"/>
  <c r="L292" i="3"/>
  <c r="L288" i="3"/>
  <c r="L254" i="3"/>
  <c r="L233" i="3"/>
  <c r="L228" i="3"/>
  <c r="L212" i="3"/>
  <c r="L206" i="3"/>
  <c r="L200" i="3"/>
  <c r="L194" i="3"/>
  <c r="L190" i="3"/>
  <c r="L170" i="3"/>
  <c r="L155" i="3"/>
  <c r="L136" i="3"/>
  <c r="L93" i="3"/>
  <c r="L82" i="3"/>
  <c r="L72" i="3"/>
  <c r="L45" i="3"/>
  <c r="L19" i="3"/>
  <c r="L5" i="3"/>
  <c r="J5" i="3"/>
  <c r="J307" i="3"/>
  <c r="J300" i="3"/>
  <c r="J296" i="3"/>
  <c r="J292" i="3"/>
  <c r="J288" i="3"/>
  <c r="J254" i="3"/>
  <c r="J233" i="3"/>
  <c r="J228" i="3"/>
  <c r="J218" i="3"/>
  <c r="J212" i="3"/>
  <c r="J206" i="3"/>
  <c r="J200" i="3"/>
  <c r="J194" i="3"/>
  <c r="J190" i="3"/>
  <c r="J170" i="3"/>
  <c r="J155" i="3"/>
  <c r="J93" i="3"/>
  <c r="J82" i="3"/>
  <c r="J72" i="3"/>
  <c r="J45" i="3"/>
  <c r="I318" i="1"/>
  <c r="I320" i="1" s="1"/>
  <c r="L310" i="3" l="1"/>
  <c r="L313" i="3" s="1"/>
  <c r="J319" i="3"/>
  <c r="J320" i="3" s="1"/>
  <c r="L319" i="3"/>
  <c r="L322" i="3" s="1"/>
  <c r="L323" i="3" s="1"/>
  <c r="L312" i="3"/>
  <c r="L314" i="3"/>
  <c r="L315" i="3" s="1"/>
  <c r="J310" i="3"/>
  <c r="J314" i="3" s="1"/>
  <c r="J315" i="3" s="1"/>
  <c r="I321" i="1"/>
  <c r="I322" i="1" s="1"/>
  <c r="I319" i="1"/>
  <c r="I323" i="1" l="1"/>
  <c r="I325" i="1" s="1"/>
  <c r="L317" i="3"/>
  <c r="L321" i="3"/>
  <c r="L320" i="3"/>
  <c r="L324" i="3" s="1"/>
  <c r="L326" i="3" s="1"/>
  <c r="J312" i="3"/>
  <c r="J313" i="3"/>
  <c r="J322" i="3"/>
  <c r="J323" i="3" s="1"/>
  <c r="J321" i="3"/>
  <c r="J324" i="3" l="1"/>
  <c r="J326" i="3" s="1"/>
  <c r="J317" i="3"/>
</calcChain>
</file>

<file path=xl/sharedStrings.xml><?xml version="1.0" encoding="utf-8"?>
<sst xmlns="http://schemas.openxmlformats.org/spreadsheetml/2006/main" count="4232" uniqueCount="726">
  <si>
    <r>
      <rPr>
        <b/>
        <sz val="9"/>
        <rFont val="Arial"/>
        <family val="2"/>
      </rPr>
      <t>GRADECO CONSTRUCCION ES Y CIA SAS</t>
    </r>
  </si>
  <si>
    <r>
      <rPr>
        <b/>
        <sz val="10.5"/>
        <color rgb="FF333333"/>
        <rFont val="Arial"/>
        <family val="2"/>
      </rPr>
      <t xml:space="preserve">FORMATO DETALLE LICITACIÓN
</t>
    </r>
    <r>
      <rPr>
        <b/>
        <sz val="10.5"/>
        <color rgb="FF333333"/>
        <rFont val="Arial"/>
        <family val="2"/>
      </rPr>
      <t xml:space="preserve">PROYECTO: HIGHPARK SANTA PAULA
</t>
    </r>
    <r>
      <rPr>
        <b/>
        <sz val="10.5"/>
        <rFont val="Calibri"/>
        <family val="2"/>
      </rPr>
      <t>LICITACIÓN: CONVOCATORIA HIGH - P 008 - 19 INSTALACIONES ELÉCTRICAS</t>
    </r>
  </si>
  <si>
    <r>
      <rPr>
        <b/>
        <sz val="10.5"/>
        <rFont val="Calibri"/>
        <family val="2"/>
      </rPr>
      <t>PRESUPUESTO                                                 CANTIDADES REALES EJECUTADAS</t>
    </r>
  </si>
  <si>
    <r>
      <rPr>
        <b/>
        <sz val="9"/>
        <color rgb="FF333333"/>
        <rFont val="Arial Narrow"/>
        <family val="2"/>
      </rPr>
      <t>CÓD. INSUMO</t>
    </r>
  </si>
  <si>
    <r>
      <rPr>
        <b/>
        <sz val="9"/>
        <color rgb="FF333333"/>
        <rFont val="Arial Narrow"/>
        <family val="2"/>
      </rPr>
      <t>CÓD. DESTINO</t>
    </r>
  </si>
  <si>
    <r>
      <rPr>
        <b/>
        <sz val="9"/>
        <color rgb="FF333333"/>
        <rFont val="Arial Narrow"/>
        <family val="2"/>
      </rPr>
      <t>DESCRIPCIÓN</t>
    </r>
  </si>
  <si>
    <r>
      <rPr>
        <b/>
        <sz val="9"/>
        <color rgb="FF333333"/>
        <rFont val="Arial Narrow"/>
        <family val="2"/>
      </rPr>
      <t>UN</t>
    </r>
  </si>
  <si>
    <r>
      <rPr>
        <b/>
        <sz val="9"/>
        <color rgb="FF333333"/>
        <rFont val="Arial Narrow"/>
        <family val="2"/>
      </rPr>
      <t>CANT</t>
    </r>
  </si>
  <si>
    <r>
      <rPr>
        <b/>
        <sz val="9"/>
        <color rgb="FF333333"/>
        <rFont val="Arial Narrow"/>
        <family val="2"/>
      </rPr>
      <t>VR. UNITARIO</t>
    </r>
  </si>
  <si>
    <r>
      <rPr>
        <b/>
        <sz val="9"/>
        <color rgb="FF333333"/>
        <rFont val="Arial Narrow"/>
        <family val="2"/>
      </rPr>
      <t>SUBTOTAL</t>
    </r>
  </si>
  <si>
    <r>
      <rPr>
        <b/>
        <sz val="9"/>
        <color rgb="FF333333"/>
        <rFont val="Arial Narrow"/>
        <family val="2"/>
      </rPr>
      <t>OBSERVACIONES</t>
    </r>
  </si>
  <si>
    <r>
      <rPr>
        <b/>
        <sz val="9"/>
        <rFont val="Arial Narrow"/>
        <family val="2"/>
      </rPr>
      <t>SUBESTACION ELECTRICA (*) ZONAS COMUNES</t>
    </r>
  </si>
  <si>
    <r>
      <rPr>
        <sz val="9"/>
        <color rgb="FF333333"/>
        <rFont val="Arial Narrow"/>
        <family val="2"/>
      </rPr>
      <t>TA</t>
    </r>
  </si>
  <si>
    <r>
      <rPr>
        <sz val="9"/>
        <color rgb="FF333333"/>
        <rFont val="Arial Narrow"/>
        <family val="2"/>
      </rPr>
      <t>$                          -</t>
    </r>
  </si>
  <si>
    <r>
      <rPr>
        <sz val="9"/>
        <color rgb="FF333333"/>
        <rFont val="Arial Narrow"/>
        <family val="2"/>
      </rPr>
      <t>$                      -</t>
    </r>
  </si>
  <si>
    <r>
      <rPr>
        <sz val="9"/>
        <rFont val="Arial Narrow"/>
        <family val="2"/>
      </rPr>
      <t>CELDA DE ENTRADA SF6  (SEGÚN ESPECIFICACIONES)</t>
    </r>
  </si>
  <si>
    <r>
      <rPr>
        <sz val="9"/>
        <rFont val="Arial Narrow"/>
        <family val="2"/>
      </rPr>
      <t>GL</t>
    </r>
  </si>
  <si>
    <r>
      <rPr>
        <sz val="9"/>
        <color rgb="FF333333"/>
        <rFont val="Arial Narrow"/>
        <family val="2"/>
      </rPr>
      <t>suminsitrado</t>
    </r>
  </si>
  <si>
    <r>
      <rPr>
        <sz val="9"/>
        <rFont val="Arial Narrow"/>
        <family val="2"/>
      </rPr>
      <t>CELDA DE SALIDA SF6  (SEGÚN ESPECIFICACIONES)</t>
    </r>
  </si>
  <si>
    <r>
      <rPr>
        <sz val="9"/>
        <rFont val="Arial Narrow"/>
        <family val="2"/>
      </rPr>
      <t>CELDA DE PROTECCIÓN SF6 (SEGÚN ESPECIFICACIONES)</t>
    </r>
  </si>
  <si>
    <r>
      <rPr>
        <sz val="9"/>
        <color rgb="FF333333"/>
        <rFont val="Arial Narrow"/>
        <family val="2"/>
      </rPr>
      <t>OK SE SUMINISTRO TRANSFORMADOR EN ACEITE DE 630 KVA</t>
    </r>
  </si>
  <si>
    <r>
      <rPr>
        <sz val="9"/>
        <rFont val="Arial Narrow"/>
        <family val="2"/>
      </rPr>
      <t>ML</t>
    </r>
  </si>
  <si>
    <r>
      <rPr>
        <sz val="9"/>
        <rFont val="Arial Narrow"/>
        <family val="2"/>
      </rPr>
      <t>UN</t>
    </r>
  </si>
  <si>
    <r>
      <rPr>
        <sz val="9"/>
        <color rgb="FF333333"/>
        <rFont val="Arial Narrow"/>
        <family val="2"/>
      </rPr>
      <t>OK PERO PARA EL TRAFOR DE 600 SE REQUIERE DAMPERS DE UN METRO Y SUBE A 3,250,000</t>
    </r>
  </si>
  <si>
    <r>
      <rPr>
        <b/>
        <sz val="9"/>
        <rFont val="Arial Narrow"/>
        <family val="2"/>
      </rPr>
      <t>TABLEROS  Y CAJAS</t>
    </r>
  </si>
  <si>
    <r>
      <rPr>
        <b/>
        <sz val="9"/>
        <color rgb="FF333333"/>
        <rFont val="Arial Narrow"/>
        <family val="2"/>
      </rPr>
      <t>TA</t>
    </r>
  </si>
  <si>
    <r>
      <rPr>
        <sz val="9"/>
        <rFont val="Arial Narrow"/>
        <family val="2"/>
      </rPr>
      <t>Para las especificaciones de estos equipos, referirse al diagrama unifilar.</t>
    </r>
  </si>
  <si>
    <r>
      <rPr>
        <sz val="9"/>
        <rFont val="Arial Narrow"/>
        <family val="2"/>
      </rPr>
      <t xml:space="preserve">SUMINISTRO E INSTALACION DE ARMARIO DE MEDIDORES DE 18 CTAS (AM-4) - (Según
</t>
    </r>
    <r>
      <rPr>
        <sz val="9"/>
        <rFont val="Arial Narrow"/>
        <family val="2"/>
      </rPr>
      <t>Diagrama Unifilar)</t>
    </r>
  </si>
  <si>
    <r>
      <rPr>
        <sz val="9"/>
        <rFont val="Arial Narrow"/>
        <family val="2"/>
      </rPr>
      <t xml:space="preserve">SUMINISTRO E INSTALACION DE ARMARIO DE MEDIDORES DE 24 CTAS (AM-5) - (Según
</t>
    </r>
    <r>
      <rPr>
        <sz val="9"/>
        <rFont val="Arial Narrow"/>
        <family val="2"/>
      </rPr>
      <t>Diagrama Unifilar)</t>
    </r>
  </si>
  <si>
    <r>
      <rPr>
        <sz val="9"/>
        <rFont val="Arial Narrow"/>
        <family val="2"/>
      </rPr>
      <t>CAJA  CON  INTERRUPTOR  INDUSTRIAL  DE  3X250  AMP   (BOMBAS  HIDRAULICAS)  -  (T- POTABLE).</t>
    </r>
  </si>
  <si>
    <r>
      <rPr>
        <sz val="9"/>
        <rFont val="Arial Narrow"/>
        <family val="2"/>
      </rPr>
      <t>CAJA  CON  INTERRUPTOR  INDUSTRIAL  DE  3X50  AMP   -  EQUIPOS   EYECTORES  (T- EYECTOR/1, T-EYECTOR/2)</t>
    </r>
  </si>
  <si>
    <r>
      <rPr>
        <sz val="9"/>
        <rFont val="Arial Narrow"/>
        <family val="2"/>
      </rPr>
      <t>CAJA  CON  INTERRUPTOR  INDUSTRIAL  -  I  magnética  3780A  -  I  nominal  3x630A  SOLO MAGNÉTICO - (BOMBAS INCENDIO) - (EQ. INCENDIO)</t>
    </r>
  </si>
  <si>
    <r>
      <rPr>
        <sz val="9"/>
        <rFont val="Arial Narrow"/>
        <family val="2"/>
      </rPr>
      <t>CAJA CON INTERRUPTOR DE 3X50 AMP (BOMBAS JOCKEY) - (JOCKEY)</t>
    </r>
  </si>
  <si>
    <r>
      <rPr>
        <b/>
        <sz val="9"/>
        <rFont val="Arial Narrow"/>
        <family val="2"/>
      </rPr>
      <t>ACOMETIDAS</t>
    </r>
  </si>
  <si>
    <r>
      <rPr>
        <b/>
        <sz val="9"/>
        <rFont val="Arial Narrow"/>
        <family val="2"/>
      </rPr>
      <t>DUCTERIA ALIMENTACION</t>
    </r>
  </si>
  <si>
    <r>
      <rPr>
        <b/>
        <sz val="9"/>
        <color rgb="FF333333"/>
        <rFont val="Arial Narrow"/>
        <family val="2"/>
      </rPr>
      <t>$                      -</t>
    </r>
  </si>
  <si>
    <r>
      <rPr>
        <sz val="9"/>
        <rFont val="Arial Narrow"/>
        <family val="2"/>
      </rPr>
      <t>ALIMENTACION EN DUCTERIA EMT 1Ø1-1/4"</t>
    </r>
  </si>
  <si>
    <r>
      <rPr>
        <sz val="9"/>
        <rFont val="Arial Narrow"/>
        <family val="2"/>
      </rPr>
      <t>ALIMENTACION EN DUCTERIA PVC SCH-40 1Ø1-1/4"</t>
    </r>
  </si>
  <si>
    <r>
      <rPr>
        <sz val="9"/>
        <rFont val="Arial Narrow"/>
        <family val="2"/>
      </rPr>
      <t>ALIMENTACION EN DUCTERIA EMT 1Ø3"</t>
    </r>
  </si>
  <si>
    <r>
      <rPr>
        <sz val="9"/>
        <rFont val="Arial Narrow"/>
        <family val="2"/>
      </rPr>
      <t>ALIMENTACION EN DUCTERIA IMC 1Ø4"</t>
    </r>
  </si>
  <si>
    <r>
      <rPr>
        <sz val="9"/>
        <rFont val="Arial Narrow"/>
        <family val="2"/>
      </rPr>
      <t>ALIMENTACION EN DUCTERIA EMT 3Ø4"</t>
    </r>
  </si>
  <si>
    <r>
      <rPr>
        <sz val="9"/>
        <rFont val="Arial Narrow"/>
        <family val="2"/>
      </rPr>
      <t>ALIMENTACION EN DUCTERIA PVC 3Ø4"</t>
    </r>
  </si>
  <si>
    <r>
      <rPr>
        <sz val="9"/>
        <rFont val="Arial Narrow"/>
        <family val="2"/>
      </rPr>
      <t>ALIMENTACION EN DUCTERIA PVC 6Ø4"</t>
    </r>
  </si>
  <si>
    <r>
      <rPr>
        <sz val="9"/>
        <rFont val="Arial Narrow"/>
        <family val="2"/>
      </rPr>
      <t>ALIMENTACION EN DUCTERIA PVC BOMBA INCENDIO 3Ø4" IMC</t>
    </r>
  </si>
  <si>
    <r>
      <rPr>
        <b/>
        <sz val="9"/>
        <rFont val="Arial Narrow"/>
        <family val="2"/>
      </rPr>
      <t>CAJAS DE PASO ELÉCTRICAS</t>
    </r>
  </si>
  <si>
    <r>
      <rPr>
        <sz val="9"/>
        <rFont val="Arial Narrow"/>
        <family val="2"/>
      </rPr>
      <t>CAJA DE PASO  METÁLICA DE .15X.15X.15 Mts</t>
    </r>
  </si>
  <si>
    <r>
      <rPr>
        <sz val="9"/>
        <rFont val="Arial Narrow"/>
        <family val="2"/>
      </rPr>
      <t>CAJA DE PASO  METÁLICA DE .20X.20X.20 Mts</t>
    </r>
  </si>
  <si>
    <r>
      <rPr>
        <sz val="9"/>
        <rFont val="Arial Narrow"/>
        <family val="2"/>
      </rPr>
      <t>CAJA DE PASO  METÁLICA DE .30X.30X.30 Mts</t>
    </r>
  </si>
  <si>
    <r>
      <rPr>
        <sz val="9"/>
        <rFont val="Arial Narrow"/>
        <family val="2"/>
      </rPr>
      <t>CAJA DE PASO  METÁLICA DE .50X.50X.30 Mts</t>
    </r>
  </si>
  <si>
    <r>
      <rPr>
        <sz val="9"/>
        <rFont val="Arial Narrow"/>
        <family val="2"/>
      </rPr>
      <t>CAJA DE PASO  METÁLICA DE .70X.70X.30 Mts</t>
    </r>
  </si>
  <si>
    <r>
      <rPr>
        <sz val="9"/>
        <rFont val="Arial Narrow"/>
        <family val="2"/>
      </rPr>
      <t>CAJA DE PASO  METÁLICA DE .80X.80X.30 Mts</t>
    </r>
  </si>
  <si>
    <r>
      <rPr>
        <sz val="9"/>
        <rFont val="Arial Narrow"/>
        <family val="2"/>
      </rPr>
      <t>CAJA DE PASO  METÁLICA DE .90X.90X.30 Mts</t>
    </r>
  </si>
  <si>
    <r>
      <rPr>
        <sz val="9"/>
        <rFont val="Arial Narrow"/>
        <family val="2"/>
      </rPr>
      <t>CAJA DE PASO  METÁLICA DE 1.00X1.00X.30 Mts</t>
    </r>
  </si>
  <si>
    <r>
      <rPr>
        <sz val="9"/>
        <rFont val="Arial Narrow"/>
        <family val="2"/>
      </rPr>
      <t>CAJA DE PASO  METÁLICA DE 1.10X1.10X.30 Mts</t>
    </r>
  </si>
  <si>
    <r>
      <rPr>
        <b/>
        <sz val="9"/>
        <rFont val="Arial Narrow"/>
        <family val="2"/>
      </rPr>
      <t>SALIDAS EN PORTERIA (**)</t>
    </r>
  </si>
  <si>
    <r>
      <rPr>
        <sz val="9"/>
        <color rgb="FF333333"/>
        <rFont val="Arial Narrow"/>
        <family val="2"/>
      </rPr>
      <t>SALIDAS PARA APLIQUES</t>
    </r>
  </si>
  <si>
    <r>
      <rPr>
        <sz val="9"/>
        <rFont val="Arial Narrow"/>
        <family val="2"/>
      </rPr>
      <t>SUMINISTRO E INSTALACION DE LUMINARIA TIPO BOLARDO LED 10W</t>
    </r>
  </si>
  <si>
    <r>
      <rPr>
        <sz val="9"/>
        <rFont val="Arial Narrow"/>
        <family val="2"/>
      </rPr>
      <t>SUMINISTRO E INSTALACION DE BALA O SPOT LED TIPO ESTACA</t>
    </r>
  </si>
  <si>
    <r>
      <rPr>
        <sz val="9"/>
        <rFont val="Arial Narrow"/>
        <family val="2"/>
      </rPr>
      <t>SALIDA PARA BALA REDONDA TIPO LED PAR 16 (no incluye suministro ni instalacion de la bala)</t>
    </r>
  </si>
  <si>
    <r>
      <rPr>
        <sz val="9"/>
        <rFont val="Arial Narrow"/>
        <family val="2"/>
      </rPr>
      <t>SUMINISTRO E INSTALACION DE BALA REDONDA TIPO LED PAR 16</t>
    </r>
  </si>
  <si>
    <r>
      <rPr>
        <sz val="9"/>
        <rFont val="Arial Narrow"/>
        <family val="2"/>
      </rPr>
      <t>SUMINISTRO E INSTALACIÓN DE LUMINARIA DE EMERGENCIA HERMETICA DE-400L</t>
    </r>
  </si>
  <si>
    <r>
      <rPr>
        <sz val="9"/>
        <rFont val="Arial Narrow"/>
        <family val="2"/>
      </rPr>
      <t>SUMINISTRO E INSTALACIÓN DE DE LUMINARIA DE EMERGENCIA SIGNAL</t>
    </r>
  </si>
  <si>
    <r>
      <rPr>
        <sz val="9"/>
        <rFont val="Arial Narrow"/>
        <family val="2"/>
      </rPr>
      <t>SALIDAS PARA TOMACORRIENTE DOBLE C/P</t>
    </r>
  </si>
  <si>
    <r>
      <rPr>
        <sz val="9"/>
        <rFont val="Arial Narrow"/>
        <family val="2"/>
      </rPr>
      <t>SALIDAS PARA TOMACORRIENTE DOBLE C/P TIPO GFCI (Tipo Intemperie)</t>
    </r>
  </si>
  <si>
    <r>
      <rPr>
        <sz val="9"/>
        <rFont val="Arial Narrow"/>
        <family val="2"/>
      </rPr>
      <t>SALIDA BIFÁSICA PARA CONTROL DE ILUMINACION EN PORTERIA (Piso)</t>
    </r>
  </si>
  <si>
    <r>
      <rPr>
        <sz val="9"/>
        <rFont val="Arial Narrow"/>
        <family val="2"/>
      </rPr>
      <t>SALIDA PARA MOTOR PUERTA BIFÁSICO</t>
    </r>
  </si>
  <si>
    <r>
      <rPr>
        <sz val="9"/>
        <rFont val="Arial Narrow"/>
        <family val="2"/>
      </rPr>
      <t>SALIDA PARA PULSADOR DE MOTOR (No incluye pulsador)</t>
    </r>
  </si>
  <si>
    <r>
      <rPr>
        <sz val="9"/>
        <rFont val="Arial Narrow"/>
        <family val="2"/>
      </rPr>
      <t>SALIDA PARA  CANTONERA</t>
    </r>
  </si>
  <si>
    <r>
      <rPr>
        <sz val="9"/>
        <rFont val="Arial Narrow"/>
        <family val="2"/>
      </rPr>
      <t>SALIDA PARA PULSADOR DE CANTONERA (Incluye pulsador)</t>
    </r>
  </si>
  <si>
    <r>
      <rPr>
        <sz val="9"/>
        <rFont val="Arial Narrow"/>
        <family val="2"/>
      </rPr>
      <t>SALIDA PARA CONSOLA DE CITÓFONOS (Solo tuberia y cajas)</t>
    </r>
  </si>
  <si>
    <r>
      <rPr>
        <sz val="9"/>
        <rFont val="Arial Narrow"/>
        <family val="2"/>
      </rPr>
      <t>SALIDA PARA CITOFONO DE EMERGENCIA (Solo tuberia y cajas)</t>
    </r>
  </si>
  <si>
    <r>
      <rPr>
        <sz val="9"/>
        <rFont val="Arial Narrow"/>
        <family val="2"/>
      </rPr>
      <t>SALIDA PARA CITOFONO TIPO PARLANTE  PORTERO (Solo tuberia y cajas)</t>
    </r>
  </si>
  <si>
    <r>
      <rPr>
        <sz val="9"/>
        <rFont val="Arial Narrow"/>
        <family val="2"/>
      </rPr>
      <t>SALIDA PARA CITOFONO (Solo tuberia y cajas)</t>
    </r>
  </si>
  <si>
    <r>
      <rPr>
        <sz val="9"/>
        <rFont val="Arial Narrow"/>
        <family val="2"/>
      </rPr>
      <t>SALIDA PARA TELEFONO (Incluye cableado y suministro de toma)</t>
    </r>
  </si>
  <si>
    <r>
      <rPr>
        <sz val="9"/>
        <rFont val="Arial Narrow"/>
        <family val="2"/>
      </rPr>
      <t>SALIDA PARA TELEVISIÓN (Solo tuberia y cajas) INCLUYE GUIA</t>
    </r>
  </si>
  <si>
    <r>
      <rPr>
        <sz val="9"/>
        <rFont val="Arial Narrow"/>
        <family val="2"/>
      </rPr>
      <t>SALIDA PARA FLOTADOR BOMBAS</t>
    </r>
  </si>
  <si>
    <r>
      <rPr>
        <sz val="9"/>
        <rFont val="Arial Narrow"/>
        <family val="2"/>
      </rPr>
      <t>SALIDA PARA BOMBA HIDRAULICA (T-POTABLE)</t>
    </r>
  </si>
  <si>
    <r>
      <rPr>
        <sz val="9"/>
        <rFont val="Arial Narrow"/>
        <family val="2"/>
      </rPr>
      <t>SALIDA PARA BOMBA DE EQUIPO EYECTOR</t>
    </r>
  </si>
  <si>
    <r>
      <rPr>
        <sz val="9"/>
        <rFont val="Arial Narrow"/>
        <family val="2"/>
      </rPr>
      <t>SALIDA PARA BOMBA DE INCENDIO</t>
    </r>
  </si>
  <si>
    <r>
      <rPr>
        <sz val="9"/>
        <rFont val="Arial Narrow"/>
        <family val="2"/>
      </rPr>
      <t>SALIDA PARA BOMBA JOCKEY</t>
    </r>
  </si>
  <si>
    <r>
      <rPr>
        <sz val="9"/>
        <rFont val="Arial Narrow"/>
        <family val="2"/>
      </rPr>
      <t>SALIDA PARA SERVICIOS PLANTA ELÉCTRICA</t>
    </r>
  </si>
  <si>
    <r>
      <rPr>
        <b/>
        <sz val="9"/>
        <rFont val="Arial Narrow"/>
        <family val="2"/>
      </rPr>
      <t>SALIDAS EN SÓTANOS (**)</t>
    </r>
  </si>
  <si>
    <r>
      <rPr>
        <sz val="9"/>
        <rFont val="Arial Narrow"/>
        <family val="2"/>
      </rPr>
      <t>SALIDAS PARA APLIQUES</t>
    </r>
  </si>
  <si>
    <r>
      <rPr>
        <sz val="9"/>
        <color rgb="FF333333"/>
        <rFont val="Arial Narrow"/>
        <family val="2"/>
      </rPr>
      <t>OK</t>
    </r>
  </si>
  <si>
    <r>
      <rPr>
        <sz val="9"/>
        <rFont val="Arial Narrow"/>
        <family val="2"/>
      </rPr>
      <t>SUMINISTRO E INSTALACIÓN DE DE LUMINARIA DE EMERGENCIA SIGNAL ESCALERA</t>
    </r>
  </si>
  <si>
    <r>
      <rPr>
        <sz val="9"/>
        <color rgb="FF333333"/>
        <rFont val="Arial Narrow"/>
        <family val="2"/>
      </rPr>
      <t>NO SE INSTALO EL SENSOR, SE COBRAN 14</t>
    </r>
  </si>
  <si>
    <r>
      <rPr>
        <b/>
        <sz val="9"/>
        <rFont val="Arial Narrow"/>
        <family val="2"/>
      </rPr>
      <t>SALIDAS EN ZONAS COMUNES (**)</t>
    </r>
  </si>
  <si>
    <r>
      <rPr>
        <sz val="9"/>
        <rFont val="Arial Narrow"/>
        <family val="2"/>
      </rPr>
      <t>SALIDAS PARA TOMACORRIENTE DOBLE C/P (Piso)</t>
    </r>
  </si>
  <si>
    <r>
      <rPr>
        <sz val="9"/>
        <rFont val="Arial Narrow"/>
        <family val="2"/>
      </rPr>
      <t>SALIDAS PARA TOMACORRIENTE DOBLE C/P (Cocineta)</t>
    </r>
  </si>
  <si>
    <r>
      <rPr>
        <sz val="9"/>
        <rFont val="Arial Narrow"/>
        <family val="2"/>
      </rPr>
      <t>SALIDAS PARA TOMACORRIENTE DOBLE C/P TIPO GFCI</t>
    </r>
  </si>
  <si>
    <r>
      <rPr>
        <b/>
        <sz val="9"/>
        <rFont val="Arial Narrow"/>
        <family val="2"/>
      </rPr>
      <t>SALIDAS EN ZONAS COMUNES EN CUBIERTA (**)</t>
    </r>
  </si>
  <si>
    <r>
      <rPr>
        <sz val="9"/>
        <rFont val="Arial Narrow"/>
        <family val="2"/>
      </rPr>
      <t>SALIDA PARA LUMINARIA TIPO BOLARDO LED 10W (no incluye suministro ni instalacion de la bala)</t>
    </r>
  </si>
  <si>
    <r>
      <rPr>
        <b/>
        <sz val="9"/>
        <rFont val="Arial Narrow"/>
        <family val="2"/>
      </rPr>
      <t>CAJAS DE PASO COMUNICACIÓN GENERAL (**)</t>
    </r>
  </si>
  <si>
    <r>
      <rPr>
        <sz val="9"/>
        <color rgb="FF333333"/>
        <rFont val="Arial Narrow"/>
        <family val="2"/>
      </rPr>
      <t>17 cajas</t>
    </r>
  </si>
  <si>
    <r>
      <rPr>
        <b/>
        <sz val="9"/>
        <rFont val="Arial Narrow"/>
        <family val="2"/>
      </rPr>
      <t>SISTEMA DE TELEFONIA</t>
    </r>
  </si>
  <si>
    <r>
      <rPr>
        <sz val="9"/>
        <rFont val="Arial Narrow"/>
        <family val="2"/>
      </rPr>
      <t>STRIP GENERAL 150 PARES</t>
    </r>
  </si>
  <si>
    <r>
      <rPr>
        <sz val="9"/>
        <rFont val="Arial Narrow"/>
        <family val="2"/>
      </rPr>
      <t>CABLE MULTIPAR DE 2 PARES TIPO INTERIOR</t>
    </r>
  </si>
  <si>
    <r>
      <rPr>
        <sz val="9"/>
        <rFont val="Arial Narrow"/>
        <family val="2"/>
      </rPr>
      <t>INTERCONEXION VERTICAL SISTEMA DE TELÉFONOS EN  1Ø2"</t>
    </r>
  </si>
  <si>
    <r>
      <rPr>
        <sz val="9"/>
        <rFont val="Arial Narrow"/>
        <family val="2"/>
      </rPr>
      <t>INTERCONEXION VERTICAL SISTEMA DE TELÉFONOS EN  1Ø3"</t>
    </r>
  </si>
  <si>
    <r>
      <rPr>
        <sz val="9"/>
        <rFont val="Arial Narrow"/>
        <family val="2"/>
      </rPr>
      <t>TENDIDO DE TUBERIA HORIZONTAL EN DUCTERIA PVC 1Ø3"</t>
    </r>
  </si>
  <si>
    <r>
      <rPr>
        <b/>
        <sz val="9"/>
        <rFont val="Arial Narrow"/>
        <family val="2"/>
      </rPr>
      <t>SISTEMA DE TELEVISION (**)</t>
    </r>
  </si>
  <si>
    <r>
      <rPr>
        <sz val="9"/>
        <rFont val="Arial Narrow"/>
        <family val="2"/>
      </rPr>
      <t>INTERCONEXION VERTICAL  SISTEMA DE TELEVISIÓN COMUNAL EN 2Ø2"</t>
    </r>
  </si>
  <si>
    <r>
      <rPr>
        <sz val="9"/>
        <rFont val="Arial Narrow"/>
        <family val="2"/>
      </rPr>
      <t>TENDIDO DE TUBERIA HORIZONTAL EN DUCTERIA PVC 2Ø2"</t>
    </r>
  </si>
  <si>
    <r>
      <rPr>
        <sz val="9"/>
        <rFont val="Arial Narrow"/>
        <family val="2"/>
      </rPr>
      <t>TENDIDO DE TUBERIA HORIZONTAL EN DUCTERIA PVC 2Ø3"</t>
    </r>
  </si>
  <si>
    <r>
      <rPr>
        <sz val="9"/>
        <rFont val="Arial Narrow"/>
        <family val="2"/>
      </rPr>
      <t>MASTIL PARA ANTENA T.V. DE Ø 1" GALVANIZADO</t>
    </r>
  </si>
  <si>
    <r>
      <rPr>
        <b/>
        <sz val="9"/>
        <rFont val="Arial Narrow"/>
        <family val="2"/>
      </rPr>
      <t>SISTEMA DE CITOFONIA (**)</t>
    </r>
  </si>
  <si>
    <r>
      <rPr>
        <sz val="9"/>
        <rFont val="Arial Narrow"/>
        <family val="2"/>
      </rPr>
      <t>INTERCONEXION VERTICAL SISTEMA DE CITOFONIA EN 1Ø2"</t>
    </r>
  </si>
  <si>
    <r>
      <rPr>
        <sz val="9"/>
        <rFont val="Arial Narrow"/>
        <family val="2"/>
      </rPr>
      <t>INTERCONEXION VERTICAL SISTEMA DE CITOFONIA EN 1Ø3"</t>
    </r>
  </si>
  <si>
    <r>
      <rPr>
        <sz val="9"/>
        <rFont val="Arial Narrow"/>
        <family val="2"/>
      </rPr>
      <t>TENDIDO DE TUBERIA HORIZONTAL EN DUCTERIA PVC 1Ø2"</t>
    </r>
  </si>
  <si>
    <r>
      <rPr>
        <b/>
        <sz val="9"/>
        <rFont val="Arial Narrow"/>
        <family val="2"/>
      </rPr>
      <t>REDES EXTERIORES (*)</t>
    </r>
  </si>
  <si>
    <r>
      <rPr>
        <sz val="9"/>
        <rFont val="Arial Narrow"/>
        <family val="2"/>
      </rPr>
      <t xml:space="preserve">SUMINISTRO INSTALACION DE TERMINAL PREMOLDEADO PARA CABLE No. 3x185 mm²
</t>
    </r>
    <r>
      <rPr>
        <sz val="9"/>
        <rFont val="Arial Narrow"/>
        <family val="2"/>
      </rPr>
      <t>Al. 15KV XLPE (15KV USO EXTERIOR)</t>
    </r>
  </si>
  <si>
    <r>
      <rPr>
        <sz val="9"/>
        <rFont val="Arial Narrow"/>
        <family val="2"/>
      </rPr>
      <t>JG</t>
    </r>
  </si>
  <si>
    <r>
      <rPr>
        <sz val="9"/>
        <rFont val="Arial Narrow"/>
        <family val="2"/>
      </rPr>
      <t xml:space="preserve">SUMINISTRO INSTALACION DE TERMINAL PREMOLDEADO PARA CABLE No. 3x185 mm²
</t>
    </r>
    <r>
      <rPr>
        <sz val="9"/>
        <rFont val="Arial Narrow"/>
        <family val="2"/>
      </rPr>
      <t>Al. 15KV XLPE (15KV USO INTERIOR)</t>
    </r>
  </si>
  <si>
    <r>
      <rPr>
        <sz val="9"/>
        <rFont val="Arial Narrow"/>
        <family val="2"/>
      </rPr>
      <t>DUCTERIA RED DE MEDIA TENSION 4Ф6" PVC</t>
    </r>
  </si>
  <si>
    <r>
      <rPr>
        <b/>
        <sz val="9"/>
        <rFont val="Arial Narrow"/>
        <family val="2"/>
      </rPr>
      <t>APANTALLAMIENTO</t>
    </r>
  </si>
  <si>
    <r>
      <rPr>
        <sz val="9"/>
        <rFont val="Arial Narrow"/>
        <family val="2"/>
      </rPr>
      <t>PUNTAS CAPTORAS DE 0,6 M</t>
    </r>
  </si>
  <si>
    <r>
      <rPr>
        <sz val="9"/>
        <rFont val="Arial Narrow"/>
        <family val="2"/>
      </rPr>
      <t>ANILLO PERIMETRAL EN CABLE 1/0 AWG Al.</t>
    </r>
  </si>
  <si>
    <r>
      <rPr>
        <sz val="9"/>
        <rFont val="Arial Narrow"/>
        <family val="2"/>
      </rPr>
      <t>CABLE 1/0 AWG Al. BAJANTES</t>
    </r>
  </si>
  <si>
    <r>
      <rPr>
        <sz val="9"/>
        <rFont val="Arial Narrow"/>
        <family val="2"/>
      </rPr>
      <t>TUBO PVC DE 1'' BAJANTES</t>
    </r>
  </si>
  <si>
    <r>
      <rPr>
        <sz val="9"/>
        <color rgb="FF333333"/>
        <rFont val="Arial Narrow"/>
        <family val="2"/>
      </rPr>
      <t>suministrado</t>
    </r>
  </si>
  <si>
    <r>
      <rPr>
        <b/>
        <sz val="9"/>
        <rFont val="Arial Narrow"/>
        <family val="2"/>
      </rPr>
      <t>PUESTAS A TIERRA</t>
    </r>
  </si>
  <si>
    <r>
      <rPr>
        <b/>
        <sz val="9"/>
        <rFont val="Arial Narrow"/>
        <family val="2"/>
      </rPr>
      <t>PUNTO FIJO</t>
    </r>
  </si>
  <si>
    <r>
      <rPr>
        <b/>
        <sz val="9"/>
        <color rgb="FF333333"/>
        <rFont val="Arial Narrow"/>
        <family val="2"/>
      </rPr>
      <t xml:space="preserve">· SI EL EDIFICIO ESTÁ EMPLEANDO CIELO RASO, LAS TUBERÍAS  PARA LAS SALIDAS UBICADAS
</t>
    </r>
    <r>
      <rPr>
        <b/>
        <sz val="9"/>
        <color rgb="FF333333"/>
        <rFont val="Arial Narrow"/>
        <family val="2"/>
      </rPr>
      <t>EN ÉSTE NO EMBEBIDAS EN LA PLACA, DEBEN</t>
    </r>
  </si>
  <si>
    <r>
      <rPr>
        <sz val="9"/>
        <rFont val="Arial Narrow"/>
        <family val="2"/>
      </rPr>
      <t>SUMINISTRO E INSTALACIÓN DE LUMINARIA LED HERMETICA 2X18W</t>
    </r>
  </si>
  <si>
    <r>
      <rPr>
        <b/>
        <sz val="9"/>
        <rFont val="Arial Narrow"/>
        <family val="2"/>
      </rPr>
      <t>APARTAMENTOS</t>
    </r>
  </si>
  <si>
    <r>
      <rPr>
        <b/>
        <sz val="9"/>
        <rFont val="Arial Narrow"/>
        <family val="2"/>
      </rPr>
      <t>SALIDAS ELECTRICAS EN APARTAMENTOS (**)</t>
    </r>
  </si>
  <si>
    <r>
      <rPr>
        <sz val="9"/>
        <rFont val="Arial Narrow"/>
        <family val="2"/>
      </rPr>
      <t>SALIDAS PARA LAMPARA DECORATIVA</t>
    </r>
  </si>
  <si>
    <r>
      <rPr>
        <b/>
        <sz val="9"/>
        <rFont val="Arial Narrow"/>
        <family val="2"/>
      </rPr>
      <t>SUMINISTRO E INSTALACION DE BALA REDONDA TIPO LED PAR 16</t>
    </r>
  </si>
  <si>
    <r>
      <rPr>
        <b/>
        <sz val="9"/>
        <rFont val="Arial Narrow"/>
        <family val="2"/>
      </rPr>
      <t>UN</t>
    </r>
  </si>
  <si>
    <r>
      <rPr>
        <sz val="9"/>
        <color rgb="FF333333"/>
        <rFont val="Arial Narrow"/>
        <family val="2"/>
      </rPr>
      <t>410 SOCKET INSTALADOS NO SE INSTALO LA BALA PORQ RENSTRINGIERON EL INGRESO</t>
    </r>
  </si>
  <si>
    <r>
      <rPr>
        <sz val="9"/>
        <rFont val="Arial Narrow"/>
        <family val="2"/>
      </rPr>
      <t>SALIDA PARA PANEL LED RD DE SOBREPONER (no incluye suministro ni instalacion de la bala)</t>
    </r>
  </si>
  <si>
    <r>
      <rPr>
        <sz val="9"/>
        <rFont val="Arial Narrow"/>
        <family val="2"/>
      </rPr>
      <t>Las  cantidades  de  obra  relacionadas  con  la  entrada del   circuito   de   MT   se   verificarán   una   vez   sean aprobados los planos serie 3 por Codensa.</t>
    </r>
  </si>
  <si>
    <r>
      <rPr>
        <b/>
        <sz val="9"/>
        <rFont val="Arial Narrow"/>
        <family val="2"/>
      </rPr>
      <t>SUMINISTRO E INSTALACION DE  PANEL LED RD DE SOBREPONER</t>
    </r>
  </si>
  <si>
    <r>
      <rPr>
        <sz val="9"/>
        <rFont val="Arial Narrow"/>
        <family val="2"/>
      </rPr>
      <t>SALIDA PARA APLIQUE DE PARED TIPO WALL PACK IP 65 (no incluye suministro ni instalacion de la bala)</t>
    </r>
  </si>
  <si>
    <r>
      <rPr>
        <sz val="9"/>
        <rFont val="Arial Narrow"/>
        <family val="2"/>
      </rPr>
      <t>Si el edificio está empleando cielo raso, las tuberías para las salidas ubicadas en éste no embebidas en la placa, deben ser tipo EMT o PVC SCH40. Según lo dispuesto por el retie 2013 Art.20.6.1.2.h.</t>
    </r>
  </si>
  <si>
    <r>
      <rPr>
        <b/>
        <sz val="9"/>
        <rFont val="Arial Narrow"/>
        <family val="2"/>
      </rPr>
      <t>SUMINISTRO E INSTALACION DE APLIQUE DE PARED TIPO WALL PACK IP 65</t>
    </r>
  </si>
  <si>
    <r>
      <rPr>
        <sz val="9"/>
        <rFont val="Arial Narrow"/>
        <family val="2"/>
      </rPr>
      <t>SALIDA PARA EXTRACTOR - Baño Pared (no incluye suministro ni instalacion del extractor)</t>
    </r>
  </si>
  <si>
    <r>
      <rPr>
        <sz val="9"/>
        <rFont val="Arial Narrow"/>
        <family val="2"/>
      </rPr>
      <t>SALIDA PARA EXTRACTOR - Baño Techo (no incluye suministro ni instalacion del extractor)</t>
    </r>
  </si>
  <si>
    <r>
      <rPr>
        <sz val="9"/>
        <rFont val="Arial Narrow"/>
        <family val="2"/>
      </rPr>
      <t>SALIDA PARA EXTRACTOR - Cocina (no incluye suministro ni instalacion del extractor)</t>
    </r>
  </si>
  <si>
    <r>
      <rPr>
        <sz val="9"/>
        <rFont val="Arial Narrow"/>
        <family val="2"/>
      </rPr>
      <t>SALIDAS PARA TOMACORRIENTE DOBLE C/P (Nevera)</t>
    </r>
  </si>
  <si>
    <r>
      <rPr>
        <sz val="9"/>
        <rFont val="Arial Narrow"/>
        <family val="2"/>
      </rPr>
      <t>SALIDAS PARA TOMACORRIENTE DOBLE C/P TIPO GFCI (Lavadora) ARTEOR</t>
    </r>
  </si>
  <si>
    <r>
      <rPr>
        <sz val="9"/>
        <rFont val="Arial Narrow"/>
        <family val="2"/>
      </rPr>
      <t>SALIDAS PARA TOMACORRIENTE DOBLE C/P TIPO GFCI (Plancha) ARTEOR</t>
    </r>
  </si>
  <si>
    <r>
      <rPr>
        <sz val="9"/>
        <rFont val="Arial Narrow"/>
        <family val="2"/>
      </rPr>
      <t>SALIDAS PARA TOMACORRIENTE DOBLE C/P (Chispero)</t>
    </r>
  </si>
  <si>
    <r>
      <rPr>
        <sz val="9"/>
        <rFont val="Arial Narrow"/>
        <family val="2"/>
      </rPr>
      <t>SALIDAS PARA TOMACORRIENTE DOBLE C/P (Horno Microondas)</t>
    </r>
  </si>
  <si>
    <r>
      <rPr>
        <sz val="9"/>
        <rFont val="Arial Narrow"/>
        <family val="2"/>
      </rPr>
      <t>SALIDAS PARA TOMACORRIENTE DOBLE C/P TIPO GFCI (Horno Microondas)</t>
    </r>
  </si>
  <si>
    <r>
      <rPr>
        <sz val="9"/>
        <rFont val="Arial Narrow"/>
        <family val="2"/>
      </rPr>
      <t>SALIDAS PARA TOMACORRIENTE DOBLE C/P (Lavaplatos)</t>
    </r>
  </si>
  <si>
    <r>
      <rPr>
        <sz val="9"/>
        <rFont val="Arial Narrow"/>
        <family val="2"/>
      </rPr>
      <t>SALIDAS PARA TOMACORRIENTE DOBLE C/P (Calentador)</t>
    </r>
  </si>
  <si>
    <r>
      <rPr>
        <sz val="9"/>
        <color rgb="FF333333"/>
        <rFont val="Arial Narrow"/>
        <family val="2"/>
      </rPr>
      <t>16 APTOS APARATEADOS 234 SALIDAS 100%. 32 APTOSALAMBRADOS ES DECIR 467 SALIDAS AL 90%, 48 APTOS PROLONGADOS ES DECIR 700 SALIDAS AL 60%, Y  16 APTOS ARMADO DE PLACA ES DECIR 234 SALIDAS AL 30%</t>
    </r>
  </si>
  <si>
    <r>
      <rPr>
        <sz val="9"/>
        <rFont val="Arial Narrow"/>
        <family val="2"/>
      </rPr>
      <t>SALIDA PARA TOMACORRIENTE BIFASICA (Horno Eléctrico)</t>
    </r>
  </si>
  <si>
    <r>
      <rPr>
        <sz val="9"/>
        <rFont val="Arial Narrow"/>
        <family val="2"/>
      </rPr>
      <t>SALIDA PARA TOMACORRIENTE BIFÁSICA (Torre Hornos Eléctrico)</t>
    </r>
  </si>
  <si>
    <r>
      <rPr>
        <sz val="9"/>
        <rFont val="Arial Narrow"/>
        <family val="2"/>
      </rPr>
      <t>SALIDA CAMPANA TIMBRE</t>
    </r>
  </si>
  <si>
    <r>
      <rPr>
        <sz val="9"/>
        <rFont val="Arial Narrow"/>
        <family val="2"/>
      </rPr>
      <t>SALIDA BOTON TIMBRE</t>
    </r>
  </si>
  <si>
    <r>
      <rPr>
        <b/>
        <sz val="9"/>
        <rFont val="Arial Narrow"/>
        <family val="2"/>
      </rPr>
      <t>SISTEMA DE TELEFONÍA</t>
    </r>
  </si>
  <si>
    <r>
      <rPr>
        <sz val="9"/>
        <color rgb="FF333333"/>
        <rFont val="Arial Narrow"/>
        <family val="2"/>
      </rPr>
      <t xml:space="preserve">16 APTOS APARATEADOS ES DECIR 34 SALIDAS AL 100% Y 164 PROLONGADAS A L 80% Y 32
</t>
    </r>
    <r>
      <rPr>
        <sz val="9"/>
        <color rgb="FF333333"/>
        <rFont val="Arial Narrow"/>
        <family val="2"/>
      </rPr>
      <t>ARMADAO DE PLACA AL 30%</t>
    </r>
  </si>
  <si>
    <r>
      <rPr>
        <b/>
        <sz val="9"/>
        <rFont val="Arial Narrow"/>
        <family val="2"/>
      </rPr>
      <t>SISTEMA DE  CITOFONIA (**)</t>
    </r>
  </si>
  <si>
    <r>
      <rPr>
        <sz val="9"/>
        <rFont val="Arial Narrow"/>
        <family val="2"/>
      </rPr>
      <t>SALIDA PARA CITOFONO (SOLO TUBERIA Y CAJAS) EN APARTAMENTOS</t>
    </r>
  </si>
  <si>
    <r>
      <rPr>
        <sz val="9"/>
        <color rgb="FF333333"/>
        <rFont val="Arial Narrow"/>
        <family val="2"/>
      </rPr>
      <t xml:space="preserve">96 APTOS PROLONGADOSES DECIR 192 SALIDAS
</t>
    </r>
    <r>
      <rPr>
        <sz val="9"/>
        <color rgb="FF333333"/>
        <rFont val="Arial Narrow"/>
        <family val="2"/>
      </rPr>
      <t>AL100% Y 16 APTOS ARMADO DE PLACA ES DECIR 32 SALIDAS AL 50%</t>
    </r>
  </si>
  <si>
    <r>
      <rPr>
        <b/>
        <sz val="9"/>
        <rFont val="Arial Narrow"/>
        <family val="2"/>
      </rPr>
      <t>SISTEMA DE TELEVISIÓN (**)</t>
    </r>
  </si>
  <si>
    <r>
      <rPr>
        <sz val="9"/>
        <color rgb="FF333333"/>
        <rFont val="Arial Narrow"/>
        <family val="2"/>
      </rPr>
      <t>16 APTOS APARATEADOS ES DECIR 48 SALIDAS AL 100 % Y 245 PROLONGADAS A L 80% Y 48 ARMADAO DE PLACA AL 30%</t>
    </r>
  </si>
  <si>
    <r>
      <rPr>
        <b/>
        <sz val="9"/>
        <rFont val="Arial Narrow"/>
        <family val="2"/>
      </rPr>
      <t>CERTIFICACIONES Y PRUEBAS</t>
    </r>
  </si>
  <si>
    <r>
      <rPr>
        <sz val="9"/>
        <rFont val="Arial Narrow"/>
        <family val="2"/>
      </rPr>
      <t>CERTIFICACION RETIE 112 APTOS</t>
    </r>
  </si>
  <si>
    <r>
      <rPr>
        <sz val="9"/>
        <rFont val="Arial Narrow"/>
        <family val="2"/>
      </rPr>
      <t>CERTIFICACION RETIE ZONAS COMUNES</t>
    </r>
  </si>
  <si>
    <r>
      <rPr>
        <sz val="9"/>
        <rFont val="Arial Narrow"/>
        <family val="2"/>
      </rPr>
      <t xml:space="preserve">TRAMITES CONEXIÓN ORL. </t>
    </r>
    <r>
      <rPr>
        <b/>
        <sz val="9"/>
        <rFont val="Arial Narrow"/>
        <family val="2"/>
      </rPr>
      <t>CORTESIA</t>
    </r>
  </si>
  <si>
    <r>
      <rPr>
        <sz val="9"/>
        <rFont val="Arial Narrow"/>
        <family val="2"/>
      </rPr>
      <t>$                     -</t>
    </r>
  </si>
  <si>
    <r>
      <rPr>
        <sz val="9"/>
        <rFont val="Arial Narrow"/>
        <family val="2"/>
      </rPr>
      <t>Gl</t>
    </r>
  </si>
  <si>
    <r>
      <rPr>
        <b/>
        <sz val="9"/>
        <color rgb="FF333333"/>
        <rFont val="Arial Narrow"/>
        <family val="2"/>
      </rPr>
      <t>VALOR PRESUPUESTO TOTAL</t>
    </r>
  </si>
  <si>
    <r>
      <rPr>
        <b/>
        <sz val="9"/>
        <rFont val="Arial Narrow"/>
        <family val="2"/>
      </rPr>
      <t>A. 5%</t>
    </r>
  </si>
  <si>
    <r>
      <rPr>
        <b/>
        <sz val="9"/>
        <rFont val="Arial Narrow"/>
        <family val="2"/>
      </rPr>
      <t>I. 2%</t>
    </r>
  </si>
  <si>
    <r>
      <rPr>
        <b/>
        <sz val="9"/>
        <rFont val="Arial Narrow"/>
        <family val="2"/>
      </rPr>
      <t>U. 5%</t>
    </r>
  </si>
  <si>
    <r>
      <rPr>
        <b/>
        <sz val="9"/>
        <rFont val="Arial Narrow"/>
        <family val="2"/>
      </rPr>
      <t>IVA 19% DE LA U</t>
    </r>
  </si>
  <si>
    <r>
      <rPr>
        <b/>
        <sz val="9"/>
        <rFont val="Arial Narrow"/>
        <family val="2"/>
      </rPr>
      <t>VALOR TOTAL</t>
    </r>
  </si>
  <si>
    <r>
      <rPr>
        <sz val="9"/>
        <rFont val="Arial Narrow"/>
        <family val="2"/>
      </rPr>
      <t>anticipo</t>
    </r>
  </si>
  <si>
    <r>
      <rPr>
        <sz val="9"/>
        <rFont val="Arial Narrow"/>
        <family val="2"/>
      </rPr>
      <t>retegarantía</t>
    </r>
  </si>
  <si>
    <r>
      <rPr>
        <sz val="9"/>
        <rFont val="Arial Narrow"/>
        <family val="2"/>
      </rPr>
      <t>oficina 218 gradeco</t>
    </r>
  </si>
  <si>
    <r>
      <rPr>
        <sz val="9"/>
        <rFont val="Arial Narrow"/>
        <family val="2"/>
      </rPr>
      <t>cuota inicial</t>
    </r>
  </si>
  <si>
    <r>
      <rPr>
        <sz val="9"/>
        <rFont val="Arial Narrow"/>
        <family val="2"/>
      </rPr>
      <t>##############</t>
    </r>
  </si>
  <si>
    <t>ACOMETIDA  DESDE  TABLERO  GENERAL  (TGA)  A  ARMARIO  DE  MEDIDORES  (AM-4) EN 3x4/0+1x2/0+1x4T Al.</t>
  </si>
  <si>
    <t>ACOMETIDA  DESDE  PLANTA  ELÉCTRICA  A  TABLERO  SERVICIOS  COMUNES  (T-SC) EN 3(3x350+1x4/0+2/0T) Al.</t>
  </si>
  <si>
    <t>TRANSFORMADOR EN ACEITE DE 400 KVA 11400:208/120V DYn5  CON DPS 12 KV 10KA.
Cambio a Transformador Trifásico Convencional 630 11400FN-3bt  208 D yn 5  Al - Al Mineral (costo adicional al valor ya contratado$13.000.000) Más cambio fusibles $800.000</t>
  </si>
  <si>
    <t>SUMINISTRO  E  INSTALACION  DE  BANDEJA  GALVANIZADA  TIPO  ESCALERA  DE  40  cm PARA BAJANTES DE CABLES EN S/E</t>
  </si>
  <si>
    <t>SUMINISTRO  E  INSTALACION  DE  CABLE  No  4  PARA  ATERRIZAR  PARTE  METALICA  EN S/E</t>
  </si>
  <si>
    <t>PASE  ENTRE  CELDA  SF6  Y  TRANSFORMADOR  EN  3x70mm²  Al.  15KV  XLPE  (incluye
terminales premoldeados)</t>
  </si>
  <si>
    <t>PLANTA ELÉCTRICA DE EMERGENCIA DE 435kVA, 348kW 208/120V 60Hz EFECTIVOS EN
BOGOTÁ (Según Diagrama Unifilar).</t>
  </si>
  <si>
    <t>SUMINISTRO E INSTALACION DE PASAMUROS CORTAFUEGO CST 517-1</t>
  </si>
  <si>
    <t>SUMINISTRO  E  INSTALACION  DE  PUERTA  CORTAFUEGO  NORMA  CODENSA  CTS-549 DIMENSIONES 2.5x2m</t>
  </si>
  <si>
    <t>VENTANAS DE VENTILACION DAMPERS NORMA CODENSA PARA 400 KVA (2 Unidades).
Con  ocasión  del  cambio  de  Transformador  Trifásico  Convencional  630,  se  cambiaron  los dampers de amplitud. Costo adicional diferencia $1.700.000</t>
  </si>
  <si>
    <t>SUMINISTRO E INSTALACION DE PUERTA CELOSÍA (Celdas SF6) NORMA CODENSA CTS- 548 DIMENSIONES 2,05x2m</t>
  </si>
  <si>
    <t>SUMINISTRO  E  INSTALACIÓN  DE  SISTEMA  DE  DESLASTRE  DE  CARGA  T-SC  (incluye
tubería y cableado de control)</t>
  </si>
  <si>
    <t>TABLERO GENERAL DE ACOMETIDAS (TGA) TIPO INDUSTRIAL - (Según Diagrama Unifilar)</t>
  </si>
  <si>
    <t>SUMINISTRO E INSTALACION DE ARMARIO DE MEDIDORES DE 24 CTAS (AM-1) - (Según
Diagrama Unifilar)</t>
  </si>
  <si>
    <t>SUMINISTRO E INSTALACION DE ARMARIO DE MEDIDORES DE 24 CTAS (AM-2) - (Según
Diagrama Unifilar)</t>
  </si>
  <si>
    <t>SUMINISTRO E INSTALACION DE ARMARIO DE MEDIDORES DE 24 CTAS (AM-3) - (Según
Diagrama Unifilar)</t>
  </si>
  <si>
    <t>SUMINISTRO  E  INSTALACION  DE  TABLERO  GRUPO  DE  MEDIDA  EN  B.T.  EQUIPO  DE INCENDIO (GMBT-INC) AE-319  (Según Diagrama Unifilar)</t>
  </si>
  <si>
    <t>SUMINISTRO  E  INSTALACION  DE  TABLERO  TRANSFERENCIA  DE  INCENDIO  (TRANSF-INC)  TIPO INDUSTRIAL - I magnética 3780A - I nominal 3x630A SOLO MAGNÉTICO - (Según Diagrama Unifilar)</t>
  </si>
  <si>
    <t>SUMINISTRO  E  INSTALACION  DE  TABLERO  GRUPO  DE  MEDIDA  EN  B.T.  SERVICIOS COMUNES (GMBT T-SC) AE-319- CON PIN DE CORTE DE 3X630A - (Según Diagrama</t>
  </si>
  <si>
    <t>SUMINISTRO  E  INSTALACION  DE  TABLERO  DE  SERVICIOS  COMUNES  (T-SC)  TIPO
INDUSTRIAL  - (Según Diagrama Unifilar).  (Incluye transferencia automatica).</t>
  </si>
  <si>
    <t>SUMINISTRO E INSTALACION DE TABLERO PORTERIA (T-PORT)  DE 24 CTOS TRIFÁSICO CON ESPACIO PARA TOTALIZADOR DE 3X60A, CON LOS SIGUIENTES INTERRUPTORES: 1 DE 2X20A ENCHUFABLES, 2 DE 2X30A ENCHUFABLES Y 13 DE 1X20A ENCHUFABLES.</t>
  </si>
  <si>
    <t>SUMINISTRO E INSTALACION DE TABLERO ILUMINACIÓN SÓTANOS (T-ILUM SÓT))  DE 6 CTOS TRIFÁSICO CON LOS SIGUIENTES INTERRUPTORES: 5 DE 1X20A ENCHUFABLES.</t>
  </si>
  <si>
    <t>SUMINISTRO  E  INSTALACION  DE  TABLERO  ZONAS  COMUNES  (T-Z.  COMUNES)   DE  6 CTOS TRIFÁSICO CON LOS SIGUIENTES INTERRUPTORES: 5 DE 1X20A ENCHUFABLES.</t>
  </si>
  <si>
    <t>SUMINISTRO  E  INSTALACIÓN  DE  TABLERO  ELEVADORES  ELECTROHIDRAULICOS  (T-
DUPLICADORES) TIPO INDUSTRIAL - (Según Diagrama Unifilar)</t>
  </si>
  <si>
    <t>SUMINISTRO E INSTALACION DE TABLERO ILUMINACIÓN CUBIERTA (T-CUBIERTA)  DE 6 CTOS TRIFÁSICO CON LOS SIGUIENTES INTERRUPTORES: 5 DE 1X20A ENCHUFABLES.</t>
  </si>
  <si>
    <t>CAJA TIPO  CT-125 CON UN INTERRUPTOR AUTOMATICO TIPO INDUSTRIAL DE  3X60 A.
(T-ASC/1)</t>
  </si>
  <si>
    <t>CAJA TIPO  CT-125 CON UN INTERRUPTOR AUTOMATICO TIPO INDUSTRIAL DE  3X60 A. (T-ASC/2)</t>
  </si>
  <si>
    <t>TABLERO    DE    4    CIRCUITOS    BIFASICO    (T-CAS/1)    INCLUYE    LOS    SIGUIENTES INTERRUPTORES: 2X50 A Y 2 DE 1X20 A.</t>
  </si>
  <si>
    <t>TABLERO    DE    4    CIRCUITOS    BIFASICO    (T-CAS/2)    INCLUYE    LOS    SIGUIENTES INTERRUPTORES:2X50 A Y 2 DE 1X20 A.</t>
  </si>
  <si>
    <t>SUMINISTRO E INSTALACION DE TABLERO SERVICIOS PLANTA (T-SERV PL)  DE 6 CTOS
BIFASICO CON LOS SIGUIENTES INTERRUPTORES: 1 DE 3X50A ENCHUFABLES Y 3 DE 1X20A ENCHUFABLES.</t>
  </si>
  <si>
    <t>Se han dejado 2 Mtrs de colas en cada acometida.</t>
  </si>
  <si>
    <t>ACOMETIDA    DESDE    EL    TRANSFORMADOR    A    TABLERO    GENERAL    (TGA)     EN6(3x350+1x4/0+250T) Al.</t>
  </si>
  <si>
    <t>ACOMETIDA  DESDE  EL  TRANSFORMADOR  A  TABLERO  GRUPO  DE  MEDIDA  EN  B.T
(GMBT-INC.) EN 3(3x350+1x4/0+2/0T) Al.</t>
  </si>
  <si>
    <t>ACOMETIDA  DESDE  TABLERO  GRUPO  DE  MEDIDA  EN  B.T  (GMBT-INC.)  A  TABLERO
TRANSFERENCIA DE INCENDIO (TRANSF-INC) EN 3(3x350+1x4/0+2/0T) Al.</t>
  </si>
  <si>
    <t>ACOMETIDA DESDE TABLERO TRANSFERENCIA DE INCENDIO (TRANSF-INC) A PLANTA
DE EMERGENCIA EN 3(3x350+1x4/0+2/0T) Al.</t>
  </si>
  <si>
    <t>ACOMETIDA  DESDE  TABLERO  GENERAL  (TGA)  A  GRUPO  DE  MEDIDA  EN  B.T.   DE SERVICIOS COMUNES (GMBT T-SC) EN 3(3x350+1x4/0+2/0T) Al.</t>
  </si>
  <si>
    <t>ACOMETIDA  DESDE  TABLERO  GRUPO  DE  MEDIDA  EN  B.T.   DE  SERVICIOS  COMUNES (GMBT T-SC) A TABLERO DE SERVICIOS COMUNES (T-SC) EN 3(3x350+1x4/0+2/0T) Al.</t>
  </si>
  <si>
    <t>ACOMETIDA  DESDE  TABLERO  GENERAL  (TGA)  A  ARMARIO  DE  MEDIDORES  (AM-1) EN 3x250+1x4/0+1x4T Al.</t>
  </si>
  <si>
    <t>ACOMETIDA  DESDE  TABLERO  GENERAL  (TGA)  A  ARMARIO  DE  MEDIDORES  (AM-2) EN 3x250+1x4/0+1x4T Al.</t>
  </si>
  <si>
    <t>ACOMETIDA  DESDE  TABLERO  GENERAL  (TGA)  A  ARMARIO  DE  MEDIDORES  (AM-3) EN 3x250+1x4/0+1x4T Al.</t>
  </si>
  <si>
    <t>ACOMETIDA  DESDE  TABLERO  GENERAL  (TGA)  A  ARMARIO  DE  MEDIDORES  (AM-5) EN 3x250+1x4/0+1x4T Al.</t>
  </si>
  <si>
    <t>ACOMETIDA  DE  TABLERO  DE  SERVICIOS  COMUNES  (T-SC)  A  TABLERO  PORTERIA  (T- PORT) EN 3x4+1x6+1x6T Al.</t>
  </si>
  <si>
    <t>ACOMETIDA  DE  TABLERO  DE  SERVICIOS  COMUNES  (T-SC)  A  TABLERO  ILUMINACIÓN SÓTANOS (T-ILUM SÓT) EN 3x6+1x6+1x6T Al.</t>
  </si>
  <si>
    <t>ACOMETIDA DESDE  TABLERO DE SERVICIOS COMUNES (T-SC) A TABLEROS DE ZONAS COMUNES (T-Z. COMUNES) EN 3x6+1x6+1x6T Al.</t>
  </si>
  <si>
    <t>ACOMETIDA DESDE  TABLERO DE SERVICIOS COMUNES (T-SC) A TABLERO DE PUNTO FIJO (T-PF) EN 3x4+1x6+1x6T Al.</t>
  </si>
  <si>
    <t>ACOMETIDA    DESDE     TABLERO    DE    SERVICIOS    COMUNES    (T-SC)    A    TABLERO DUPLICADORES (T-DUPLICADORES) EN 3x4/0+1x2/0+1x4T Al.</t>
  </si>
  <si>
    <t>ACOMETIDA DESDE  TABLERO DE SERVICIOS COMUNES (T-SC) A TABLERO DE ZONAS COMUNES CUBIERTA (T-CUBIERTA) EN 3x6+1x6+1x6T Al.</t>
  </si>
  <si>
    <t>ACOMETIDA  DESDE  TABLERO  DE  SERVICIOS  COMUNES  (T-SC)  HASTA  TABLERO  DE ASCENSOR (T-ASC/1, T-ASC/2) EN 3x4+1x6+6T Al. HFFR</t>
  </si>
  <si>
    <t>ACOMETIDA  DESDE  TABLERO  DE  SERVICIOS  COMUNES  (T-SC)  HASTA  TABLERO  DE CASILLAS (T-CAS/1, T-CAS/2) EN 2x6+1x6+6T Al. HFFR</t>
  </si>
  <si>
    <t>ACOMETIDA DESDE  TABLERO DE SERVICIOS COMUNES (T-SC) A BOMBA HIDRAULICA (T-POTABLE) EN 3x350+1x4/0+1x2T Al.</t>
  </si>
  <si>
    <t>ACOMETIDA    DESDE     TABLERO    DE    SERVICIOS    COMUNES    (T-SC)    A    EQUIPOS EYECTORES (T-EYECTOR/1, T-EYECTOR/2) 3x6+1x6+1x6T Al.</t>
  </si>
  <si>
    <t>ACOMETIDA  DESDE  TABLERO  DE  SERVICIOS COMUNES  (T-SC) HASTA  SERVICIOS  PL. EMERGENCIA (T-SERV/PL)  EN  3x6+1x6+1x6T Al.</t>
  </si>
  <si>
    <t>ACOMETIDA  DESDE   TABLERO  TRANSFERENCIA  DE  INCENDIO  (TRANSF-INC)  HASTA BOMBA DE INCENDIO (EQ. INCENDIO) EN  3(3x350+1x4/0+2/0T) Al.</t>
  </si>
  <si>
    <t>ACOMETIDA  DESDE   TABLERO  TRANSFERENCIA  DE  INCENDIO  (TRANSF-INC)  HASTA BOMBA DE JOCKEY (JOCKEY) EN  3x6+1x6+1x6T Al.</t>
  </si>
  <si>
    <t>ALIMENTACION EN DUCTERIA IMC 3Ø4"</t>
  </si>
  <si>
    <t>CAJA DE PASO  METÁLICA DE .60X.60X.30 Mts</t>
  </si>
  <si>
    <t>SALIDAS PARA WALL PACK LED DE PARED IXION (no incluye suministro ni instalacion de
lámpara)</t>
  </si>
  <si>
    <t>SALIDA PARA LUMINARIA HERMETICA LED 2X18W (no incluye suministro ni instalacion de lámpara)</t>
  </si>
  <si>
    <t>SUMINISTRO E INSTALACION DE WALL PACK LED DE PARED IXION</t>
  </si>
  <si>
    <t>SUMINISTRO E INSTALACIÓN DE LUMINARIA HERMETICA LED 2X18W</t>
  </si>
  <si>
    <t>SALIDA PARA LUMINARIA TIPO BOLARDO LED 10W (no incluye suministro ni instalacion de
la bala)</t>
  </si>
  <si>
    <t>SALIDA  PARA  BALA  O SPOT  LED TIPO  ESTACA (no  incluye suministro  ni instalacion  de la bala)</t>
  </si>
  <si>
    <t>SALIDA PARA BALA REDONDA TIPO LED PAR 16 (no incluye suministro ni instalacion de la bala)</t>
  </si>
  <si>
    <t>SUMINISTRO E INSTALACION DE BALA REDONDA TIPO LED PAR 16</t>
  </si>
  <si>
    <t>SALIDA PARA LUMINARIA DE EMERGENCIA HERMETICA DE-400L (no incluye suministro ni
instalacion de lámpara)</t>
  </si>
  <si>
    <t>SUMINISTRO E INSTALACIÓN DE LUMINARIA DE EMERGENCIA HERMETICA DE-200L</t>
  </si>
  <si>
    <t>SUMINISTRO E INSTALACIÓN DE LUMINARIA DE EMERGENCIA HERMETICA DE-400L</t>
  </si>
  <si>
    <t>SALIDA PARA LUMINARIA DE EMERGENCIA SIGNAL (no incluye suministro ni instalacion de
lámpara)</t>
  </si>
  <si>
    <t>SUMINISTRO E INSTALACIÓN DE DE LUMINARIA DE EMERGENCIA SIGNAL</t>
  </si>
  <si>
    <t>SALIDA PARA LUMINARIA DE EMERGENCIA VVE3 DE NORMALUX (no incluye suministro ni
instalacion de lámpara)</t>
  </si>
  <si>
    <t>SUMINISTRO E INSTALACIÓN DE LUMINARIA DE EMERGENCIA VVE3 DE NORMALUX</t>
  </si>
  <si>
    <t>SALIDA  PARA  PUNTO  DE  DERIVACIÓN  PARA  CINTA  LED  (no  incluye  suministro  pero  si
instalacion)</t>
  </si>
  <si>
    <t>SALIDAS PARA TOMACORRIENTE DOBLE C/P</t>
  </si>
  <si>
    <t>SALIDAS PARA TOMACORRIENTE DOBLE C/P TIPO GFCI (Tipo Intemperie)</t>
  </si>
  <si>
    <t>SALIDA   PARA   CONTROL   CENTRAL   DE   ILUMINACIÓN   EN   RECEPCIÓN   (INCLUYE CONTROL CENTRAL)</t>
  </si>
  <si>
    <t>SALIDA PARA TELEVISIÓN (Solo tuberia y cajas) INCLUYE GUIA</t>
  </si>
  <si>
    <t>SALIDA PARA ASCENSOR</t>
  </si>
  <si>
    <t>SALIDA   PARA   SENSOR   DE   MOVIMIENTO   EN  TECHO   (360°)  INCLUYE   SENSOR   DE MOVIMIENTO.</t>
  </si>
  <si>
    <t>·  SI  EL  EDIFICIO ESTÁ  EMPLEANDO  CIELO  RASO, LAS  TUBERÍAS   PARA  LAS  SALIDAS UBICADAS EN ÉSTE NO EMBEBIDAS EN LA PLACA, DEBEN SER TIPO EMT O PVC SC40. SEGÚN LO DISPUESTO POR EL RETIE 2013 ART.20.6.1.2.H.</t>
  </si>
  <si>
    <t>EN  LAS  ZONAS  DE  ALTA  CONCENTRACIÓN  DE  PERSONAS  SE  DEBEN  UTILIZAR CONDUCTORES  ELÉCTRICOS  CON  AISLAMIENTO  O  RECUBRIMIENTO  DE  MUY  BAJO CONTENIDO  DE  HALOGENOS,  NO  PROPAGADORES  DE  LLAMA  Y  BAJA  EMISIÓN  DE HUMOS OPACOS; SEGÚN LO DISPUESTO EN EL (Art. 20.2.9. g) DEL RETIE 2013.</t>
  </si>
  <si>
    <t>SALIDA PARA BALA REDONDA TIPO LED PAR 16 (no incluye suministro ni instalacion de la
bala)</t>
  </si>
  <si>
    <t>SALIDA PARA LUMINARIA DE EMERGENCIA HERMETICA DE-400L (no incluye suministro ni instalacion de lámpara)</t>
  </si>
  <si>
    <t>SALIDA  PARA  LUMINARIA  DE  EMERGENCIA  SIGNAL  ESCALERA  (no incluye  suministro  ni instalacion de lámpara)</t>
  </si>
  <si>
    <t>SUMINISTRO E INSTALACIÓN DE DE LUMINARIA DE EMERGENCIA SIGNAL ESCALERA</t>
  </si>
  <si>
    <t>SALIDA   PARA  SENSOR   DE  MOVIMIENTO   EN  TECHO   (360°)   INCLUYE   SENSOR   DE MOVIMIENTO.</t>
  </si>
  <si>
    <t>SALIDA DUPLICADORES</t>
  </si>
  <si>
    <t>SALIDA PARA LUMINARIA DE EMERGENCIA SIGNAL (no incluye suministro ni instalacion de lámpara)</t>
  </si>
  <si>
    <t>SALIDA PARA LUMINARIA DE EMERGENCIA VVE3 DE NORMALUX (no incluye suministro ni instalacion de lámpara)</t>
  </si>
  <si>
    <t>SALIDA PARA LUMINARIA DE EMERGENCIA VSE3 DE NORMALUX (no incluye suministro ni instalacion de lámpara)</t>
  </si>
  <si>
    <t>SUMINISTRO E INSTALACIÓN DE LUMINARIA DE EMERGENCIA VSE3 DE NORMALUX</t>
  </si>
  <si>
    <t>SALIDA PARA LUMINARIA TIPO POSTE LED (no incluye suministro ni instalacion de la bala)</t>
  </si>
  <si>
    <t>SUMINISTRO E INSTALACION DE LUMINARIA TIPO POSTE LED</t>
  </si>
  <si>
    <t>SALIDA  PARA  APLIQUE  DE  PARED  TIPO  WALL  PACK  IP  65  (no  incluye  suministro  ni
instalacion de la bala)</t>
  </si>
  <si>
    <t>SUMINISTRO E INSTALACION DE APLIQUE DE PARED TIPO WALL PACK IP 65</t>
  </si>
  <si>
    <t>SALIDA PARA CITOFONO (Solo tuberia y cajas)</t>
  </si>
  <si>
    <t>SUMINISTRO,  TRANSPORTE  E  INSTALACIÓN  DE  BANDEJA  TIPO  MALLA  600X54  mm,
(INCLUYENDO, SOPORTES, FIJACIONES Y DEMÁS ACCESORIOS).</t>
  </si>
  <si>
    <t>CAJA  DE  PASO  DE  3  COMPARTIMENTOS  DE  60X60X20  (Horizontal)  PARA  CITOFONIA,
TELEFONIA, TELEVISION COMUNAL</t>
  </si>
  <si>
    <t>CAJA  PARA  AMPLIFICADOR  T.V.  DE  50X40X12  cms  TIPO  STRIP  CON  CHAPA  (INCLUYE SALIDA PARA TOMACORRIENTE DOBLE C/P)</t>
  </si>
  <si>
    <t>SUMINISTRO  E  INSTALACION  CABLE  TRIPLEX  DE  MEDIA  TENSIÓN  EN  ALUMINIO  No. 3x185 mm² Al. 15KV XLPE</t>
  </si>
  <si>
    <t>CAJA DE PASO CS 280</t>
  </si>
  <si>
    <t>CAJA   DE   .30x.30x.15   Mts   EN   PVC   PARA   CAMBIO   DE   CABLE   DE   BAJANTES   DE APANTALLAMIENTO DE ALUMINIO A COBRE</t>
  </si>
  <si>
    <t>SISTEMA  DE  PUESTA  A  TIERRA  PARA  PARARRAYOS  (Incluye  (2)  varilla  cooperweld,
soldadura exotermica, 5 metros de cable desnudo 2/0,  incluye (1) caja de inspeccion)</t>
  </si>
  <si>
    <t>INTERCONEXIÓN     EN    CABLE    2/0   Cu.    DE   SISTEMA   PUESTA   A    TIERRA   PARA APANTALLAMIENTO   DESDE   CAJA   EN   PVC   DE   .30x.30x.15   M   HASTA   CAJA   DE INSPECCIÓN</t>
  </si>
  <si>
    <t>INTERCONEXIÓN     DE     LA     ESTRUCTURA     CON     LA     PUESTA     A     TIERRA     DEL APANTALLAMIENTO EN CABLE DESNUDO 2/0 AWG Cu.</t>
  </si>
  <si>
    <t>INTERCONEXIÓN   DEL   APANTALLAMIENTO   CON   LA   PUESTA    A   TIERRA    DE   LA
SUBESTACIÓN EN CABLE DESNUDO 2/0 AWG Cu.</t>
  </si>
  <si>
    <t>SUMINISTRO E INSTALACIÓN DE PUESTA A TIERRA PARA LA SUBESTACIÓN, TABLERO GENERAL  DE  ACOMETIDAS  (TGA),  GRUPO  DE  MEDIDA  EN  BT  SERVICIOS  COMUNES (GMBT-T-SC), TABLERO DE DISTRIBUCIÓN SERVICIOS COMUNES (T-SC), EL GRUPO DE MEDIDA EN BT EQUIPO DE INCENDIO (GMBT-INC),  EL ARMARIO 1 (AM-1) Y ARMARIO 2 (AM-2).   SEGÚN NORMAS  CODENSA  (Incluye  (6)  varillas  cooperweld, soldadura exotermica, cable desnudo 2/0 Cu., (2) cajas de inspección y tratamiento)</t>
  </si>
  <si>
    <t>SUMINISTRO  E  INSTALACIÓN  DE  PUESTA  A  TIERRA  PARA  EL  ARMARIO  3  (AM-3), ARMARIO  4  (AM-4),  Y  EL  ARMARIO  5  (AM-5),  SEGÚN  NORMAS  CODENSA  (Incluye  (2) varillas  cooperweld,  soldadura  exotermica,  cable  desnudo  2/0  Cu.,  (1)  cajas  de  inspección  y
tratamiento)</t>
  </si>
  <si>
    <t>SUMINISTRO  E  INSTALACIÓN  DE  PUESTA  A  TIERRA  PARA   LA  PLANTA  ELECTRICA,
SEGÚN  NORMAS  CODENSA  (Incluye  (6)  varillas  cooperweld,  soldadura  exotermica,  cable desnudo 2/0 Cu., (2) cajas de inspección y tratamiento)</t>
  </si>
  <si>
    <t>CAJA DE DERIVACIÓN (Tierras) DE .30X.30X.30 Mts</t>
  </si>
  <si>
    <t>SALIDA  PARA  LUMINARIA  DE  EMERGENCIA  SIGNAL  ESCALERA  (no  incluye  suministro  ni instalacion de lámpara)</t>
  </si>
  <si>
    <t>SALIDA PARA LUMINARIA DE EMERGENCIA VSE3 DE NORMALUX (no incluye suministro ni
instalacion de lámpara)</t>
  </si>
  <si>
    <t>SALIDA PARA TOMACORRIENTE DOBLE C/P PUNTO FIJO</t>
  </si>
  <si>
    <t>SALIDAS PARA TOMACORRIENTE DOBLE C/P TIPO GFCI  PUNTO FIJO</t>
  </si>
  <si>
    <t>SALIDA PARA SENSOR DE MOVIMIENTO DE PARED EN PUNTO FIJO</t>
  </si>
  <si>
    <t>SALIDA   PARA  SENSOR   DE  MOVIMIENTO   EN  TECHO   (360°)   INCLUYE   SENSOR   DE MOVIMIENTO. (LA COBERTURA DEL SENSOR DEBE SER VERIFICADA PARA SU ÓPTIMO FUNCIONAMIENTO.)</t>
  </si>
  <si>
    <t>SUMINISTRO E INSTALACION DE TABLERO PUNTO FIJO (T-PF)  DE 18 CTOS TRIFÁSICO CON ESPACIO PARA TOTALIZADOR DE 3X60A CON LOS SIGUIENTES INTERRUPTORES:
16 DE 1X20A ENCHUFABLES.</t>
  </si>
  <si>
    <t>16 APTOS APARATEADOS 410 SALIDAS 100%. 32 APTOSALAMBRADOS ES DECIR 820 SALIDAS AL 95%, 48 APTOS PROLONGADOS ES DECIR 1230 SALIDAS AL 60%, Y  16 APTOS ARMADO DE PLACA ES DECIR 410 SALIDAS AL 30%</t>
  </si>
  <si>
    <t>ACOMETIDAS  DE 3x6+1x6+1x6T Al. DESDE ARMARIO DE MEDIDORES HASTA TABLERO
APTOS</t>
  </si>
  <si>
    <t>ACOMETIDAS EN TUBO PVC INTERMEDIO (SCH-40) . DESDE ARMARIO DE MEDIDORES
HASTA TABLERO APTOS</t>
  </si>
  <si>
    <t>SUMINISTRO E INSTALACION DE TABLEROS APTOS  DE 12 CTOS TRIFASICO CON LOS SIGUIENTES INTERRUPTORES: 1 DE 2X30A ENCHUFABLE Y 7 DE 1X20A ENCHUFABLES.</t>
  </si>
  <si>
    <t>SUMINISTRO E INSTALACION DE TABLEROS APTOS  DE 12 CTOS TRIFASICO CON LOS SIGUIENTES INTERRUPTORES: 1 DE 2X30A ENCHUFABLE Y 8 DE 1X20A ENCHUFABLES.</t>
  </si>
  <si>
    <t>SUMINISTRO E INSTALACION DE TABLEROS APTOS  DE 12 CTOS TRIFASICO CON LOS SIGUIENTES INTERRUPTORES: 1 DE 2X30A ENCHUFABLE Y 9 DE 1X20A ENCHUFABLES.</t>
  </si>
  <si>
    <t>SUMINISTRO E INSTALACION DE TABLEROS APTOS  DE 18 CTOS TRIFASICO CON LOS SIGUIENTES    INTERRUPTORES:    1    DE    2X30A    ENCHUFABLE    Y    10    DE    1X20A
ENCHUFABLES.</t>
  </si>
  <si>
    <t>SALIDAS PARA TELEFONO EN APARTAMENTOS INCLUYE GUIA</t>
  </si>
  <si>
    <t>SALIDA  PARA  TELEVISIÓN  (SOLO  TUBERIA  Y  CAJAS)  EN  APARTAMENTOS  INCLUYE GUIA</t>
  </si>
  <si>
    <t>PRUEBA DE CABLE VLF</t>
  </si>
  <si>
    <t>CERTIFICACION RETIE SUBESTACIÓN (Incluye Subestación y Acometidas)</t>
  </si>
  <si>
    <t>DESMONTE Y TRASLADO PROVISIONAL DE OBRA EN BOGOTA</t>
  </si>
  <si>
    <t>Desmonte Provisional de Obra, trasfor, Poses Y equipos de Provisional de Obra y traslador a
Punto de Bogotà</t>
  </si>
  <si>
    <t>CERTIFICACION RETILAP</t>
  </si>
  <si>
    <t>ITEM</t>
  </si>
  <si>
    <t>DESCRIPCIÓN</t>
  </si>
  <si>
    <t>CONEXIONES ELECTRICAS DE PISO 6 – 7 - 8 Y ZONAS COMUNES</t>
  </si>
  <si>
    <t>SALIDAS PARA LAMPARA DECORATIVA</t>
  </si>
  <si>
    <t>INSTALACION DE BALA REDONDA TIPO LED PAR 16</t>
  </si>
  <si>
    <t>SALIDA PARA PANEL LED RD DE SOBREPONER (no incluye suministro ni instalacion de la bala)</t>
  </si>
  <si>
    <t>SUMINISTRO E INSTALACION DE PANEL LED RD DE SOBREPONER</t>
  </si>
  <si>
    <t>INSTALACION DE APLIQUE DE PARED TIPO WALL PACK IP 65</t>
  </si>
  <si>
    <t>SALIDA PARA EXTRACTOR - Cocina (no incluye suministro ni instalacion del extractor)</t>
  </si>
  <si>
    <t>SALIDAS PARA TOMACORRIENTE DOBLE C/P (Nevera)</t>
  </si>
  <si>
    <t>SALIDAS PARA TOMACORRIENTE DOBLE C/P TIPO GFCI (Lavadora)</t>
  </si>
  <si>
    <t>SALIDAS PARA TOMACORRIENTE DOBLE C/P TIPO GFCI (Plancha)</t>
  </si>
  <si>
    <t>SALIDAS PARA TOMACORRIENTE DOBLE C/P (Chispero)</t>
  </si>
  <si>
    <t>SALIDAS PARA TOMACORRIENTE DOBLE C/P (Horno Microondas)</t>
  </si>
  <si>
    <t>SALIDAS PARA TOMACORRIENTE DOBLE C/P TIPO GFCI (Horno Microondas)</t>
  </si>
  <si>
    <t>SALIDAS PARA TOMACORRIENTE DOBLE C/P (Lavaplatos)</t>
  </si>
  <si>
    <t>SALIDAS PARA TOMACORRIENTE DOBLE C/P (Calentador)</t>
  </si>
  <si>
    <t>SALIDAS PARA TOMACORRIENTE DOBLE C/P TIPO GFCI</t>
  </si>
  <si>
    <t>SALIDA PARA TOMACORRIENTE BIFASICA (Horno Eléctrico)</t>
  </si>
  <si>
    <t>SALIDA PARA TOMACORRIENTE BIFÁSICA (Torre Hornos Eléctrico)</t>
  </si>
  <si>
    <t>SALIDA CAMPANA TIMBRE</t>
  </si>
  <si>
    <t>SALIDA BOTON TIMBRE</t>
  </si>
  <si>
    <t>SUMINISTRO E INSTALACION DE TABLEROS APTOS DE 12 CTOS TRIFASICO CON LOS SIGUIENTES INTERRUPTORES: 1 DE 2X30A ENCHUFABLE Y 9 DE 1X20A ENCHUFABLES.</t>
  </si>
  <si>
    <t>SALIDAS PARA TELEFONO EN APARTAMENTOS</t>
  </si>
  <si>
    <t>SALIDA PARA CITOFONO (SOLO TUBERIA Y CAJAS) EN APARTAMENTOS</t>
  </si>
  <si>
    <t>SALIDA PARA TELEVISIÓN (SOLO TUBERIA Y CAJAS) EN APARTAMENTOS</t>
  </si>
  <si>
    <t>SALIDAS PARA APLIQUES</t>
  </si>
  <si>
    <t>INSTALACIÓN DE LUMINARIA LED HERMETICA 2X18W</t>
  </si>
  <si>
    <t>INSTALACIÓN DE LUMINARIA DE EMERGENCIA HERMETICA DE-400L</t>
  </si>
  <si>
    <t>INSTALACIÓN DE DE LUMINARIA DE EMERGENCIA SIGNAL ESCALERA</t>
  </si>
  <si>
    <t>INSTALACIÓN DE LUMINARIA DE EMERGENCIA VVE3 DE NORMALUX</t>
  </si>
  <si>
    <t>INSTALACIÓN DE LUMINARIA DE EMERGENCIA VSE3 DE NORMALUX</t>
  </si>
  <si>
    <t>INSTALACION DE LUMINARIA TIPO BOLARDO LED 10W</t>
  </si>
  <si>
    <t>INSTALACION DE BALA O SPOT LED TIPO ESTACA</t>
  </si>
  <si>
    <t>INSTALACION DE LUMINARIA TIPO POSTE LED</t>
  </si>
  <si>
    <t>INSTALACIÓN DE DE LUMINARIA DE EMERGENCIA SIGNAL</t>
  </si>
  <si>
    <t>SALIDAS PARA TOMACORRIENTE DOBLE C/P TIPO GFCI (Ti</t>
  </si>
  <si>
    <t>INSTALACIONES ELECTRICAS DE PISO 2 AL 5 Y ZONAS COMUNES</t>
  </si>
  <si>
    <t>PISO 2</t>
  </si>
  <si>
    <t>Desalambrado de circuitos existentes ( incluye solo mano de obra )</t>
  </si>
  <si>
    <t>Alambrado de circuitos con su respectivo código de colores y derivaciones en cajas eléctricas con capuchones. Incluye alambre No 12 (incluye mano de obra y materiales)</t>
  </si>
  <si>
    <t>Puntas en encauchetado 2x12 (1.00mt por salida) ( incluye solo mano de obra )</t>
  </si>
  <si>
    <t>Instalación de balas incluye marcación en drywall ( incluye solo mano de obra )</t>
  </si>
  <si>
    <t>Guiar con pita salidas de telecomunicaciones (televisión, teléfono, citófono) (incluye mano de obra y materiales)</t>
  </si>
  <si>
    <t>Derivaciones en alambre verde #12 para salidas de tomas en polo a tierra (incluye mano de obra y materiales)</t>
  </si>
  <si>
    <t>Peinado de tablero con instalación de breakers (incluye mano de obra y materiales)</t>
  </si>
  <si>
    <t>Instalación de aparatos faltantes ( incluye solo mano de obra )</t>
  </si>
  <si>
    <t>Hacer toma corriente y toma para TV en sala (reforma) (incluye mano de obra y materiales)</t>
  </si>
  <si>
    <t>Ajuste de alturas para interruptores y tomas ( incluye solo mano de obra )</t>
  </si>
  <si>
    <t>PISO 3</t>
  </si>
  <si>
    <t>prolongación de tuberia faltante, salidas faltantes y cuadrar alturas ( incluye solo mano de obra )</t>
  </si>
  <si>
    <t>Alambrado de circuitos con su respectivo código de colores y derivaciones en cajas eléctricas con capuchones (incluye mano de obra y materiales)</t>
  </si>
  <si>
    <t>Instalación de balas ( incluye solo mano de obra )</t>
  </si>
  <si>
    <t>Peinado de tablero con instalación de breakers ( incluye solo mano de obra )</t>
  </si>
  <si>
    <t>Instalación de aparatos ( incluye solo mano de obra )</t>
  </si>
  <si>
    <t>hacer salidas pendientes (prolongar tubería con caja y accesorios) (incluye mano de obra y materiales)</t>
  </si>
  <si>
    <t>Alambrado de horno bifásico en alambre #10 (incluye mano de obra y materiales)</t>
  </si>
  <si>
    <t>PISO 4</t>
  </si>
  <si>
    <t>PISO 5</t>
  </si>
  <si>
    <t>Derivaciones con capuchón tanto en alambre como en balas (incluye mano de obra y materiales)</t>
  </si>
  <si>
    <t>Hacer salidas pendientes (prolongar tubería con cajas y accesorios) revisar alturas (incluye mano de obra y materiales)</t>
  </si>
  <si>
    <t>PUNTOS FIJOS PISO 4 Y 5</t>
  </si>
  <si>
    <t>Ubicación de salidas de iluminación en placa (incluye mano de obra y materiales)</t>
  </si>
  <si>
    <t>prolongación de tuberia faltante SCH 40 con sus respectivas cajas (salidas de iluminación) (incluye mano de obra y materiales)</t>
  </si>
  <si>
    <t>prolongación de toma corrientes (incluye mano de obra y materiales)</t>
  </si>
  <si>
    <t>COSTO DIRECTO</t>
  </si>
  <si>
    <t>ADMINISTRACIÓN</t>
  </si>
  <si>
    <t>IMPREVISTOS</t>
  </si>
  <si>
    <t>UTILIDAD</t>
  </si>
  <si>
    <t>IVA SOBRE UTILIDAD</t>
  </si>
  <si>
    <t>VALOR TOTAL</t>
  </si>
  <si>
    <t>CONTRATO CIVIL DE OBRA NO. HIGH P - 1030283</t>
  </si>
  <si>
    <t>SALIDA PARA APLIQUE DE PARED TIPO WALL PACK IP 65 (no incluye suministro ni instalacion de la bala)</t>
  </si>
  <si>
    <t>SALIDA PARA EXTRACTOR - Baño Pared (no incluye suministro ni instalacion del extractor)</t>
  </si>
  <si>
    <t>SALIDA PARA EXTRACTOR - Baño Techo (no incluye suministro ni instalacion del extractor)</t>
  </si>
  <si>
    <t>SUMINISTRO E INSTALACION DE TABLEROS APTOS DE 12 CTOS TRIFASICO CON LOS SIGUIENTES INTERRUPTORES: 1 DE 2X30A ENCHUFABLE Y 7 DE 1X20A ENCHUFABLES.</t>
  </si>
  <si>
    <t>SUMINISTRO E INSTALACION DE TABLEROS APTOS DE 12 CTOS TRIFASICO CON LOS SIGUIENTES INTERRUPTORES: 1 DE 2X30A ENCHUFABLE Y 8 DE 1X20A ENCHUFABLES.</t>
  </si>
  <si>
    <t>SUMINISTRO E INSTALACION DE TABLEROS APTOS DE 18 CTOS TRIFASICO CON LOS SIGUIENTES INTERRUPTORES: 1 DE 2X30A ENCHUFABLE Y 10 DE 1X20A ENCHUFABLES.</t>
  </si>
  <si>
    <t>SALIDA PARA LUMINARIA HERMETICA LED 2X18W (no incluye suministro ni instalación de lámpara)</t>
  </si>
  <si>
    <t>SALIDA PARA LUMINARIA DE EMERGENCIA SIGNAL ESCALERA (no incluye suministro ni instalacion de lámpara)</t>
  </si>
  <si>
    <t>SALIDA PARA SENSOR DE MOVIMIENTO EN TECHO (360°) INCLUYE SENSOR DE MOVIMIENTO. (LA COBERTURA DEL SENSOR DEBE SER VERIFICADA PARA SU ÓPTIMO FUNCIONAMIENTO.)</t>
  </si>
  <si>
    <t>SALIDA PARA LUMINARIA TIPO BOLARDO LED 10W (no incluye suministro ni instalacion de la bala)</t>
  </si>
  <si>
    <t>SALIDA PARA BALA O SPOT LED TIPO ESTACA (no incluye suministro ni instalacion de la bala)</t>
  </si>
  <si>
    <t>Apertura de huecos 40x40 en drywall a un costado de cada bala ( incluye solo mano de obra )</t>
  </si>
  <si>
    <r>
      <t>Instalación de extractores en baños y lavandería</t>
    </r>
    <r>
      <rPr>
        <b/>
        <sz val="11.5"/>
        <color rgb="FF000000"/>
        <rFont val="Times New Roman"/>
        <family val="1"/>
      </rPr>
      <t>, no incluye equipos ( incluye solo mano</t>
    </r>
    <r>
      <rPr>
        <sz val="11.5"/>
        <color rgb="FF000000"/>
        <rFont val="Times New Roman"/>
        <family val="1"/>
      </rPr>
      <t xml:space="preserve"> de obra )</t>
    </r>
  </si>
  <si>
    <t>Cambiar tubería de toma para campana de PVC verde a SCH40 (incluye mano de obra y materiales)</t>
  </si>
  <si>
    <t>Trasladar toma de utensilios incluye regatas y acabados (incluye mano de obra y materiales)</t>
  </si>
  <si>
    <t>Alambrado de salidas eléctricas (iluminación y tomas) (incluye mano de obra y materiales)</t>
  </si>
  <si>
    <t>Instalación de caja de paso 30x30 para recoger circuitos de piso a piso ( incluye solo mano de obra )</t>
  </si>
  <si>
    <t>Instalación de luminarias (emergencia, balas, emergencia con señalización, sensores de movimiento) ( incluye solo mano de obra )</t>
  </si>
  <si>
    <t>ÍTEM</t>
  </si>
  <si>
    <t>SALIDAS ELÉCTRICAS EN APARTAMENTOS (**)</t>
  </si>
  <si>
    <t>ACOMETIDAS EN TUBO EMT Ø 1" DE 3x8+1x10+1x10T Cu. DESDE ARMARIO DE MEDIDORES HASTA TABLERO APTOS</t>
  </si>
  <si>
    <t>PUNTO FIJO</t>
  </si>
  <si>
    <t>SALIDAS EN ZONAS COMUNES (**)</t>
  </si>
  <si>
    <t>ZONAS COMUNES</t>
  </si>
  <si>
    <t>SUBESTACIÓN ELÉCTRICA (*)</t>
  </si>
  <si>
    <t>CELDA DE ENTRADA SF6 (SEGÚN ESPECIFICACIONES)</t>
  </si>
  <si>
    <t>CELDA DE SALIDA SF6 (SEGÚN ESPECIFICACIONES)</t>
  </si>
  <si>
    <t>CELDA DE PROTECCIÓN SF6 (SEGÚN ESPECIFICACIONES)</t>
  </si>
  <si>
    <t>TRANSFORMADOR EN ACEITE DE 400 KVA 11400:208/120V DYn5 CON DPS 12 KV 10KA.</t>
  </si>
  <si>
    <t>TABLEROS Y CAJAS</t>
  </si>
  <si>
    <t>A</t>
  </si>
  <si>
    <t>C</t>
  </si>
  <si>
    <t>D</t>
  </si>
  <si>
    <t>F</t>
  </si>
  <si>
    <t>G</t>
  </si>
  <si>
    <t>H</t>
  </si>
  <si>
    <t>I</t>
  </si>
  <si>
    <t>J</t>
  </si>
  <si>
    <t>K</t>
  </si>
  <si>
    <t>SUMINISTRO E INSTALACIÓN BANCO DE CONDENSADORES 25 KVAR 220V</t>
  </si>
  <si>
    <t>K1</t>
  </si>
  <si>
    <t>ACOMETIDAS</t>
  </si>
  <si>
    <t>ACOMETIDA DESDE EL TRANSFORMADOR A TABLERO GENERAL (TGA) EN 6(3x350+1x4/0+250T) Al.</t>
  </si>
  <si>
    <t>ACOMETIDA DESDE PLANTA ELÉCTRICA A TABLERO SERVICIOS COMUNES (T-SC) EN 3(3x350+1x4/0+2/0T) Al.</t>
  </si>
  <si>
    <t>ACOMETIDA DESDE TABLERO GENERAL (TGA) A ARMARIO DE MEDIDORES (AM-2) EN 3x250+1x4/0+1x4T Al.</t>
  </si>
  <si>
    <t>ACOMETIDA DESDE TABLERO GENERAL (TGA) A ARMARIO DE MEDIDORES (AM-4) EN 3x4/0+1x2/0+1x4T Al.</t>
  </si>
  <si>
    <t>ACOMETIDA DE TABLERO DE SERVICIOS COMUNES (T-SC) A TABLERO PORTERÍA (T-PORT) EN 3x4+1x6+1x6T Al.</t>
  </si>
  <si>
    <t>DUCTERIA ALIMENTACIÓN</t>
  </si>
  <si>
    <t>ALIMENTACIÓN EN DUCTERIA EMT 1Ø1-1/4"</t>
  </si>
  <si>
    <t>ALIMENTACIÓN EN DUCTERIA PVC SCH-40 1Ø1-1/4"</t>
  </si>
  <si>
    <t>ALIMENTACIÓN EN DUCTERIA EMT 1Ø3"</t>
  </si>
  <si>
    <t>ALIMENTACIÓN EN DUCTERIA IMC 1Ø4"</t>
  </si>
  <si>
    <t>ALIMENTACIÓN EN DUCTERIA EMT 3Ø4"</t>
  </si>
  <si>
    <t>ALIMENTACIÓN EN DUCTERIA PVC 3Ø4"</t>
  </si>
  <si>
    <t>ALIMENTACIÓN EN DUCTERIA IMC 3Ø4"</t>
  </si>
  <si>
    <t>ALIMENTACIÓN EN DUCTERIA PVC 6Ø4"</t>
  </si>
  <si>
    <t>ALIMENTACIÓN EN DUCTERIA PVC BOMBA INCENDIO 3Ø4" IMC</t>
  </si>
  <si>
    <t>CAJAS DE PASO ELÉCTRICAS</t>
  </si>
  <si>
    <t>CAJA DE PASO METÁLICA DE .15X.15X.15 Mts</t>
  </si>
  <si>
    <t>CAJA DE PASO METÁLICA DE .20X.20X.20 Mts</t>
  </si>
  <si>
    <t>CAJA DE PASO METÁLICA DE .30X.30X.30 Mts</t>
  </si>
  <si>
    <t>CAJA DE PASO METÁLICA DE .50X.50X.30 Mts</t>
  </si>
  <si>
    <t>CAJA DE PASO METÁLICA DE .60X.60X.30 Mts</t>
  </si>
  <si>
    <t>CAJA DE PASO METÁLICA DE .70X.70X.30 Mts</t>
  </si>
  <si>
    <t>CAJA DE PASO METÁLICA DE .80X.80X.30 Mts</t>
  </si>
  <si>
    <t>CAJA DE PASO METÁLICA DE .90X.90X.30 Mts</t>
  </si>
  <si>
    <t>CAJA DE PASO METÁLICA DE 1.00X1.00X.30 Mts</t>
  </si>
  <si>
    <t>CAJA DE PASO METÁLICA DE 1.10X1.10X.30 Mts</t>
  </si>
  <si>
    <t>SALIDAS EN PORTERÍA (**)</t>
  </si>
  <si>
    <t>INSTALACIÓN DE WALL PACK LED DE PARED IXION</t>
  </si>
  <si>
    <t>INSTALACIÓN DE LUMINARIA HERMÉTICA LED 2X18W</t>
  </si>
  <si>
    <t>INSTALACIÓN DE LUMINARIA TIPO BOLARDO LED 10W</t>
  </si>
  <si>
    <t>INSTALACIÓN DE BALA O SPOT LED TIPO ESTACA</t>
  </si>
  <si>
    <t>INSTALACIÓN DE BALA REDONDA TIPO LED PAR 16</t>
  </si>
  <si>
    <t>INSTALACIÓN DE LUMINARIA DE EMERGENCIA HERMÉTICA DE- 200L</t>
  </si>
  <si>
    <t>INSTALACIÓN DE LUMINARIA DE EMERGENCIA HERMÉTICA DE- 400L</t>
  </si>
  <si>
    <t>INSTALACIÓN DE LUMINARIA DE EMERGENCIA SIGNAL</t>
  </si>
  <si>
    <t>L</t>
  </si>
  <si>
    <t>SALIDA TRIFÁSICA PARA DUPLICADORES PISO 1 Y SÓTANO</t>
  </si>
  <si>
    <t>SALIDA PARA MOTOR PUERTA BIFÁSICO</t>
  </si>
  <si>
    <t>SALIDA PARA CANTONERA</t>
  </si>
  <si>
    <t>SALIDA PARA TELÉFONO (Incluye cableado y suministro de toma)</t>
  </si>
  <si>
    <t>SALIDA PARA TELEVISIÓN (Solo tubería y cajas)</t>
  </si>
  <si>
    <t>SALIDA PARA SENSOR DE MOVIMIENTO EN TECHO (360°) INCLUYE SENSOR DE MOVIMIENTO.</t>
  </si>
  <si>
    <t>SALIDA PARA FLOTADOR BOMBAS</t>
  </si>
  <si>
    <t>SALIDA PARA BOMBA HIDRÁULICA (T-POTABLE)</t>
  </si>
  <si>
    <t>SALIDA PARA BOMBA DE EQUIPO EYECTOR</t>
  </si>
  <si>
    <t>SALIDA PARA BOMBA DE INCENDIO</t>
  </si>
  <si>
    <t>SALIDA PARA BOMBA JOCKEY</t>
  </si>
  <si>
    <t>SALIDA PARA SERVICIOS PLANTA ELÉCTRICA</t>
  </si>
  <si>
    <t>SALIDAS EN SÓTANOS (**)</t>
  </si>
  <si>
    <t>SALIDAS PARA TOMACORRIENTE DOBLE C/P (Piso)</t>
  </si>
  <si>
    <t>SALIDAS PARA TOMACORRIENTE DOBLE C/P (Cocineta)</t>
  </si>
  <si>
    <t>SALIDA PARA CITÓFONO (Solo tubería y cajas)</t>
  </si>
  <si>
    <t>SALIDAS EN ZONAS COMUNES EN CUBIERTA (**)</t>
  </si>
  <si>
    <t>SISTEMA DE TELEFONÍA</t>
  </si>
  <si>
    <t>STRIP GENERAL 150 PARES</t>
  </si>
  <si>
    <t>CABLE MULTIPAR DE 2 PARES TIPO INTERIOR</t>
  </si>
  <si>
    <t>INTERCONEXIÓN VERTICAL SISTEMA DE TELÉFONOS EN 1Ø2"</t>
  </si>
  <si>
    <t>INTERCONEXIÓN VERTICAL SISTEMA DE TELÉFONOS EN 1Ø3"</t>
  </si>
  <si>
    <t>SISTEMA DE TELEVISIÓN (**)</t>
  </si>
  <si>
    <t>INTERCONEXIÓN VERTICAL SISTEMA DE TELEVISIÓN COMUNAL EN 2Ø2"</t>
  </si>
  <si>
    <t>TENDIDO DE TUBERÍA HORIZONTAL EN DUCTERIA PVC 2Ø2"</t>
  </si>
  <si>
    <t>MÁSTIL PARA ANTENA T.V. DE Ø 1" GALVANIZADO</t>
  </si>
  <si>
    <t>SISTEMA DE CITOFONIA (**)</t>
  </si>
  <si>
    <t>INTERCONEXIÓN VERTICAL SISTEMA DE CITOFONIA EN 1Ø2"</t>
  </si>
  <si>
    <t>INTERCONEXIÓN VERTICAL SISTEMA DE CITOFONIA EN 1Ø3"</t>
  </si>
  <si>
    <t>REDES EXTERIORES (*)</t>
  </si>
  <si>
    <t>SUMINISTRO INSTALACIÓN DE TERMINAL PREMOLDEADO PARA CABLE No. 3x185 mm² Al. 15KV XLPE (15KV USO EXTERIOR)</t>
  </si>
  <si>
    <t>SUMINISTRO E INSTALACIÓN CABLE TRIPLEX DE MEDIA TENSIÓN EN ALUMINIO No. 3x185 mm² Al. 15KV XLPE</t>
  </si>
  <si>
    <t>APANTALLAMIENTO</t>
  </si>
  <si>
    <t>PUNTAS CAPTORAS DE 0,6 M</t>
  </si>
  <si>
    <t>ANILLO PERIMETRAL EN CABLE 1/0 AWG Al.</t>
  </si>
  <si>
    <t>CABLE 1/0 AWG Al. BAJANTES</t>
  </si>
  <si>
    <t>TUBO PVC DE 1'' BAJANTES</t>
  </si>
  <si>
    <t>CAJA DE .30x.30x.15 Mts EN PVC PARA CAMBIO DE CABLE DE BAJANTES DE APANTALLAMIENTO DE ALUMINIO A COBRE</t>
  </si>
  <si>
    <t>INTERCONEXIÓN DEL APANTALLAMIENTO CON LA PUESTA A TIERRA DE LA SUBESTACIÓN EN CABLE DESNUDO 2/0 AWG Cu.</t>
  </si>
  <si>
    <t>PUESTAS A TIERRA</t>
  </si>
  <si>
    <t>IMPREVISTO</t>
  </si>
  <si>
    <t>TOTAL SIN IVA</t>
  </si>
  <si>
    <t>IVA 16% SOBRE UTILIDAD:</t>
  </si>
  <si>
    <t>TOTAL + IVA</t>
  </si>
  <si>
    <r>
      <t>Í</t>
    </r>
    <r>
      <rPr>
        <b/>
        <sz val="9"/>
        <color rgb="FFFFFFFF"/>
        <rFont val="Times New Roman"/>
        <family val="1"/>
      </rPr>
      <t>TEM</t>
    </r>
  </si>
  <si>
    <t>Valor del Contrato Inicial (Iva Incluido)</t>
  </si>
  <si>
    <t>Valor Otrosí No. 1 (Iva Incluido)</t>
  </si>
  <si>
    <r>
      <t>T</t>
    </r>
    <r>
      <rPr>
        <b/>
        <sz val="9"/>
        <color rgb="FF000000"/>
        <rFont val="Times New Roman"/>
        <family val="1"/>
      </rPr>
      <t xml:space="preserve">OTAL DEL </t>
    </r>
    <r>
      <rPr>
        <b/>
        <sz val="11.5"/>
        <color rgb="FF000000"/>
        <rFont val="Times New Roman"/>
        <family val="1"/>
      </rPr>
      <t>C</t>
    </r>
    <r>
      <rPr>
        <b/>
        <sz val="9"/>
        <color rgb="FF000000"/>
        <rFont val="Times New Roman"/>
        <family val="1"/>
      </rPr>
      <t>ONTRATO</t>
    </r>
  </si>
  <si>
    <t>ACOMETIDAS EN TUBO PVC INTERMEDIO (SCH-40)Ø 1" DE 3x8+1x10+1x10T Cu. DESDE ARMARIO DE MEDIDORES HASTA TABLERO APTOS</t>
  </si>
  <si>
    <t>SUMINISTRO E INSTALACIÓN DE TABLEROS APTOS DE 12 CTOS TRIFÁSICO CON LOS SIGUIENTES INTERRUPTORES: 1 DE 2X30A ENCHUFABLE Y 7 DE 1X20A ENCHUFABLES.</t>
  </si>
  <si>
    <t>SUMINISTRO E INSTALACIÓN DE TABLEROS APTOS DE 12 CTOS TRIFÁSICO CON LOS SIGUIENTES INTERRUPTORES: 1 DE 2X30A ENCHUFABLE Y 8 DE 1X20A ENCHUFABLES.</t>
  </si>
  <si>
    <t>SUMINISTRO E INSTALACIÓN DE TABLEROS APTOS DE 12 CTOS TRIFÁSICO CON LOS SIGUIENTES INTERRUPTORES: 1 DE 2X30A ENCHUFABLE Y 9 DE 1X20A ENCHUFABLES.</t>
  </si>
  <si>
    <t>SI EL EDIFICIO ESTÁ EMPLEANDO CIELO RASO, LAS TUBERÍAS PARA LAS SALIDAS UBICADAS EN ÉSTE NO EMBEBIDAS EN LA PLACA, DEBEN SER TIPO EMT O PVC SC40. SEGÚN LO DISPUESTO POR EL RETIE 2013 ART.20.6.1.2.H.</t>
  </si>
  <si>
    <t>SUMINISTRO E INSTALACIÓN DE TABLERO PUNTO FIJO (T-PF) DE 18 CTOS TRIFÁSICO CON ESPACIO PARA TOTALIZADOR DE 3X60A CON LOS SIGUIENTES INTERRUPTORES: 16 DE 1X20A ENCHUFABLES.</t>
  </si>
  <si>
    <r>
      <t>·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Times New Roman"/>
        <family val="1"/>
      </rPr>
      <t>EN EL PUNTO FIJO SE DEBE UTILIZAR CONDUCTORES ELÉCTRICOS CON AISLAMIENTO O RECUBRIMIENTO DE MUY BAJO CONTENIDO DE HALÓGENOS, NO PROPAGADORES DE LLAMA Y BAJA EMISIÓN DE HUMOS OPACOS; SEGÚN LO DISPUESTO EN EL (Art. 20.2.9. g) DEL RETIE 2013.</t>
    </r>
  </si>
  <si>
    <t>SUMINISTRO E INSTALACIÓN DE BANDEJA GALVANIZADA TIPO ESCALERA DE 40 cm PARA BAJANTES DE CABLES EN S/E</t>
  </si>
  <si>
    <t>SUMINISTRO E INSTALACIÓN DE CABLE No 4 PARA ATERRIZAR PARTE METÁLICA EN S/E PASE ENTRE CELDA SF6 Y TRANSFORMADOR E</t>
  </si>
  <si>
    <t>Para las especificaciones de estos equipos, referirse al diagrama unifamiliar.</t>
  </si>
  <si>
    <t>TABLERO GENERAL DE ACOMETIDAS (TGA) TIP (Según Diagrama Unifilar)</t>
  </si>
  <si>
    <t>SUMINISTRO E INSTALACIÓN DE ARMARIO DE MEDIDORES DE 24 CTAS (AM-1) - (Según Diagrama Unifilar)</t>
  </si>
  <si>
    <t>SUMINISTRO E INSTALACIÓN DE ARMARIO DE MEDIDORES DE 24 CTAS (AM-2) - (Según Diagrama Unifilar)</t>
  </si>
  <si>
    <t>SUMINISTRO E INSTALACIÓN DE ARMARIO DE MEDIDORES DE 24 CTAS (AM-3) - (Según Diagrama Unifilar)</t>
  </si>
  <si>
    <t>SUMINISTRO E INSTALACIÓN DE ARMARIO DE MEDIDORES DE 18 CTAS (AM-4) - (Según Diagrama Unifilar)</t>
  </si>
  <si>
    <t>SUMINISTRO E INSTALACIÓN DE ARMARIO DE MEDIDORES DE 24 CTAS (AM-5) - (Según Diagrama Unifilar)</t>
  </si>
  <si>
    <t>SUMINISTRO E INSTALACIÓN DE TABLERO GRUPO DE MEDIDA EN B.T. EQUIPO DE INCENDIO (GMBT-INC) AE-319 (Según Diagrama Unifilar)</t>
  </si>
  <si>
    <t>SUMINISTRO E INSTALACIÓN DE TABLERO TRANSFERENCIA DE INCENDIO (TRANSF-INC) TIPO INDUSTRIAL - I magnética 3780A - I nominal 3x630A SOLO MAGNÉTICO - (Según Diagrama Unifilar)</t>
  </si>
  <si>
    <t>SUMINISTRO E INSTALACIÓN DE TABLERO GRUPO DE MEDIDA EN B.T. SERVICIOS COMUNES (GMBT T-SC) AE-319- CON PIN DE CORTE DE 3X630A - (Según Diagrama Unifilar)</t>
  </si>
  <si>
    <t>SUMINISTRO E INSTALACIÓN DE TABLERO DE SERVICIOS COMUNES (T-SC) TIPO INDUSTRIAL - (Según Diagrama Unifilar). (Incluye transferencia automática).</t>
  </si>
  <si>
    <t>SUMINISTRO E INSTALACIÓN DE TABLERO PORTERÍA (T-PORT) DE 24 CTOS TRIFÁSICO CON ESPACIO PARA TOTALIZADOR DE 3X60A, CON LOS SIGUIENTES INTERRUPTORES: 1 DE 2X20A ENCHUFABLES, 2 DE 2X30A ENCHUFABLES Y 13 DE 1X20A ENCHUFABLES.</t>
  </si>
  <si>
    <t>SUMINISTRO E INSTALACIÓN DE TABLERO ILUMINACIÓN SÓTANOS (T-ILUM SÓT)) DE 6 CTOS TRIFÁSICO CON LOS SIGUIENTES INTERRUPTORES: 5 DE 1X20A ENCHUFABLES.</t>
  </si>
  <si>
    <t>SUMINISTRO E INSTALACIÓN DE TABLERO ZONAS COMUNES (T- Z. COMUNES) DE 6 CTOS TRIFÁSICO CON LOS SIGUIENTES INTERRUPTORES: 5 DE 1X20A ENCHUFABLES.</t>
  </si>
  <si>
    <t>SUMINISTRO E INSTALACIÓN DE TABLERO ELEVADORES ELECTROHIDRÁULICOS (T-DUPLICADORES) TIPO INDUSTRIAL - (Según Diagrama Unifilar)</t>
  </si>
  <si>
    <t>SUMINISTRO E INSTALACIÓN DE TABLERO ILUMINACIÓN CUBIERTA (T-CUBIERTA) DE 6 CTOS TRIFÁSICO CON LOS SIGUIENTES INTERRUPTORES: 5 DE 1X20A ENCHUFABLES.</t>
  </si>
  <si>
    <t>CAJA CON INTERRUPTOR INDUSTRIAL DE 3X250 AMP (BOMBAS HIDRÁULICAS) - (T-POTABLE).</t>
  </si>
  <si>
    <t>CAJA CON INTERRUPTOR INDUSTRIAL DE 3X50 AMP - EQUIPOS EYECTORES (T-EYECTOR/1, T-EYECTOR/2)</t>
  </si>
  <si>
    <t>CAJA CON INTERRUPTOR INDUSTRIAL - I magnética 3780A - I nominal 3x630A SOLO MAGNÉTICO - (BOMBA INCENDIO) - (EQ. INCENDIO)</t>
  </si>
  <si>
    <t>CAJA CON INTERRUPTOR DE 3X50 AMP (BOMBA JOCKEY) - (JOCKEY)</t>
  </si>
  <si>
    <t>SUMINISTRO E INSTALACIÓN DE TABLERO SERVICIOS PLANTA  (T-SERV PL) DE 6 CTOS BIFÁSICO CON LOS SIGUIENTES INTERRUPTORES: 1 DE 3X50A ENCHUFABLES Y 3 DE 1X20A ENCHUFABLES.</t>
  </si>
  <si>
    <t>ACOMETIDA DESDE TABLERO TRANSFERENCIA DE INCENDIO (TRANSF-INC) A PLANTA DE EMERGENCIA EN 3(3x350+1x4/0+2/0T) Al.</t>
  </si>
  <si>
    <t>ACOMETIDA DESDE TABLERO GRUPO DE MEDIDA EN B.T (GMBT- INC.) A TABLERO TRANSFERENCIA DE INCENDIO (TRANSF-INC) EN 3(3x350+1x4/0+2/0T) Al.</t>
  </si>
  <si>
    <t>ACOMETIDA DESDE EL TRANSFORMADOR A TABLERO GRUPO DE MEDIDA EN B.T (GMBT-INC.) EN 3(3x350+1x4/0+2/0T) Al.</t>
  </si>
  <si>
    <t>ACOMETIDA DESDE TABLERO GENERAL (TGA) A GRUPO DE MEDIDA EN B.T. DE SERVICIOS COMUNES (GMBT T-SC) EN 3(3x350+1x4/0+2/0T) Al.</t>
  </si>
  <si>
    <t>ACOMETIDA DESDE TABLERO GRUPO DE MEDIDA EN B.T. DE SERVICIOS COMUNES (GMBT T-SC) A TABLERO DE SERVICIOS COMUNES (T-SC) EN 3(3x350+1x4/0+2/0T) Al.</t>
  </si>
  <si>
    <t>ACOMETIDA DESDE TABLERO GENERAL (TGA) A ARMARIO DE MEDIDORES (AM-1) EN 3x250+1x4/0+1x4T Al.</t>
  </si>
  <si>
    <t>ACOMETIDA DESDE TABLERO GENERAL (TGA) A ARMARIO DE MEDIDORES (AM-3) EN 3x250+1x4/0+1x4T Al.</t>
  </si>
  <si>
    <t>ACOMETIDA DESDE TABLERO GENERAL (TGA) A ARMARIO DE MEDIDORES (AM-5) EN 3x250+1x4/0+1x4T Al.</t>
  </si>
  <si>
    <t>ACOMETIDA DE TABLERO DE SERVICIOS COMUNES (T-SC) A TABLERO ILUMINACIÓN SÓTANOS (T-ILUM SÓT) EN 3x6+1x6+1x6T Al.</t>
  </si>
  <si>
    <t>ACOMETIDA DESDE TABLERO DE SERVICIOS COMUNES (T-SC) A TABLEROS DE ZONAS COMUNES (T-Z. COMUNES) EN 3x6+1x6+1x6T Al.</t>
  </si>
  <si>
    <t>ACOMETIDA DESDE TABLERO DE SERVICIOS COMUNES (T-SC) A TABLERO DE PUNTO FIJO (T-PF) EN 3x4+1x6+1x6T Al.</t>
  </si>
  <si>
    <t>ACOMETIDA DESDE TABLERO DE SERVICIOS COMUNES (T-SC) A TABLERO DUPLICADORES (T-DUPLICADORES) EN 3x4/0+1x2/0+1x4T Al.</t>
  </si>
  <si>
    <t>ACOMETIDA DESDE TABLERO DE SERVICIOS COMUNES (T-SC) A TABLERO DE ZONAS COMUNES CUBIERTA (T-CUBIERTA) EN 3x6+1x6+1x6T Al.</t>
  </si>
  <si>
    <t>ACOMETIDA DESDE TABLERO DE SERVICIOS COMUNES (T-SC) A BOMBA HIDRÁULICA (T-POTABLE) EN 3x350+1x4/0+1x2T Al.</t>
  </si>
  <si>
    <t>ACOMETIDA DESDE TABLERO DE SERVICIOS COMUNES (T-SC) A EQUIPOS EYECTORES (T-EYECTOR/1, T-EYECTOR/2) 3x6+1x6+1x6T Al.</t>
  </si>
  <si>
    <t>ACOMETIDA DESDE TABLERO DE SERVICIOS COMUNES (T-SC) HASTA SERVICIOS PL. EMERGENCIA (T-SERV/PL) EN 3x6+1x6+1x6T Al.</t>
  </si>
  <si>
    <t>ACOMETIDA DESDE TABLERO TRANSFERENCIA DE INCENDIO (TRANSF-INC) HASTA BOMBA DE INCENDIO (EQ. INCENDIO) EN 3(3x350+1x4/0+2/0T) Al.</t>
  </si>
  <si>
    <t>ACOMETIDA DESDE TABLERO TRANSFERENCIA DE INCENDIO (TRANSF-INC) HASTA BOMBA DE JOCKEY (JOCKEY) EN 3x6+1x6+1x6T Al.</t>
  </si>
  <si>
    <t>· SI EL EDIFICIO ESTÁ EMPLEANDO CIELO RASO, LAS TUBERÍAS PARA LAS SALIDAS UBICADAS EN ÉSTE NO EMBEBIDAS EN LA PLACA, DEBEN SER TIPO EMT O PVC SC40. SEGÚN LO DISPUESTO POR EL RETIE 2013 ART.20.6.1.2.H.</t>
  </si>
  <si>
    <t>· EN LAS ZONAS DE ALTA CONCENTRACIÓN DE PERSONAS SE DEBEN UTILIZAR CONDUCTORES ELÉCTRICOS CON AISLAMIENTO O RECUBRIMIENTO DE MUY BAJO CONTENIDO DE HALÓGENOS, NO PROPAGADORES DE LLAMA Y BAJA EMISIÓN DE HUMOS OPACOS; SEGÚN LO DISPUESTO EN EL (Art. 20.2.9. g) DEL RETIE 2013.</t>
  </si>
  <si>
    <t>SALIDAS PARA WALL PACK LED DE PARED IXION (no incluye suministro ni instalación de lámpara)</t>
  </si>
  <si>
    <t>SALIDA PARA LUMINARIA HERMÉTICA LED 2X18W (no incluye suministro ni instalación de lámpara)</t>
  </si>
  <si>
    <t>SALIDA PARA LUMINARIA TIPO BOLARDO LED 10W (no incluye suministro ni instalación de la bala)</t>
  </si>
  <si>
    <t>SALIDA PARA BALA O SPOT LED TIPO ESTACA (no incluye suministro ni instalación de la bala)</t>
  </si>
  <si>
    <t>SALIDA PARA BALA REDONDA TIPO LED PAR 16 (no incluye suministro ni instalación de la bala)</t>
  </si>
  <si>
    <t>SALIDA PARA LUMINARIA DE EMERGENCIA HERMÉTICA DE-400L (no incluye suministro ni instalación de lámpara)</t>
  </si>
  <si>
    <t>SALIDA PARA LUMINARIA DE EMERGENCIA SIGNAL (no incluye suministro ni instalación de lámpara)</t>
  </si>
  <si>
    <t>SALIDA PARA LUMINARIA DE EMERGENCIA VVE3 DE NORMALUX (no incluye suministro ni instalación de lámpara)</t>
  </si>
  <si>
    <t>SALIDA PARA PUNTO DE DERIVACIÓN PARA CINTA LED (no incluye suministro ni instalación)</t>
  </si>
  <si>
    <t>SALIDA PARA PULSADOR DE MOTOR (No incluye pulsador)</t>
  </si>
  <si>
    <t>SALIDA PARA PULSADOR DE CANTONERA (Incluye pulsador)</t>
  </si>
  <si>
    <t>SALIDA PARA CONTROL CENTRAL DE ILUMINACIÓN EN RECEPCIÓN (INCLUYE CONTROL CENTRAL)</t>
  </si>
  <si>
    <t>SALIDA PARA CONSOLA DE CITÓFONOS (Solo tubería y cajas)</t>
  </si>
  <si>
    <t>SALIDA PARA CITÓFONO DE EMERGENCIA (Solo tubería y cajas)</t>
  </si>
  <si>
    <t>SALIDA PARA CITÓFONO TIPO PARLANTE PORTERO (Solo tubería y cajas)</t>
  </si>
  <si>
    <r>
      <t>·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Times New Roman"/>
        <family val="1"/>
      </rPr>
      <t>SI EL EDIFICIO ESTÁ EMPLEANDO CIELO RASO, LAS TUBERÍAS PARA LAS SALIDAS UBICADAS EN ÉSTE NO EMBEBIDAS EN LA PLACA, DEBEN SER TIPO EMT O PVC SC40. SEGÚN LO DISPUESTO POR EL RETIE 2013 ART.20.6.1.2.H.</t>
    </r>
  </si>
  <si>
    <r>
      <t>·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Times New Roman"/>
        <family val="1"/>
      </rPr>
      <t>EN LAS ZONAS DE ALTA CONCENTRACIÓN DE PERSONAS SE DEBEN UTILIZAR CONDUCTORES ELÉCTRICOS CON AISLAMIENTO O RECUBRIMIENTO DE MUY BAJO CONTENIDO DE HALÓGENOS, NO PROPAGADORES DE LLAMA Y BAJA EMISIÓN DE HUMOS OPACOS; SEGÚN LO DISPUESTO EN EL (Art. 20.2.9. g) DEL RETIE 2013.</t>
    </r>
  </si>
  <si>
    <t>SALIDA PARA LUMINARIA DE EMERGENCIA SIGNAL ESCALERA (no incluye suministro ni instalación de lámpara)</t>
  </si>
  <si>
    <t>INSTALACIÓN DE LUMINARIA DE EMERGENCIA SIGNAL ESCALERA</t>
  </si>
  <si>
    <t>SALIDA PARA LUMINARIA DE EMERGENCIA VSE3 DE NORMALUX (no incluye suministro ni instalación de lámpara)</t>
  </si>
  <si>
    <r>
      <t>·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Times New Roman"/>
        <family val="1"/>
      </rPr>
      <t>EN LAS ZONAS DE ALTA CONCENTRACIÓN DEBEN UTILIZAR CONDUCTORES ELÉCTRIC AISLAMIENTO O RECUBRIMIENTO DE MUY HALÓGENOS, NO PROPAGADORES DE LLAM DE HUMOS OPACOS; SEGÚN LO DISPUESTO DEL RETIE 2013.</t>
    </r>
  </si>
  <si>
    <t>CAJAS DE PASO COMUNICACIÓN GENERAL (**)</t>
  </si>
  <si>
    <t>SUMINISTRO, TRANSPORTE E INSTALACIÓN DE BANDEJA TIPO MALLA 600X54 mm, (INCLUYENDO, SOPORTES, FIJACIONES Y DEMÁS ACCESORIOS).</t>
  </si>
  <si>
    <t>CAJA DE PASO DE 3 COMPARTIMENTOS DE 60X60X20 (Horizontal) PARA CITOFONIA, TELEFONÍA, TELEVISIÓN COMUNAL</t>
  </si>
  <si>
    <t>CAJA PARA AMPLIFICADOR T.V. DE 50X40X12 cms TIPO STRIP CON CHAPA (INCLUYE SALIDA PARA TOMACORRIENTE DOBLE C/P)</t>
  </si>
  <si>
    <t>SUMINISTRO INSTALACIÓN DE TERMINAL PREMOLDEADO PARA CABLE No. 3x185 mm² Al. 15KV XLPE (15KV USO INTERIOR)</t>
  </si>
  <si>
    <t>SISTEMA DE PUESTA A TIERRA PARA PARARRAYOS (Incluye (2) varilla cooperweld, soldadura exotermica, 5 metros de cable desnudo 2/0,  incluye (1) caja de inspección)</t>
  </si>
  <si>
    <t>INTERCONEXIÓN EN CABLE 2/0 Cu. DE SISTEMA PUESTA A TIERRA PARA APANTALLAMIENTO DESDE CAJA EN PVC DE .30x.30x.15 M HASTA CAJA DE INSPECCIÓN</t>
  </si>
  <si>
    <t>INTERCONEXIÓN DE LA ESTRUCTURA CON LA PUESTA A TIERRA DEL APANTALLAMIENTO EN CABLE DESNUDO 2/0 AWG Cu.</t>
  </si>
  <si>
    <t>SUMINISTRO E INSTALACIÓN DE PUESTA A TIERRA PARA LA SUBESTACIÓN, TABLERO GENERAL DE ACOMETIDAS (TGA), GRUPO DE MEDIDA EN BT SERVICIOS COMUNES (GMBT-T-SC), TABLERO DE DISTRIBUCIÓN SERVICIOS COMUNES (T-SC), EL GRUPO DE MEDIDA EN BT EQUIPO DE INCENDIO (GMBT-INC), EL ARMARIO 1 (AM-1) Y ARMARIO 2 (AM-2). SEGÚN NORMAS CODENSA (Incluye (6) varillas cooperweld, soldadura exotermica, cable desnudo 2/0 Cu., (2) cajas de inspección y tratamiento)</t>
  </si>
  <si>
    <t>SUMINISTRO E INSTALACIÓN DE PUESTA A TIERRA PARA EL ARMARIO 3 (AM-3), ARMARIO 4 (AM-4), Y EL ARMARIO 5 (AM-5), SEGÚN NORMAS CODENSA (Incluye (2) varillas cooperweld, soldadura exotermica, cable desnudo 2/0 Cu., (1) cajas de inspección y tratamiento)</t>
  </si>
  <si>
    <t>SUMINISTRO E INSTALACIÓN DE PUESTA A TIERRA PARA LA PLANTA ELÉCTRICA, SEGÚN NORMAS CODENSA (Incluye (6) varillas cooperweld, soldadura exotermica, cable desnudo 2/0 Cu., (2) cajas de inspección y tratamiento)</t>
  </si>
  <si>
    <r>
      <t xml:space="preserve">TRANSFORMADOR EN ACEITE DE </t>
    </r>
    <r>
      <rPr>
        <sz val="9"/>
        <color rgb="FFFF0000"/>
        <rFont val="Arial Narrow"/>
        <family val="2"/>
      </rPr>
      <t>400 KVA</t>
    </r>
    <r>
      <rPr>
        <sz val="9"/>
        <rFont val="Arial Narrow"/>
        <family val="2"/>
      </rPr>
      <t xml:space="preserve"> 11400:208/120V DYn5  CON DPS 12 KV 10KA.
Cambio a Transformador Trifásico Convencional </t>
    </r>
    <r>
      <rPr>
        <sz val="9"/>
        <color rgb="FFFF0000"/>
        <rFont val="Arial Narrow"/>
        <family val="2"/>
      </rPr>
      <t>630</t>
    </r>
    <r>
      <rPr>
        <sz val="9"/>
        <rFont val="Arial Narrow"/>
        <family val="2"/>
      </rPr>
      <t xml:space="preserve"> 11400FN-3bt  208 D yn 5  Al - Al Mineral (costo adicional al valor ya contratado$13.000.000) Más cambio fusibles $800.000</t>
    </r>
  </si>
  <si>
    <r>
      <t xml:space="preserve">VENTANAS DE VENTILACION DAMPERS NORMA CODENSA PARA </t>
    </r>
    <r>
      <rPr>
        <sz val="9"/>
        <color rgb="FFFF0000"/>
        <rFont val="Arial Narrow"/>
        <family val="2"/>
      </rPr>
      <t>400 KVA</t>
    </r>
    <r>
      <rPr>
        <sz val="9"/>
        <rFont val="Arial Narrow"/>
        <family val="2"/>
      </rPr>
      <t xml:space="preserve"> (2 Unidades).
Con  ocasión  del  cambio  de  Transformador  Trifásico  Convencional  </t>
    </r>
    <r>
      <rPr>
        <sz val="9"/>
        <color rgb="FFFF0000"/>
        <rFont val="Arial Narrow"/>
        <family val="2"/>
      </rPr>
      <t>630</t>
    </r>
    <r>
      <rPr>
        <sz val="9"/>
        <rFont val="Arial Narrow"/>
        <family val="2"/>
      </rPr>
      <t>,  se  cambiaron  los dampers de amplitud. Costo adicional diferencia $1.700.000</t>
    </r>
  </si>
  <si>
    <t>ALO 1030283</t>
  </si>
  <si>
    <t>ALO 1030297</t>
  </si>
  <si>
    <t>INGEPROYECOL</t>
  </si>
  <si>
    <t>X</t>
  </si>
  <si>
    <t>PASE ENTRE CELDA SF6 Y TRANSFORMADOR EN 3x70mm² Al. 15KV XLPE (incluye terminales premoldeados)</t>
  </si>
  <si>
    <t>SUMINISTRO E INSTALACIÓN DE SISTEMA DE DESLASTRE DE CARGA T-SC (incluye tubería y cableado de control)</t>
  </si>
  <si>
    <t>SALIDAS ELÉCTRICAS EN APARTAMENTOS (**)
ZONAS COMUNES</t>
  </si>
  <si>
    <t>SALIDAS ELÉCTRICAS EN APARTAMENTOS (**)
PUNTO FIJO</t>
  </si>
  <si>
    <t>INGEPROYECOL 1030082</t>
  </si>
  <si>
    <t>CONTRATO CIVIL DE OBRA NO. HIGH P - 1030297</t>
  </si>
  <si>
    <t>ITEM NUEVO</t>
  </si>
  <si>
    <t>UNIDADES PRIVADAS</t>
  </si>
  <si>
    <t>CONTRATO CIVIL DE OBRA NO. HIGH P - 1030283 - UNIDADES PRIVADAS</t>
  </si>
  <si>
    <t>CONTRATO CIVIL DE OBRA NO. HIGH P - 1030297 - ZONAS CUMUNES</t>
  </si>
  <si>
    <t>ALO INGENIERIA ELECTRICA S.A.S</t>
  </si>
  <si>
    <t>COMERCIALIZADORA LUMIK LIGHT SAS</t>
  </si>
  <si>
    <t>INGELSIST SAS</t>
  </si>
  <si>
    <t>RM INGENIERÍA Y CONSTRUCCIÓN S.A.S.</t>
  </si>
  <si>
    <t>TODO</t>
  </si>
  <si>
    <t>SUMINISTRO LUMINARIAS Y APARATOS</t>
  </si>
  <si>
    <t>RETIE Y RETILAP</t>
  </si>
  <si>
    <t>SUBTERRANIZACION</t>
  </si>
  <si>
    <t>CANTIDADES REALES EJECUTADAS</t>
  </si>
  <si>
    <t>CONTRATISTA</t>
  </si>
  <si>
    <t>OBJETO</t>
  </si>
  <si>
    <t># CONTRATO</t>
  </si>
  <si>
    <t>VALOR</t>
  </si>
  <si>
    <t>ADICION No. 1</t>
  </si>
  <si>
    <t>CÓD.</t>
  </si>
  <si>
    <t>Actividades contratos</t>
  </si>
  <si>
    <t>VALOR CONTRATO</t>
  </si>
  <si>
    <t>FECHA</t>
  </si>
  <si>
    <t>28 de Abril de 2021</t>
  </si>
  <si>
    <t>25 de Mayo del2021</t>
  </si>
  <si>
    <t>20 de marzo de 2020</t>
  </si>
  <si>
    <t xml:space="preserve"> 06 de Julio 2021</t>
  </si>
  <si>
    <t>26 de Mayo de 2021</t>
  </si>
  <si>
    <t xml:space="preserve">Actividades coincidentes </t>
  </si>
  <si>
    <t>Actividades No coincidentes</t>
  </si>
  <si>
    <t>PRESUPUESTO DE OBRA SEGÚN CONTRATO No. 1030082</t>
  </si>
  <si>
    <t>CÓD. INSUMO</t>
  </si>
  <si>
    <t>UN</t>
  </si>
  <si>
    <t>CANT</t>
  </si>
  <si>
    <t>VR. UNITARIO</t>
  </si>
  <si>
    <t>SUBTOTAL</t>
  </si>
  <si>
    <t>SUBESTACION ELECTRICA (*) ZONAS COMUNES</t>
  </si>
  <si>
    <t>CELDA DE ENTRADA SF6  (SEGÚN ESPECIFICACIONES)</t>
  </si>
  <si>
    <t>GL</t>
  </si>
  <si>
    <t>CELDA DE SALIDA SF6  (SEGÚN ESPECIFICACIONES)</t>
  </si>
  <si>
    <t>ML</t>
  </si>
  <si>
    <t>TABLEROS  Y CAJAS</t>
  </si>
  <si>
    <t>Para las especificaciones de estos equipos, referirse al diagrama unifilar.</t>
  </si>
  <si>
    <r>
      <rPr>
        <sz val="9"/>
        <rFont val="Arial Narrow"/>
        <family val="2"/>
      </rPr>
      <t>SUMINISTRO E INSTALACION DE ARMARIO DE MEDIDORES DE 18 CTAS (AM-4) - (Según
Diagrama Unifilar)</t>
    </r>
  </si>
  <si>
    <r>
      <rPr>
        <sz val="9"/>
        <rFont val="Arial Narrow"/>
        <family val="2"/>
      </rPr>
      <t>SUMINISTRO E INSTALACION DE ARMARIO DE MEDIDORES DE 24 CTAS (AM-5) - (Según
Diagrama Unifilar)</t>
    </r>
  </si>
  <si>
    <t>CAJA  CON  INTERRUPTOR  INDUSTRIAL  DE  3X250  AMP   (BOMBAS  HIDRAULICAS)  -  (T- POTABLE).</t>
  </si>
  <si>
    <t>CAJA  CON  INTERRUPTOR  INDUSTRIAL  DE  3X50  AMP   -  EQUIPOS   EYECTORES  (T- EYECTOR/1, T-EYECTOR/2)</t>
  </si>
  <si>
    <t>CAJA  CON  INTERRUPTOR  INDUSTRIAL  -  I  magnética  3780A  -  I  nominal  3x630A  SOLO MAGNÉTICO - (BOMBAS INCENDIO) - (EQ. INCENDIO)</t>
  </si>
  <si>
    <t>CAJA CON INTERRUPTOR DE 3X50 AMP (BOMBAS JOCKEY) - (JOCKEY)</t>
  </si>
  <si>
    <t>DUCTERIA ALIMENTACION</t>
  </si>
  <si>
    <t>ALIMENTACION EN DUCTERIA EMT 1Ø1-1/4"</t>
  </si>
  <si>
    <t>ALIMENTACION EN DUCTERIA PVC SCH-40 1Ø1-1/4"</t>
  </si>
  <si>
    <t>ALIMENTACION EN DUCTERIA EMT 1Ø3"</t>
  </si>
  <si>
    <t>ALIMENTACION EN DUCTERIA IMC 1Ø4"</t>
  </si>
  <si>
    <t>ALIMENTACION EN DUCTERIA EMT 3Ø4"</t>
  </si>
  <si>
    <t>ALIMENTACION EN DUCTERIA PVC 3Ø4"</t>
  </si>
  <si>
    <t>ALIMENTACION EN DUCTERIA PVC 6Ø4"</t>
  </si>
  <si>
    <t>ALIMENTACION EN DUCTERIA PVC BOMBA INCENDIO 3Ø4" IMC</t>
  </si>
  <si>
    <t>CAJA DE PASO  METÁLICA DE .15X.15X.15 Mts</t>
  </si>
  <si>
    <t>CAJA DE PASO  METÁLICA DE .20X.20X.20 Mts</t>
  </si>
  <si>
    <t>CAJA DE PASO  METÁLICA DE .30X.30X.30 Mts</t>
  </si>
  <si>
    <t>CAJA DE PASO  METÁLICA DE .50X.50X.30 Mts</t>
  </si>
  <si>
    <t>CAJA DE PASO  METÁLICA DE .70X.70X.30 Mts</t>
  </si>
  <si>
    <t>CAJA DE PASO  METÁLICA DE .80X.80X.30 Mts</t>
  </si>
  <si>
    <t>CAJA DE PASO  METÁLICA DE .90X.90X.30 Mts</t>
  </si>
  <si>
    <t>CAJA DE PASO  METÁLICA DE 1.00X1.00X.30 Mts</t>
  </si>
  <si>
    <t>CAJA DE PASO  METÁLICA DE 1.10X1.10X.30 Mts</t>
  </si>
  <si>
    <t>SALIDAS EN PORTERIA (**)</t>
  </si>
  <si>
    <t>SUMINISTRO E INSTALACION DE LUMINARIA TIPO BOLARDO LED 10W</t>
  </si>
  <si>
    <t>SUMINISTRO E INSTALACION DE BALA O SPOT LED TIPO ESTACA</t>
  </si>
  <si>
    <t>SALIDA BIFÁSICA PARA CONTROL DE ILUMINACION EN PORTERIA (Piso)</t>
  </si>
  <si>
    <t>SALIDA PARA  CANTONERA</t>
  </si>
  <si>
    <t>SALIDA PARA CONSOLA DE CITÓFONOS (Solo tuberia y cajas)</t>
  </si>
  <si>
    <t>SALIDA PARA CITOFONO DE EMERGENCIA (Solo tuberia y cajas)</t>
  </si>
  <si>
    <t>SALIDA PARA CITOFONO TIPO PARLANTE  PORTERO (Solo tuberia y cajas)</t>
  </si>
  <si>
    <t>SALIDA PARA TELEFONO (Incluye cableado y suministro de toma)</t>
  </si>
  <si>
    <t>SALIDA PARA BOMBA HIDRAULICA (T-POTABLE)</t>
  </si>
  <si>
    <t>SISTEMA DE TELEFONIA</t>
  </si>
  <si>
    <t>INTERCONEXION VERTICAL SISTEMA DE TELÉFONOS EN  1Ø2"</t>
  </si>
  <si>
    <t>INTERCONEXION VERTICAL SISTEMA DE TELÉFONOS EN  1Ø3"</t>
  </si>
  <si>
    <t>TENDIDO DE TUBERIA HORIZONTAL EN DUCTERIA PVC 1Ø3"</t>
  </si>
  <si>
    <t>SISTEMA DE TELEVISION (**)</t>
  </si>
  <si>
    <t>INTERCONEXION VERTICAL  SISTEMA DE TELEVISIÓN COMUNAL EN 2Ø2"</t>
  </si>
  <si>
    <t>TENDIDO DE TUBERIA HORIZONTAL EN DUCTERIA PVC 2Ø2"</t>
  </si>
  <si>
    <t>TENDIDO DE TUBERIA HORIZONTAL EN DUCTERIA PVC 2Ø3"</t>
  </si>
  <si>
    <t>MASTIL PARA ANTENA T.V. DE Ø 1" GALVANIZADO</t>
  </si>
  <si>
    <t>INTERCONEXION VERTICAL SISTEMA DE CITOFONIA EN 1Ø2"</t>
  </si>
  <si>
    <t>INTERCONEXION VERTICAL SISTEMA DE CITOFONIA EN 1Ø3"</t>
  </si>
  <si>
    <t>TENDIDO DE TUBERIA HORIZONTAL EN DUCTERIA PVC 1Ø2"</t>
  </si>
  <si>
    <r>
      <rPr>
        <sz val="9"/>
        <rFont val="Arial Narrow"/>
        <family val="2"/>
      </rPr>
      <t>SUMINISTRO INSTALACION DE TERMINAL PREMOLDEADO PARA CABLE No. 3x185 mm²
Al. 15KV XLPE (15KV USO EXTERIOR)</t>
    </r>
  </si>
  <si>
    <t>JG</t>
  </si>
  <si>
    <r>
      <rPr>
        <sz val="9"/>
        <rFont val="Arial Narrow"/>
        <family val="2"/>
      </rPr>
      <t>SUMINISTRO INSTALACION DE TERMINAL PREMOLDEADO PARA CABLE No. 3x185 mm²
Al. 15KV XLPE (15KV USO INTERIOR)</t>
    </r>
  </si>
  <si>
    <t>DUCTERIA RED DE MEDIA TENSION 4Ф6" PVC</t>
  </si>
  <si>
    <t>SUMINISTRO E INSTALACIÓN DE LUMINARIA LED HERMETICA 2X18W</t>
  </si>
  <si>
    <t>APARTAMENTOS</t>
  </si>
  <si>
    <t>SALIDAS ELECTRICAS EN APARTAMENTOS (**)</t>
  </si>
  <si>
    <t>$                          -</t>
  </si>
  <si>
    <t>SUMINISTRO E INSTALACION DE  PANEL LED RD DE SOBREPONER</t>
  </si>
  <si>
    <t>SALIDAS PARA TOMACORRIENTE DOBLE C/P TIPO GFCI (Lavadora) ARTEOR</t>
  </si>
  <si>
    <t>SALIDAS PARA TOMACORRIENTE DOBLE C/P TIPO GFCI (Plancha) ARTEOR</t>
  </si>
  <si>
    <t>SISTEMA DE  CITOFONIA (**)</t>
  </si>
  <si>
    <t>CERTIFICACIONES Y PRUEBAS</t>
  </si>
  <si>
    <t>CERTIFICACION RETIE 112 APTOS</t>
  </si>
  <si>
    <t>CERTIFICACION RETIE ZONAS COMUNES</t>
  </si>
  <si>
    <r>
      <t xml:space="preserve">TRAMITES CONEXIÓN ORL. </t>
    </r>
    <r>
      <rPr>
        <b/>
        <sz val="9"/>
        <rFont val="Arial Narrow"/>
        <family val="2"/>
      </rPr>
      <t>CORTESIA</t>
    </r>
  </si>
  <si>
    <t>$                     -</t>
  </si>
  <si>
    <t>Gl</t>
  </si>
  <si>
    <t>VALOR PRESUPUESTO TOTAL</t>
  </si>
  <si>
    <t>A. 5%</t>
  </si>
  <si>
    <t>I. 2%</t>
  </si>
  <si>
    <t>U. 5%</t>
  </si>
  <si>
    <t>IVA 19% DE LA U</t>
  </si>
  <si>
    <r>
      <t xml:space="preserve">TRANSFORMADOR EN ACEITE DE 400 KVA 11400:208/120V DYn5  CON DPS 12 KV 10KA.
</t>
    </r>
    <r>
      <rPr>
        <sz val="9"/>
        <color rgb="FFFF0000"/>
        <rFont val="Arial Narrow"/>
        <family val="2"/>
      </rPr>
      <t>Cambio a Transformador Trifásico Convencional 630 11400FN-3bt  208 D yn 5  Al - Al Mineral (costo adicional al valor ya contratado$13.000.000) Más cambio fusibles $800.000</t>
    </r>
  </si>
  <si>
    <r>
      <t xml:space="preserve">VENTANAS DE VENTILACION DAMPERS NORMA CODENSA PARA 400 KVA (2 Unidades).
</t>
    </r>
    <r>
      <rPr>
        <sz val="9"/>
        <color rgb="FFFF0000"/>
        <rFont val="Arial Narrow"/>
        <family val="2"/>
      </rPr>
      <t>Con  ocasión  del  cambio  de  Transformador  Trifásico  Convencional  630,  se  cambiaron  los dampers de amplitud. Costo adicional diferencia $1.700.000</t>
    </r>
  </si>
  <si>
    <t xml:space="preserve">CÓD. </t>
  </si>
  <si>
    <t>ACTIVIDADES</t>
  </si>
  <si>
    <r>
      <rPr>
        <b/>
        <sz val="9"/>
        <color rgb="FF333333"/>
        <rFont val="Arial Narrow"/>
        <family val="2"/>
      </rPr>
      <t>OBSERVACIONES</t>
    </r>
    <r>
      <rPr>
        <b/>
        <sz val="9"/>
        <rFont val="Arial Narrow"/>
        <family val="2"/>
      </rPr>
      <t xml:space="preserve"> INGEPROYECOL</t>
    </r>
  </si>
  <si>
    <t>PRESUPUESTO CONTRACTUAL</t>
  </si>
  <si>
    <r>
      <rPr>
        <b/>
        <sz val="10"/>
        <color rgb="FF333333"/>
        <rFont val="Arial Narrow"/>
        <family val="2"/>
      </rPr>
      <t>CANT</t>
    </r>
  </si>
  <si>
    <r>
      <rPr>
        <b/>
        <sz val="10"/>
        <color rgb="FF333333"/>
        <rFont val="Arial Narrow"/>
        <family val="2"/>
      </rPr>
      <t>SUBTOTAL</t>
    </r>
  </si>
  <si>
    <t>Solo suministro, no se realizo la instalación, por lo tanto no es el 100% de ejecución</t>
  </si>
  <si>
    <t>suministrado</t>
  </si>
  <si>
    <t>Solo se ejecuto un % de la actividad, por lo tanto no es el 100% de ejecución</t>
  </si>
  <si>
    <t>ESTIMACION CANTIDADES EJECUTADAS</t>
  </si>
  <si>
    <t>DIF</t>
  </si>
  <si>
    <t>VR TOTAL</t>
  </si>
  <si>
    <r>
      <rPr>
        <b/>
        <sz val="10"/>
        <color rgb="FF333333"/>
        <rFont val="Arial Narrow"/>
        <family val="2"/>
      </rPr>
      <t>OBSERVACIONES</t>
    </r>
    <r>
      <rPr>
        <b/>
        <sz val="10"/>
        <rFont val="Arial Narrow"/>
        <family val="2"/>
      </rPr>
      <t xml:space="preserve">  PG</t>
    </r>
  </si>
  <si>
    <t>GRADECO CONSTRUCCION ES Y CIA SAS</t>
  </si>
  <si>
    <t>COMPARATIVO DE ACTIVIDADES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</si>
</sst>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\ #,##0;[Red]\-&quot;$&quot;\ #,##0"/>
    <numFmt numFmtId="8" formatCode="&quot;$&quot;\ #,##0.00;[Red]\-&quot;$&quot;\ #,##0.00"/>
    <numFmt numFmtId="44" formatCode="_-&quot;$&quot;\ * #,##0.00_-;\-&quot;$&quot;\ * #,##0.00_-;_-&quot;$&quot;\ * &quot;-&quot;??_-;_-@_-"/>
    <numFmt numFmtId="164" formatCode="\$\ #,##0"/>
    <numFmt numFmtId="165" formatCode="\$#,##0"/>
    <numFmt numFmtId="166" formatCode="\$\ #,##0.00"/>
    <numFmt numFmtId="167" formatCode="&quot;$&quot;\ #,##0"/>
    <numFmt numFmtId="168" formatCode="_-&quot;$&quot;\ * #,##0_-;\-&quot;$&quot;\ * #,##0_-;_-&quot;$&quot;\ * &quot;-&quot;??_-;_-@_-"/>
  </numFmts>
  <fonts count="54" x14ac:knownFonts="1">
    <font>
      <sz val="10"/>
      <color rgb="FF000000"/>
      <name val="Times New Roman"/>
      <charset val="204"/>
    </font>
    <font>
      <b/>
      <sz val="9"/>
      <name val="Arial"/>
      <family val="2"/>
    </font>
    <font>
      <b/>
      <sz val="10.5"/>
      <name val="Calibri"/>
      <family val="2"/>
    </font>
    <font>
      <b/>
      <sz val="9"/>
      <name val="Arial Narrow"/>
      <family val="2"/>
    </font>
    <font>
      <b/>
      <sz val="9"/>
      <color rgb="FF000000"/>
      <name val="Arial Narrow"/>
      <family val="2"/>
    </font>
    <font>
      <sz val="9"/>
      <name val="Arial Narrow"/>
      <family val="2"/>
    </font>
    <font>
      <sz val="9"/>
      <color rgb="FF333333"/>
      <name val="Arial Narrow"/>
      <family val="2"/>
    </font>
    <font>
      <sz val="9"/>
      <color rgb="FF000000"/>
      <name val="Arial Narrow"/>
      <family val="2"/>
    </font>
    <font>
      <b/>
      <sz val="9"/>
      <color rgb="FF333333"/>
      <name val="Arial Narrow"/>
      <family val="2"/>
    </font>
    <font>
      <b/>
      <sz val="10.5"/>
      <color rgb="FF333333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9"/>
      <color rgb="FFFF0000"/>
      <name val="Arial Narrow"/>
      <family val="2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b/>
      <sz val="11.5"/>
      <color rgb="FF000000"/>
      <name val="Times New Roman"/>
      <family val="1"/>
    </font>
    <font>
      <sz val="11.5"/>
      <color rgb="FF000000"/>
      <name val="Times New Roman"/>
      <family val="1"/>
    </font>
    <font>
      <sz val="9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FFFFFF"/>
      <name val="Times New Roman"/>
      <family val="1"/>
    </font>
    <font>
      <sz val="8"/>
      <color rgb="FF000000"/>
      <name val="Times New Roman"/>
      <family val="1"/>
    </font>
    <font>
      <sz val="9.5"/>
      <color rgb="FF000000"/>
      <name val="Times New Roman"/>
      <family val="1"/>
    </font>
    <font>
      <sz val="7"/>
      <color rgb="FF000000"/>
      <name val="Times New Roman"/>
      <family val="1"/>
    </font>
    <font>
      <b/>
      <sz val="11.5"/>
      <color rgb="FFFFFFFF"/>
      <name val="Times New Roman"/>
      <family val="1"/>
    </font>
    <font>
      <b/>
      <sz val="9"/>
      <color rgb="FFFFFFFF"/>
      <name val="Times New Roman"/>
      <family val="1"/>
    </font>
    <font>
      <b/>
      <sz val="9"/>
      <color rgb="FF000000"/>
      <name val="Times New Roman"/>
      <family val="1"/>
    </font>
    <font>
      <sz val="8"/>
      <name val="Times New Roman"/>
      <family val="1"/>
    </font>
    <font>
      <b/>
      <sz val="10"/>
      <name val="Arial Narrow"/>
      <family val="2"/>
    </font>
    <font>
      <b/>
      <sz val="11.5"/>
      <color rgb="FFFF0000"/>
      <name val="Times New Roman"/>
      <family val="1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1.5"/>
      <name val="Times New Roman"/>
      <family val="1"/>
    </font>
    <font>
      <b/>
      <sz val="10"/>
      <color theme="6" tint="-0.249977111117893"/>
      <name val="Times New Roman"/>
      <family val="1"/>
    </font>
    <font>
      <b/>
      <sz val="10"/>
      <color rgb="FFC00000"/>
      <name val="Times New Roman"/>
      <family val="1"/>
    </font>
    <font>
      <sz val="10"/>
      <name val="Times New Roman"/>
      <family val="1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name val="Arial Narrow"/>
      <family val="2"/>
    </font>
    <font>
      <sz val="10"/>
      <color rgb="FF002060"/>
      <name val="Arial Narrow"/>
      <family val="2"/>
    </font>
    <font>
      <b/>
      <sz val="10"/>
      <color rgb="FF002060"/>
      <name val="Arial Narrow"/>
      <family val="2"/>
    </font>
    <font>
      <b/>
      <sz val="10"/>
      <color rgb="FFC00000"/>
      <name val="Arial Narrow"/>
      <family val="2"/>
    </font>
    <font>
      <sz val="10"/>
      <color rgb="FFC00000"/>
      <name val="Arial Narrow"/>
      <family val="2"/>
    </font>
    <font>
      <b/>
      <sz val="10"/>
      <color theme="6" tint="-0.249977111117893"/>
      <name val="Arial Narrow"/>
      <family val="2"/>
    </font>
    <font>
      <sz val="10"/>
      <color rgb="FFC00000"/>
      <name val="Times New Roman"/>
      <family val="1"/>
    </font>
    <font>
      <b/>
      <sz val="10"/>
      <color theme="6" tint="0.39997558519241921"/>
      <name val="Times New Roman"/>
      <family val="1"/>
    </font>
    <font>
      <b/>
      <sz val="9"/>
      <color rgb="FFC00000"/>
      <name val="Arial Narrow"/>
      <family val="2"/>
    </font>
    <font>
      <b/>
      <sz val="10"/>
      <color rgb="FF333333"/>
      <name val="Arial Narrow"/>
      <family val="2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b/>
      <sz val="10"/>
      <color theme="0"/>
      <name val="Arial Narrow"/>
      <family val="2"/>
    </font>
    <font>
      <b/>
      <sz val="8"/>
      <name val="Arial"/>
      <family val="2"/>
    </font>
    <font>
      <b/>
      <u/>
      <sz val="12"/>
      <color rgb="FF000000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rgb="FFFFF2CC"/>
      </patternFill>
    </fill>
    <fill>
      <patternFill patternType="solid">
        <fgColor rgb="FFFDDA23"/>
      </patternFill>
    </fill>
    <fill>
      <patternFill patternType="solid">
        <fgColor rgb="FFB1B1B1"/>
      </patternFill>
    </fill>
    <fill>
      <patternFill patternType="solid">
        <fgColor rgb="FFE6E6E6"/>
      </patternFill>
    </fill>
    <fill>
      <patternFill patternType="solid">
        <fgColor rgb="FFBFBFBF"/>
      </patternFill>
    </fill>
    <fill>
      <patternFill patternType="solid">
        <fgColor rgb="FFFFBF00"/>
      </patternFill>
    </fill>
    <fill>
      <patternFill patternType="solid">
        <fgColor rgb="FFFFFF00"/>
        <bgColor indexed="64"/>
      </patternFill>
    </fill>
    <fill>
      <patternFill patternType="solid">
        <fgColor rgb="FF001F5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000000"/>
      </bottom>
      <diagonal/>
    </border>
    <border>
      <left style="thin">
        <color rgb="FF333333"/>
      </left>
      <right style="thin">
        <color rgb="FF000000"/>
      </right>
      <top style="thin">
        <color rgb="FF333333"/>
      </top>
      <bottom style="thin">
        <color rgb="FF333333"/>
      </bottom>
      <diagonal/>
    </border>
    <border>
      <left style="thin">
        <color rgb="FF000000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000000"/>
      </left>
      <right style="thin">
        <color rgb="FF333333"/>
      </right>
      <top style="thin">
        <color rgb="FF33333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333333"/>
      </top>
      <bottom style="thin">
        <color rgb="FF333333"/>
      </bottom>
      <diagonal/>
    </border>
    <border>
      <left style="thin">
        <color rgb="FF000000"/>
      </left>
      <right style="thin">
        <color rgb="FF333333"/>
      </right>
      <top style="thin">
        <color rgb="FF000000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000000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000000"/>
      </top>
      <bottom style="thin">
        <color rgb="FF000000"/>
      </bottom>
      <diagonal/>
    </border>
    <border>
      <left style="thin">
        <color rgb="FF333333"/>
      </left>
      <right style="thin">
        <color rgb="FF333333"/>
      </right>
      <top style="thin">
        <color rgb="FF000000"/>
      </top>
      <bottom/>
      <diagonal/>
    </border>
    <border>
      <left style="thin">
        <color rgb="FF333333"/>
      </left>
      <right/>
      <top style="thin">
        <color rgb="FF333333"/>
      </top>
      <bottom/>
      <diagonal/>
    </border>
    <border>
      <left style="thin">
        <color rgb="FF333333"/>
      </left>
      <right/>
      <top/>
      <bottom/>
      <diagonal/>
    </border>
    <border>
      <left style="thin">
        <color rgb="FF333333"/>
      </left>
      <right/>
      <top/>
      <bottom style="thin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000000"/>
      </right>
      <top style="thin">
        <color rgb="FF333333"/>
      </top>
      <bottom/>
      <diagonal/>
    </border>
    <border>
      <left/>
      <right/>
      <top style="thin">
        <color rgb="FF333333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333333"/>
      </top>
      <bottom style="thin">
        <color rgb="FF000000"/>
      </bottom>
      <diagonal/>
    </border>
    <border>
      <left style="thin">
        <color rgb="FF000000"/>
      </left>
      <right/>
      <top style="thin">
        <color rgb="FF333333"/>
      </top>
      <bottom style="thin">
        <color rgb="FF000000"/>
      </bottom>
      <diagonal/>
    </border>
    <border>
      <left/>
      <right style="thin">
        <color rgb="FF000000"/>
      </right>
      <top style="thin">
        <color rgb="FF333333"/>
      </top>
      <bottom style="thin">
        <color rgb="FF000000"/>
      </bottom>
      <diagonal/>
    </border>
    <border>
      <left style="thin">
        <color rgb="FF000000"/>
      </left>
      <right/>
      <top style="thin">
        <color rgb="FF333333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33333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333333"/>
      </right>
      <top/>
      <bottom style="thin">
        <color rgb="FF333333"/>
      </bottom>
      <diagonal/>
    </border>
    <border>
      <left style="thin">
        <color rgb="FF333333"/>
      </left>
      <right style="thin">
        <color rgb="FF333333"/>
      </right>
      <top/>
      <bottom style="thin">
        <color rgb="FF33333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333333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2" fillId="0" borderId="0" applyFont="0" applyFill="0" applyBorder="0" applyAlignment="0" applyProtection="0"/>
    <xf numFmtId="44" fontId="15" fillId="0" borderId="0" applyFont="0" applyFill="0" applyBorder="0" applyAlignment="0" applyProtection="0"/>
  </cellStyleXfs>
  <cellXfs count="467">
    <xf numFmtId="0" fontId="0" fillId="0" borderId="0" xfId="0" applyAlignment="1">
      <alignment horizontal="left" vertical="top"/>
    </xf>
    <xf numFmtId="0" fontId="3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right" vertical="center" wrapText="1"/>
    </xf>
    <xf numFmtId="0" fontId="0" fillId="4" borderId="6" xfId="0" applyFill="1" applyBorder="1" applyAlignment="1">
      <alignment horizontal="left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4" borderId="6" xfId="0" applyFont="1" applyFill="1" applyBorder="1" applyAlignment="1">
      <alignment horizontal="right" vertical="center" wrapText="1"/>
    </xf>
    <xf numFmtId="0" fontId="0" fillId="4" borderId="9" xfId="0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right" vertical="center" wrapText="1"/>
    </xf>
    <xf numFmtId="0" fontId="5" fillId="5" borderId="6" xfId="0" applyFont="1" applyFill="1" applyBorder="1" applyAlignment="1">
      <alignment horizontal="right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5" fillId="0" borderId="11" xfId="0" applyFont="1" applyBorder="1" applyAlignment="1">
      <alignment horizontal="right" vertical="center" wrapText="1"/>
    </xf>
    <xf numFmtId="0" fontId="0" fillId="3" borderId="6" xfId="0" applyFill="1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7" borderId="29" xfId="0" applyFill="1" applyBorder="1" applyAlignment="1">
      <alignment horizontal="left" vertical="center" wrapText="1"/>
    </xf>
    <xf numFmtId="1" fontId="6" fillId="4" borderId="6" xfId="0" applyNumberFormat="1" applyFont="1" applyFill="1" applyBorder="1" applyAlignment="1">
      <alignment horizontal="center" vertical="center" wrapText="1" shrinkToFit="1"/>
    </xf>
    <xf numFmtId="1" fontId="7" fillId="0" borderId="10" xfId="0" applyNumberFormat="1" applyFont="1" applyBorder="1" applyAlignment="1">
      <alignment horizontal="center" vertical="center" wrapText="1" shrinkToFit="1"/>
    </xf>
    <xf numFmtId="1" fontId="6" fillId="0" borderId="6" xfId="0" applyNumberFormat="1" applyFont="1" applyBorder="1" applyAlignment="1">
      <alignment horizontal="center" vertical="center" wrapText="1" shrinkToFit="1"/>
    </xf>
    <xf numFmtId="1" fontId="6" fillId="0" borderId="13" xfId="0" applyNumberFormat="1" applyFont="1" applyBorder="1" applyAlignment="1">
      <alignment horizontal="center" vertical="center" wrapText="1" shrinkToFit="1"/>
    </xf>
    <xf numFmtId="1" fontId="8" fillId="4" borderId="6" xfId="0" applyNumberFormat="1" applyFont="1" applyFill="1" applyBorder="1" applyAlignment="1">
      <alignment horizontal="center" vertical="center" wrapText="1" shrinkToFit="1"/>
    </xf>
    <xf numFmtId="1" fontId="6" fillId="5" borderId="6" xfId="0" applyNumberFormat="1" applyFont="1" applyFill="1" applyBorder="1" applyAlignment="1">
      <alignment horizontal="center" vertical="center" wrapText="1" shrinkToFit="1"/>
    </xf>
    <xf numFmtId="164" fontId="6" fillId="0" borderId="11" xfId="0" applyNumberFormat="1" applyFont="1" applyBorder="1" applyAlignment="1">
      <alignment horizontal="right" vertical="center" wrapText="1" shrinkToFit="1"/>
    </xf>
    <xf numFmtId="1" fontId="6" fillId="0" borderId="6" xfId="0" applyNumberFormat="1" applyFont="1" applyBorder="1" applyAlignment="1">
      <alignment horizontal="right" vertical="center" wrapText="1" shrinkToFit="1"/>
    </xf>
    <xf numFmtId="164" fontId="6" fillId="0" borderId="6" xfId="0" applyNumberFormat="1" applyFont="1" applyBorder="1" applyAlignment="1">
      <alignment horizontal="right" vertical="center" wrapText="1" shrinkToFit="1"/>
    </xf>
    <xf numFmtId="164" fontId="8" fillId="4" borderId="6" xfId="0" applyNumberFormat="1" applyFont="1" applyFill="1" applyBorder="1" applyAlignment="1">
      <alignment horizontal="right" vertical="center" wrapText="1" shrinkToFit="1"/>
    </xf>
    <xf numFmtId="1" fontId="8" fillId="4" borderId="10" xfId="0" applyNumberFormat="1" applyFont="1" applyFill="1" applyBorder="1" applyAlignment="1">
      <alignment horizontal="center" vertical="center" wrapText="1" shrinkToFit="1"/>
    </xf>
    <xf numFmtId="1" fontId="7" fillId="0" borderId="6" xfId="0" applyNumberFormat="1" applyFont="1" applyBorder="1" applyAlignment="1">
      <alignment horizontal="center" vertical="center" wrapText="1" shrinkToFit="1"/>
    </xf>
    <xf numFmtId="10" fontId="6" fillId="0" borderId="6" xfId="0" applyNumberFormat="1" applyFont="1" applyBorder="1" applyAlignment="1">
      <alignment horizontal="center" vertical="center" wrapText="1" shrinkToFit="1"/>
    </xf>
    <xf numFmtId="9" fontId="6" fillId="0" borderId="6" xfId="0" applyNumberFormat="1" applyFont="1" applyBorder="1" applyAlignment="1">
      <alignment horizontal="center" vertical="center" wrapText="1" shrinkToFit="1"/>
    </xf>
    <xf numFmtId="9" fontId="6" fillId="0" borderId="6" xfId="0" applyNumberFormat="1" applyFont="1" applyBorder="1" applyAlignment="1">
      <alignment horizontal="left" vertical="center" wrapText="1" shrinkToFit="1"/>
    </xf>
    <xf numFmtId="1" fontId="8" fillId="4" borderId="6" xfId="0" applyNumberFormat="1" applyFont="1" applyFill="1" applyBorder="1" applyAlignment="1">
      <alignment horizontal="left" vertical="center" wrapText="1" shrinkToFit="1"/>
    </xf>
    <xf numFmtId="1" fontId="6" fillId="0" borderId="6" xfId="0" applyNumberFormat="1" applyFont="1" applyBorder="1" applyAlignment="1">
      <alignment horizontal="left" vertical="center" wrapText="1" shrinkToFit="1"/>
    </xf>
    <xf numFmtId="164" fontId="7" fillId="0" borderId="1" xfId="0" applyNumberFormat="1" applyFont="1" applyBorder="1" applyAlignment="1">
      <alignment horizontal="right" vertical="center" wrapText="1" shrinkToFit="1"/>
    </xf>
    <xf numFmtId="164" fontId="8" fillId="4" borderId="16" xfId="0" applyNumberFormat="1" applyFont="1" applyFill="1" applyBorder="1" applyAlignment="1">
      <alignment horizontal="right" vertical="center" wrapText="1" shrinkToFit="1"/>
    </xf>
    <xf numFmtId="1" fontId="7" fillId="0" borderId="1" xfId="0" applyNumberFormat="1" applyFont="1" applyBorder="1" applyAlignment="1">
      <alignment horizontal="right" vertical="center" wrapText="1" shrinkToFit="1"/>
    </xf>
    <xf numFmtId="4" fontId="7" fillId="0" borderId="1" xfId="0" applyNumberFormat="1" applyFont="1" applyBorder="1" applyAlignment="1">
      <alignment horizontal="right" vertical="center" wrapText="1" shrinkToFit="1"/>
    </xf>
    <xf numFmtId="164" fontId="8" fillId="4" borderId="15" xfId="0" applyNumberFormat="1" applyFont="1" applyFill="1" applyBorder="1" applyAlignment="1">
      <alignment horizontal="right" vertical="center" wrapText="1" shrinkToFit="1"/>
    </xf>
    <xf numFmtId="1" fontId="4" fillId="0" borderId="10" xfId="0" applyNumberFormat="1" applyFont="1" applyBorder="1" applyAlignment="1">
      <alignment horizontal="center" vertical="center" wrapText="1" shrinkToFit="1"/>
    </xf>
    <xf numFmtId="1" fontId="7" fillId="0" borderId="6" xfId="0" applyNumberFormat="1" applyFont="1" applyBorder="1" applyAlignment="1">
      <alignment horizontal="left" vertical="center" wrapText="1" shrinkToFit="1"/>
    </xf>
    <xf numFmtId="1" fontId="4" fillId="4" borderId="6" xfId="0" applyNumberFormat="1" applyFont="1" applyFill="1" applyBorder="1" applyAlignment="1">
      <alignment horizontal="center" vertical="center" wrapText="1" shrinkToFit="1"/>
    </xf>
    <xf numFmtId="164" fontId="8" fillId="3" borderId="6" xfId="0" applyNumberFormat="1" applyFont="1" applyFill="1" applyBorder="1" applyAlignment="1">
      <alignment horizontal="right" vertical="center" wrapText="1" shrinkToFit="1"/>
    </xf>
    <xf numFmtId="164" fontId="4" fillId="0" borderId="1" xfId="0" applyNumberFormat="1" applyFont="1" applyBorder="1" applyAlignment="1">
      <alignment horizontal="right" vertical="center" wrapText="1" shrinkToFit="1"/>
    </xf>
    <xf numFmtId="165" fontId="4" fillId="7" borderId="1" xfId="0" applyNumberFormat="1" applyFont="1" applyFill="1" applyBorder="1" applyAlignment="1">
      <alignment horizontal="right" vertical="center" wrapText="1" shrinkToFit="1"/>
    </xf>
    <xf numFmtId="0" fontId="6" fillId="0" borderId="6" xfId="0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right" vertical="center" wrapText="1" shrinkToFit="1"/>
    </xf>
    <xf numFmtId="0" fontId="0" fillId="0" borderId="1" xfId="0" applyBorder="1" applyAlignment="1">
      <alignment horizontal="right" vertical="center" wrapText="1"/>
    </xf>
    <xf numFmtId="164" fontId="6" fillId="0" borderId="14" xfId="0" applyNumberFormat="1" applyFont="1" applyBorder="1" applyAlignment="1">
      <alignment horizontal="right" vertical="center" wrapText="1" shrinkToFit="1"/>
    </xf>
    <xf numFmtId="0" fontId="0" fillId="5" borderId="6" xfId="0" applyFill="1" applyBorder="1" applyAlignment="1">
      <alignment horizontal="right" vertical="center" wrapText="1"/>
    </xf>
    <xf numFmtId="0" fontId="0" fillId="5" borderId="9" xfId="0" applyFill="1" applyBorder="1" applyAlignment="1">
      <alignment horizontal="right" vertical="center" wrapText="1"/>
    </xf>
    <xf numFmtId="0" fontId="0" fillId="4" borderId="1" xfId="0" applyFill="1" applyBorder="1" applyAlignment="1">
      <alignment horizontal="right" vertical="center" wrapText="1"/>
    </xf>
    <xf numFmtId="164" fontId="8" fillId="4" borderId="11" xfId="0" applyNumberFormat="1" applyFont="1" applyFill="1" applyBorder="1" applyAlignment="1">
      <alignment horizontal="right" vertical="center" wrapText="1" shrinkToFit="1"/>
    </xf>
    <xf numFmtId="0" fontId="0" fillId="5" borderId="15" xfId="0" applyFill="1" applyBorder="1" applyAlignment="1">
      <alignment horizontal="right" vertical="center" wrapText="1"/>
    </xf>
    <xf numFmtId="164" fontId="7" fillId="0" borderId="17" xfId="0" applyNumberFormat="1" applyFont="1" applyBorder="1" applyAlignment="1">
      <alignment horizontal="right" vertical="center" wrapText="1" shrinkToFit="1"/>
    </xf>
    <xf numFmtId="164" fontId="8" fillId="4" borderId="9" xfId="0" applyNumberFormat="1" applyFont="1" applyFill="1" applyBorder="1" applyAlignment="1">
      <alignment horizontal="right" vertical="center" wrapText="1" shrinkToFit="1"/>
    </xf>
    <xf numFmtId="0" fontId="5" fillId="0" borderId="1" xfId="0" applyFont="1" applyBorder="1" applyAlignment="1">
      <alignment horizontal="right" vertical="center" wrapText="1"/>
    </xf>
    <xf numFmtId="164" fontId="7" fillId="0" borderId="6" xfId="0" applyNumberFormat="1" applyFont="1" applyBorder="1" applyAlignment="1">
      <alignment horizontal="right" vertical="center" wrapText="1" shrinkToFit="1"/>
    </xf>
    <xf numFmtId="0" fontId="0" fillId="3" borderId="6" xfId="0" applyFill="1" applyBorder="1" applyAlignment="1">
      <alignment horizontal="right" vertical="center" wrapText="1"/>
    </xf>
    <xf numFmtId="0" fontId="0" fillId="0" borderId="25" xfId="0" applyBorder="1" applyAlignment="1">
      <alignment horizontal="right" vertical="center" wrapText="1"/>
    </xf>
    <xf numFmtId="0" fontId="0" fillId="7" borderId="1" xfId="0" applyFill="1" applyBorder="1" applyAlignment="1">
      <alignment horizontal="right" vertical="center" wrapText="1"/>
    </xf>
    <xf numFmtId="164" fontId="6" fillId="0" borderId="9" xfId="0" applyNumberFormat="1" applyFont="1" applyBorder="1" applyAlignment="1">
      <alignment horizontal="right" vertical="center" wrapText="1" shrinkToFit="1"/>
    </xf>
    <xf numFmtId="0" fontId="5" fillId="0" borderId="15" xfId="0" applyFont="1" applyBorder="1" applyAlignment="1">
      <alignment horizontal="right" vertical="center" wrapText="1"/>
    </xf>
    <xf numFmtId="164" fontId="4" fillId="0" borderId="1" xfId="0" applyNumberFormat="1" applyFont="1" applyBorder="1" applyAlignment="1">
      <alignment vertical="center" wrapText="1" shrinkToFit="1"/>
    </xf>
    <xf numFmtId="0" fontId="0" fillId="0" borderId="1" xfId="0" applyBorder="1" applyAlignment="1">
      <alignment vertical="center" wrapText="1"/>
    </xf>
    <xf numFmtId="165" fontId="4" fillId="7" borderId="1" xfId="0" applyNumberFormat="1" applyFont="1" applyFill="1" applyBorder="1" applyAlignment="1">
      <alignment vertical="center" wrapText="1" shrinkToFit="1"/>
    </xf>
    <xf numFmtId="164" fontId="0" fillId="0" borderId="0" xfId="0" applyNumberFormat="1" applyAlignment="1">
      <alignment horizontal="left" vertical="center" wrapText="1"/>
    </xf>
    <xf numFmtId="9" fontId="0" fillId="0" borderId="0" xfId="1" applyFont="1" applyAlignment="1">
      <alignment horizontal="center" vertical="center" wrapText="1"/>
    </xf>
    <xf numFmtId="164" fontId="0" fillId="0" borderId="0" xfId="0" applyNumberFormat="1" applyAlignment="1">
      <alignment horizontal="right" vertical="center" wrapText="1"/>
    </xf>
    <xf numFmtId="164" fontId="13" fillId="0" borderId="0" xfId="0" applyNumberFormat="1" applyFont="1" applyAlignment="1">
      <alignment horizontal="right" vertical="center" wrapText="1"/>
    </xf>
    <xf numFmtId="164" fontId="13" fillId="8" borderId="0" xfId="0" applyNumberFormat="1" applyFont="1" applyFill="1" applyAlignment="1">
      <alignment horizontal="right" vertical="center" wrapText="1"/>
    </xf>
    <xf numFmtId="164" fontId="5" fillId="4" borderId="6" xfId="0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7" borderId="0" xfId="0" applyFill="1" applyAlignment="1">
      <alignment horizontal="left" vertical="center" wrapText="1"/>
    </xf>
    <xf numFmtId="0" fontId="0" fillId="7" borderId="24" xfId="0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4" borderId="8" xfId="0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6" fontId="17" fillId="0" borderId="31" xfId="0" applyNumberFormat="1" applyFont="1" applyBorder="1" applyAlignment="1">
      <alignment horizontal="right" vertical="center"/>
    </xf>
    <xf numFmtId="6" fontId="18" fillId="0" borderId="33" xfId="0" applyNumberFormat="1" applyFont="1" applyBorder="1" applyAlignment="1">
      <alignment horizontal="right" vertical="center"/>
    </xf>
    <xf numFmtId="0" fontId="12" fillId="0" borderId="38" xfId="0" applyFont="1" applyBorder="1" applyAlignment="1">
      <alignment horizontal="left" vertical="center"/>
    </xf>
    <xf numFmtId="0" fontId="0" fillId="0" borderId="0" xfId="0" applyAlignment="1">
      <alignment horizontal="center" vertical="top"/>
    </xf>
    <xf numFmtId="0" fontId="17" fillId="0" borderId="39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left" vertical="center" wrapText="1"/>
    </xf>
    <xf numFmtId="0" fontId="16" fillId="0" borderId="39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left" vertical="center" wrapText="1"/>
    </xf>
    <xf numFmtId="0" fontId="17" fillId="0" borderId="40" xfId="0" applyFont="1" applyBorder="1" applyAlignment="1">
      <alignment horizontal="left" vertical="center" wrapText="1"/>
    </xf>
    <xf numFmtId="0" fontId="12" fillId="0" borderId="37" xfId="0" applyFont="1" applyBorder="1" applyAlignment="1">
      <alignment vertical="center" wrapText="1"/>
    </xf>
    <xf numFmtId="0" fontId="18" fillId="0" borderId="37" xfId="0" applyFont="1" applyBorder="1" applyAlignment="1">
      <alignment vertical="center" wrapText="1"/>
    </xf>
    <xf numFmtId="0" fontId="17" fillId="0" borderId="37" xfId="0" applyFont="1" applyBorder="1" applyAlignment="1">
      <alignment vertical="center" wrapText="1"/>
    </xf>
    <xf numFmtId="0" fontId="21" fillId="9" borderId="39" xfId="0" applyFont="1" applyFill="1" applyBorder="1" applyAlignment="1">
      <alignment horizontal="center" vertical="center" wrapText="1"/>
    </xf>
    <xf numFmtId="0" fontId="22" fillId="0" borderId="39" xfId="0" applyFont="1" applyBorder="1" applyAlignment="1">
      <alignment horizontal="left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left" vertical="center" wrapText="1"/>
    </xf>
    <xf numFmtId="0" fontId="22" fillId="0" borderId="39" xfId="0" applyFont="1" applyBorder="1" applyAlignment="1">
      <alignment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39" xfId="0" applyFont="1" applyBorder="1" applyAlignment="1">
      <alignment vertical="center" wrapText="1"/>
    </xf>
    <xf numFmtId="6" fontId="12" fillId="0" borderId="39" xfId="0" applyNumberFormat="1" applyFont="1" applyBorder="1" applyAlignment="1">
      <alignment vertical="center" wrapText="1"/>
    </xf>
    <xf numFmtId="0" fontId="12" fillId="0" borderId="39" xfId="0" applyFont="1" applyBorder="1" applyAlignment="1">
      <alignment horizontal="left" vertical="center" wrapText="1"/>
    </xf>
    <xf numFmtId="8" fontId="12" fillId="0" borderId="39" xfId="0" applyNumberFormat="1" applyFont="1" applyBorder="1" applyAlignment="1">
      <alignment vertical="center" wrapText="1"/>
    </xf>
    <xf numFmtId="0" fontId="19" fillId="0" borderId="39" xfId="0" applyFont="1" applyBorder="1" applyAlignment="1">
      <alignment vertical="center" wrapText="1"/>
    </xf>
    <xf numFmtId="0" fontId="12" fillId="0" borderId="39" xfId="0" applyFont="1" applyBorder="1" applyAlignment="1">
      <alignment horizontal="justify" vertical="center" wrapText="1"/>
    </xf>
    <xf numFmtId="0" fontId="23" fillId="0" borderId="39" xfId="0" applyFont="1" applyBorder="1" applyAlignment="1">
      <alignment vertical="center" wrapText="1"/>
    </xf>
    <xf numFmtId="0" fontId="22" fillId="0" borderId="39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23" fillId="0" borderId="39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4" borderId="7" xfId="0" applyFont="1" applyFill="1" applyBorder="1" applyAlignment="1">
      <alignment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2" fillId="8" borderId="39" xfId="0" applyFont="1" applyFill="1" applyBorder="1" applyAlignment="1">
      <alignment horizontal="center" vertical="center" wrapText="1"/>
    </xf>
    <xf numFmtId="0" fontId="12" fillId="8" borderId="39" xfId="0" applyFont="1" applyFill="1" applyBorder="1" applyAlignment="1">
      <alignment vertical="center" wrapText="1"/>
    </xf>
    <xf numFmtId="0" fontId="20" fillId="13" borderId="39" xfId="0" applyFont="1" applyFill="1" applyBorder="1" applyAlignment="1">
      <alignment horizontal="left" vertical="center" wrapText="1"/>
    </xf>
    <xf numFmtId="0" fontId="20" fillId="13" borderId="39" xfId="0" applyFont="1" applyFill="1" applyBorder="1" applyAlignment="1">
      <alignment horizontal="center" vertical="center" wrapText="1"/>
    </xf>
    <xf numFmtId="0" fontId="12" fillId="13" borderId="39" xfId="0" applyFont="1" applyFill="1" applyBorder="1" applyAlignment="1">
      <alignment horizontal="left" vertical="center" wrapText="1"/>
    </xf>
    <xf numFmtId="0" fontId="18" fillId="14" borderId="39" xfId="0" applyFont="1" applyFill="1" applyBorder="1" applyAlignment="1">
      <alignment horizontal="center" vertical="center" wrapText="1"/>
    </xf>
    <xf numFmtId="0" fontId="18" fillId="14" borderId="39" xfId="0" applyFont="1" applyFill="1" applyBorder="1" applyAlignment="1">
      <alignment horizontal="left" vertical="center" wrapText="1"/>
    </xf>
    <xf numFmtId="0" fontId="0" fillId="14" borderId="39" xfId="0" applyFill="1" applyBorder="1" applyAlignment="1">
      <alignment horizontal="center" vertical="top"/>
    </xf>
    <xf numFmtId="0" fontId="0" fillId="14" borderId="39" xfId="0" applyFill="1" applyBorder="1" applyAlignment="1">
      <alignment horizontal="left" vertical="top"/>
    </xf>
    <xf numFmtId="0" fontId="17" fillId="14" borderId="39" xfId="0" applyFont="1" applyFill="1" applyBorder="1" applyAlignment="1">
      <alignment horizontal="center" vertical="center" wrapText="1"/>
    </xf>
    <xf numFmtId="0" fontId="17" fillId="14" borderId="39" xfId="0" applyFont="1" applyFill="1" applyBorder="1" applyAlignment="1">
      <alignment horizontal="left" vertical="center" wrapText="1" indent="4"/>
    </xf>
    <xf numFmtId="0" fontId="16" fillId="14" borderId="39" xfId="0" applyFont="1" applyFill="1" applyBorder="1" applyAlignment="1">
      <alignment horizontal="center" vertical="center" wrapText="1"/>
    </xf>
    <xf numFmtId="0" fontId="17" fillId="14" borderId="39" xfId="0" applyFont="1" applyFill="1" applyBorder="1" applyAlignment="1">
      <alignment horizontal="left" vertical="center" wrapText="1"/>
    </xf>
    <xf numFmtId="0" fontId="16" fillId="14" borderId="39" xfId="0" applyFont="1" applyFill="1" applyBorder="1" applyAlignment="1">
      <alignment horizontal="left" vertical="center" wrapText="1"/>
    </xf>
    <xf numFmtId="0" fontId="12" fillId="14" borderId="39" xfId="0" applyFont="1" applyFill="1" applyBorder="1" applyAlignment="1">
      <alignment horizontal="center" vertical="center" wrapText="1"/>
    </xf>
    <xf numFmtId="0" fontId="19" fillId="14" borderId="39" xfId="0" applyFont="1" applyFill="1" applyBorder="1" applyAlignment="1">
      <alignment horizontal="center" vertical="center" wrapText="1"/>
    </xf>
    <xf numFmtId="0" fontId="12" fillId="14" borderId="39" xfId="0" applyFont="1" applyFill="1" applyBorder="1" applyAlignment="1">
      <alignment vertical="center" wrapText="1"/>
    </xf>
    <xf numFmtId="8" fontId="12" fillId="14" borderId="39" xfId="0" applyNumberFormat="1" applyFont="1" applyFill="1" applyBorder="1" applyAlignment="1">
      <alignment vertical="center" wrapText="1"/>
    </xf>
    <xf numFmtId="0" fontId="30" fillId="0" borderId="39" xfId="0" applyFont="1" applyBorder="1" applyAlignment="1">
      <alignment horizontal="center" vertical="center" wrapText="1"/>
    </xf>
    <xf numFmtId="0" fontId="33" fillId="14" borderId="39" xfId="0" applyFont="1" applyFill="1" applyBorder="1" applyAlignment="1">
      <alignment horizontal="center" vertical="center" wrapText="1"/>
    </xf>
    <xf numFmtId="0" fontId="33" fillId="14" borderId="39" xfId="0" applyFont="1" applyFill="1" applyBorder="1" applyAlignment="1">
      <alignment horizontal="left" vertical="center" wrapText="1"/>
    </xf>
    <xf numFmtId="0" fontId="18" fillId="8" borderId="39" xfId="0" applyFont="1" applyFill="1" applyBorder="1" applyAlignment="1">
      <alignment horizontal="center" vertical="center" wrapText="1"/>
    </xf>
    <xf numFmtId="0" fontId="18" fillId="8" borderId="39" xfId="0" applyFont="1" applyFill="1" applyBorder="1" applyAlignment="1">
      <alignment horizontal="left" vertical="center" wrapText="1"/>
    </xf>
    <xf numFmtId="2" fontId="20" fillId="0" borderId="39" xfId="0" applyNumberFormat="1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left" vertical="center" wrapText="1"/>
    </xf>
    <xf numFmtId="0" fontId="33" fillId="0" borderId="39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50" xfId="0" applyBorder="1" applyAlignment="1">
      <alignment vertical="center" wrapText="1"/>
    </xf>
    <xf numFmtId="168" fontId="20" fillId="0" borderId="0" xfId="0" applyNumberFormat="1" applyFont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4" fillId="0" borderId="39" xfId="0" applyFont="1" applyBorder="1" applyAlignment="1">
      <alignment horizontal="center" vertical="center" wrapText="1"/>
    </xf>
    <xf numFmtId="0" fontId="35" fillId="0" borderId="39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 wrapText="1"/>
    </xf>
    <xf numFmtId="168" fontId="38" fillId="8" borderId="39" xfId="2" applyNumberFormat="1" applyFont="1" applyFill="1" applyBorder="1" applyAlignment="1">
      <alignment vertical="center"/>
    </xf>
    <xf numFmtId="168" fontId="39" fillId="8" borderId="39" xfId="2" applyNumberFormat="1" applyFont="1" applyFill="1" applyBorder="1" applyAlignment="1">
      <alignment vertical="center"/>
    </xf>
    <xf numFmtId="167" fontId="38" fillId="10" borderId="39" xfId="0" applyNumberFormat="1" applyFont="1" applyFill="1" applyBorder="1" applyAlignment="1">
      <alignment vertical="center"/>
    </xf>
    <xf numFmtId="0" fontId="40" fillId="0" borderId="39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center" vertical="center" wrapText="1"/>
    </xf>
    <xf numFmtId="44" fontId="38" fillId="0" borderId="39" xfId="2" applyFont="1" applyBorder="1" applyAlignment="1">
      <alignment vertical="center"/>
    </xf>
    <xf numFmtId="44" fontId="38" fillId="0" borderId="39" xfId="2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/>
    </xf>
    <xf numFmtId="0" fontId="18" fillId="19" borderId="39" xfId="0" applyFont="1" applyFill="1" applyBorder="1" applyAlignment="1">
      <alignment horizontal="center" vertical="center" wrapText="1"/>
    </xf>
    <xf numFmtId="0" fontId="18" fillId="19" borderId="39" xfId="0" applyFont="1" applyFill="1" applyBorder="1" applyAlignment="1">
      <alignment horizontal="left" vertical="center" wrapText="1"/>
    </xf>
    <xf numFmtId="0" fontId="16" fillId="19" borderId="39" xfId="0" applyFont="1" applyFill="1" applyBorder="1" applyAlignment="1">
      <alignment horizontal="center" vertical="center" wrapText="1"/>
    </xf>
    <xf numFmtId="0" fontId="16" fillId="19" borderId="39" xfId="0" applyFont="1" applyFill="1" applyBorder="1" applyAlignment="1">
      <alignment horizontal="left" vertical="center" wrapText="1"/>
    </xf>
    <xf numFmtId="0" fontId="17" fillId="19" borderId="39" xfId="0" applyFont="1" applyFill="1" applyBorder="1" applyAlignment="1">
      <alignment horizontal="left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left" vertical="center" wrapText="1" indent="4"/>
    </xf>
    <xf numFmtId="0" fontId="18" fillId="19" borderId="45" xfId="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top"/>
    </xf>
    <xf numFmtId="0" fontId="0" fillId="0" borderId="39" xfId="0" applyBorder="1" applyAlignment="1">
      <alignment horizontal="left" vertical="top"/>
    </xf>
    <xf numFmtId="0" fontId="0" fillId="0" borderId="41" xfId="0" applyBorder="1" applyAlignment="1">
      <alignment horizontal="left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left" vertical="center" wrapText="1"/>
    </xf>
    <xf numFmtId="1" fontId="5" fillId="4" borderId="6" xfId="0" applyNumberFormat="1" applyFont="1" applyFill="1" applyBorder="1" applyAlignment="1">
      <alignment horizontal="center" vertical="center" wrapText="1" shrinkToFit="1"/>
    </xf>
    <xf numFmtId="1" fontId="5" fillId="0" borderId="10" xfId="0" applyNumberFormat="1" applyFont="1" applyBorder="1" applyAlignment="1">
      <alignment horizontal="center" vertical="center" wrapText="1" shrinkToFit="1"/>
    </xf>
    <xf numFmtId="164" fontId="5" fillId="0" borderId="1" xfId="0" applyNumberFormat="1" applyFont="1" applyBorder="1" applyAlignment="1">
      <alignment horizontal="right" vertical="center" wrapText="1" shrinkToFit="1"/>
    </xf>
    <xf numFmtId="164" fontId="5" fillId="0" borderId="11" xfId="0" applyNumberFormat="1" applyFont="1" applyBorder="1" applyAlignment="1">
      <alignment horizontal="right" vertical="center" wrapText="1" shrinkToFit="1"/>
    </xf>
    <xf numFmtId="0" fontId="36" fillId="0" borderId="1" xfId="0" applyFont="1" applyBorder="1" applyAlignment="1">
      <alignment horizontal="right" vertical="center" wrapText="1"/>
    </xf>
    <xf numFmtId="1" fontId="3" fillId="4" borderId="6" xfId="0" applyNumberFormat="1" applyFont="1" applyFill="1" applyBorder="1" applyAlignment="1">
      <alignment horizontal="center" vertical="center" wrapText="1" shrinkToFit="1"/>
    </xf>
    <xf numFmtId="164" fontId="3" fillId="4" borderId="15" xfId="0" applyNumberFormat="1" applyFont="1" applyFill="1" applyBorder="1" applyAlignment="1">
      <alignment horizontal="right" vertical="center" wrapText="1" shrinkToFit="1"/>
    </xf>
    <xf numFmtId="164" fontId="3" fillId="4" borderId="6" xfId="0" applyNumberFormat="1" applyFont="1" applyFill="1" applyBorder="1" applyAlignment="1">
      <alignment horizontal="right" vertical="center" wrapText="1" shrinkToFit="1"/>
    </xf>
    <xf numFmtId="1" fontId="5" fillId="5" borderId="6" xfId="0" applyNumberFormat="1" applyFont="1" applyFill="1" applyBorder="1" applyAlignment="1">
      <alignment horizontal="center" vertical="center" wrapText="1" shrinkToFit="1"/>
    </xf>
    <xf numFmtId="0" fontId="36" fillId="5" borderId="6" xfId="0" applyFont="1" applyFill="1" applyBorder="1" applyAlignment="1">
      <alignment horizontal="right" vertical="center" wrapText="1"/>
    </xf>
    <xf numFmtId="0" fontId="36" fillId="5" borderId="9" xfId="0" applyFont="1" applyFill="1" applyBorder="1" applyAlignment="1">
      <alignment horizontal="right" vertical="center" wrapText="1"/>
    </xf>
    <xf numFmtId="164" fontId="3" fillId="4" borderId="16" xfId="0" applyNumberFormat="1" applyFont="1" applyFill="1" applyBorder="1" applyAlignment="1">
      <alignment horizontal="right" vertical="center" wrapText="1" shrinkToFit="1"/>
    </xf>
    <xf numFmtId="1" fontId="3" fillId="4" borderId="10" xfId="0" applyNumberFormat="1" applyFont="1" applyFill="1" applyBorder="1" applyAlignment="1">
      <alignment horizontal="center" vertical="center" wrapText="1" shrinkToFit="1"/>
    </xf>
    <xf numFmtId="0" fontId="36" fillId="4" borderId="1" xfId="0" applyFont="1" applyFill="1" applyBorder="1" applyAlignment="1">
      <alignment horizontal="right" vertical="center" wrapText="1"/>
    </xf>
    <xf numFmtId="164" fontId="3" fillId="4" borderId="11" xfId="0" applyNumberFormat="1" applyFont="1" applyFill="1" applyBorder="1" applyAlignment="1">
      <alignment horizontal="right" vertical="center" wrapText="1" shrinkToFit="1"/>
    </xf>
    <xf numFmtId="0" fontId="36" fillId="5" borderId="15" xfId="0" applyFont="1" applyFill="1" applyBorder="1" applyAlignment="1">
      <alignment horizontal="right" vertical="center" wrapText="1"/>
    </xf>
    <xf numFmtId="1" fontId="5" fillId="0" borderId="6" xfId="0" applyNumberFormat="1" applyFont="1" applyBorder="1" applyAlignment="1">
      <alignment horizontal="center" vertical="center" wrapText="1" shrinkToFit="1"/>
    </xf>
    <xf numFmtId="164" fontId="5" fillId="0" borderId="17" xfId="0" applyNumberFormat="1" applyFont="1" applyBorder="1" applyAlignment="1">
      <alignment horizontal="right" vertical="center" wrapText="1" shrinkToFit="1"/>
    </xf>
    <xf numFmtId="164" fontId="3" fillId="4" borderId="9" xfId="0" applyNumberFormat="1" applyFont="1" applyFill="1" applyBorder="1" applyAlignment="1">
      <alignment horizontal="right" vertical="center" wrapText="1" shrinkToFit="1"/>
    </xf>
    <xf numFmtId="0" fontId="36" fillId="4" borderId="6" xfId="0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right" vertical="center" wrapText="1" shrinkToFit="1"/>
    </xf>
    <xf numFmtId="4" fontId="5" fillId="0" borderId="1" xfId="0" applyNumberFormat="1" applyFont="1" applyBorder="1" applyAlignment="1">
      <alignment horizontal="right" vertical="center" wrapText="1" shrinkToFit="1"/>
    </xf>
    <xf numFmtId="1" fontId="3" fillId="0" borderId="10" xfId="0" applyNumberFormat="1" applyFont="1" applyBorder="1" applyAlignment="1">
      <alignment horizontal="center" vertical="center" wrapText="1" shrinkToFit="1"/>
    </xf>
    <xf numFmtId="164" fontId="5" fillId="0" borderId="6" xfId="0" applyNumberFormat="1" applyFont="1" applyBorder="1" applyAlignment="1">
      <alignment horizontal="right" vertical="center" wrapText="1" shrinkToFit="1"/>
    </xf>
    <xf numFmtId="0" fontId="36" fillId="3" borderId="6" xfId="0" applyFont="1" applyFill="1" applyBorder="1" applyAlignment="1">
      <alignment horizontal="right" vertical="center" wrapText="1"/>
    </xf>
    <xf numFmtId="164" fontId="3" fillId="3" borderId="6" xfId="0" applyNumberFormat="1" applyFont="1" applyFill="1" applyBorder="1" applyAlignment="1">
      <alignment horizontal="right" vertical="center" wrapText="1" shrinkToFit="1"/>
    </xf>
    <xf numFmtId="0" fontId="36" fillId="0" borderId="25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horizontal="right" vertical="center" wrapText="1" shrinkToFit="1"/>
    </xf>
    <xf numFmtId="0" fontId="36" fillId="7" borderId="1" xfId="0" applyFont="1" applyFill="1" applyBorder="1" applyAlignment="1">
      <alignment horizontal="right" vertical="center" wrapText="1"/>
    </xf>
    <xf numFmtId="165" fontId="3" fillId="7" borderId="1" xfId="0" applyNumberFormat="1" applyFont="1" applyFill="1" applyBorder="1" applyAlignment="1">
      <alignment horizontal="right" vertical="center" wrapText="1" shrinkToFit="1"/>
    </xf>
    <xf numFmtId="164" fontId="45" fillId="0" borderId="0" xfId="0" applyNumberFormat="1" applyFont="1" applyAlignment="1">
      <alignment horizontal="right" vertical="center" wrapText="1"/>
    </xf>
    <xf numFmtId="164" fontId="46" fillId="8" borderId="0" xfId="0" applyNumberFormat="1" applyFont="1" applyFill="1" applyAlignment="1">
      <alignment horizontal="right" vertical="center" wrapText="1"/>
    </xf>
    <xf numFmtId="164" fontId="14" fillId="0" borderId="1" xfId="0" applyNumberFormat="1" applyFont="1" applyBorder="1" applyAlignment="1">
      <alignment horizontal="right" vertical="center" wrapText="1" shrinkToFit="1"/>
    </xf>
    <xf numFmtId="0" fontId="36" fillId="4" borderId="6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4" borderId="6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7" borderId="29" xfId="0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164" fontId="4" fillId="0" borderId="30" xfId="0" applyNumberFormat="1" applyFont="1" applyBorder="1" applyAlignment="1">
      <alignment horizontal="right" vertical="center" wrapText="1" shrinkToFit="1"/>
    </xf>
    <xf numFmtId="165" fontId="47" fillId="7" borderId="1" xfId="0" applyNumberFormat="1" applyFont="1" applyFill="1" applyBorder="1" applyAlignment="1">
      <alignment horizontal="right" vertical="center" wrapText="1" shrinkToFit="1"/>
    </xf>
    <xf numFmtId="164" fontId="6" fillId="0" borderId="7" xfId="0" applyNumberFormat="1" applyFont="1" applyBorder="1" applyAlignment="1">
      <alignment horizontal="right" vertical="center" wrapText="1" shrinkToFit="1"/>
    </xf>
    <xf numFmtId="0" fontId="5" fillId="0" borderId="7" xfId="0" applyFont="1" applyBorder="1" applyAlignment="1">
      <alignment horizontal="right" vertical="center" wrapText="1"/>
    </xf>
    <xf numFmtId="164" fontId="8" fillId="4" borderId="7" xfId="0" applyNumberFormat="1" applyFont="1" applyFill="1" applyBorder="1" applyAlignment="1">
      <alignment horizontal="right" vertical="center" wrapText="1" shrinkToFit="1"/>
    </xf>
    <xf numFmtId="164" fontId="8" fillId="4" borderId="53" xfId="0" applyNumberFormat="1" applyFont="1" applyFill="1" applyBorder="1" applyAlignment="1">
      <alignment horizontal="right" vertical="center" wrapText="1" shrinkToFit="1"/>
    </xf>
    <xf numFmtId="0" fontId="5" fillId="0" borderId="8" xfId="0" applyFont="1" applyBorder="1" applyAlignment="1">
      <alignment horizontal="center" vertical="center" wrapText="1"/>
    </xf>
    <xf numFmtId="9" fontId="6" fillId="0" borderId="8" xfId="0" applyNumberFormat="1" applyFont="1" applyBorder="1" applyAlignment="1">
      <alignment horizontal="center" vertical="center" wrapText="1" shrinkToFit="1"/>
    </xf>
    <xf numFmtId="1" fontId="6" fillId="0" borderId="8" xfId="0" applyNumberFormat="1" applyFont="1" applyBorder="1" applyAlignment="1">
      <alignment horizontal="center" vertical="center" wrapText="1" shrinkToFit="1"/>
    </xf>
    <xf numFmtId="0" fontId="6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4" fontId="5" fillId="4" borderId="39" xfId="0" applyNumberFormat="1" applyFont="1" applyFill="1" applyBorder="1" applyAlignment="1">
      <alignment horizontal="center" vertical="center" wrapText="1"/>
    </xf>
    <xf numFmtId="164" fontId="6" fillId="0" borderId="39" xfId="0" applyNumberFormat="1" applyFont="1" applyBorder="1" applyAlignment="1">
      <alignment horizontal="left" vertical="center" wrapText="1" shrinkToFit="1"/>
    </xf>
    <xf numFmtId="0" fontId="0" fillId="0" borderId="39" xfId="0" applyBorder="1" applyAlignment="1">
      <alignment horizontal="right" vertical="center" wrapText="1"/>
    </xf>
    <xf numFmtId="0" fontId="5" fillId="0" borderId="39" xfId="0" applyFont="1" applyBorder="1" applyAlignment="1">
      <alignment horizontal="right" vertical="center" wrapText="1"/>
    </xf>
    <xf numFmtId="164" fontId="8" fillId="4" borderId="39" xfId="0" applyNumberFormat="1" applyFont="1" applyFill="1" applyBorder="1" applyAlignment="1">
      <alignment horizontal="right" vertical="center" wrapText="1" shrinkToFit="1"/>
    </xf>
    <xf numFmtId="0" fontId="3" fillId="4" borderId="39" xfId="0" applyFont="1" applyFill="1" applyBorder="1" applyAlignment="1">
      <alignment horizontal="right" vertical="center" wrapText="1"/>
    </xf>
    <xf numFmtId="164" fontId="6" fillId="0" borderId="39" xfId="0" applyNumberFormat="1" applyFont="1" applyBorder="1" applyAlignment="1">
      <alignment horizontal="right" vertical="center" wrapText="1" shrinkToFit="1"/>
    </xf>
    <xf numFmtId="164" fontId="8" fillId="3" borderId="39" xfId="0" applyNumberFormat="1" applyFont="1" applyFill="1" applyBorder="1" applyAlignment="1">
      <alignment horizontal="right" vertical="center" wrapText="1" shrinkToFit="1"/>
    </xf>
    <xf numFmtId="44" fontId="0" fillId="0" borderId="0" xfId="2" applyFont="1" applyAlignment="1">
      <alignment horizontal="left" vertical="center" wrapText="1"/>
    </xf>
    <xf numFmtId="44" fontId="0" fillId="0" borderId="0" xfId="0" applyNumberFormat="1" applyAlignment="1">
      <alignment horizontal="left" vertical="center" wrapText="1"/>
    </xf>
    <xf numFmtId="9" fontId="0" fillId="0" borderId="0" xfId="0" applyNumberFormat="1" applyAlignment="1">
      <alignment horizontal="left" vertical="center" wrapText="1"/>
    </xf>
    <xf numFmtId="164" fontId="5" fillId="0" borderId="7" xfId="0" applyNumberFormat="1" applyFont="1" applyBorder="1" applyAlignment="1">
      <alignment horizontal="right" vertical="center" wrapText="1" shrinkToFit="1"/>
    </xf>
    <xf numFmtId="164" fontId="5" fillId="4" borderId="7" xfId="0" applyNumberFormat="1" applyFont="1" applyFill="1" applyBorder="1" applyAlignment="1">
      <alignment horizontal="right" vertical="center" wrapText="1"/>
    </xf>
    <xf numFmtId="1" fontId="7" fillId="0" borderId="8" xfId="0" applyNumberFormat="1" applyFont="1" applyBorder="1" applyAlignment="1">
      <alignment horizontal="center" vertical="center" wrapText="1" shrinkToFit="1"/>
    </xf>
    <xf numFmtId="0" fontId="29" fillId="21" borderId="6" xfId="0" applyFont="1" applyFill="1" applyBorder="1" applyAlignment="1">
      <alignment horizontal="center" vertical="center" wrapText="1"/>
    </xf>
    <xf numFmtId="0" fontId="36" fillId="0" borderId="26" xfId="0" applyFont="1" applyBorder="1" applyAlignment="1">
      <alignment horizontal="right" vertical="center" wrapText="1"/>
    </xf>
    <xf numFmtId="0" fontId="0" fillId="3" borderId="54" xfId="0" applyFill="1" applyBorder="1" applyAlignment="1">
      <alignment horizontal="center" vertical="center" wrapText="1"/>
    </xf>
    <xf numFmtId="164" fontId="8" fillId="3" borderId="18" xfId="0" applyNumberFormat="1" applyFont="1" applyFill="1" applyBorder="1" applyAlignment="1">
      <alignment horizontal="right" vertical="center" wrapText="1" shrinkToFit="1"/>
    </xf>
    <xf numFmtId="164" fontId="4" fillId="0" borderId="55" xfId="0" applyNumberFormat="1" applyFont="1" applyBorder="1" applyAlignment="1">
      <alignment horizontal="right" vertical="center" wrapText="1" shrinkToFit="1"/>
    </xf>
    <xf numFmtId="0" fontId="0" fillId="0" borderId="39" xfId="0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0" borderId="39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36" fillId="0" borderId="39" xfId="0" applyFont="1" applyBorder="1" applyAlignment="1">
      <alignment horizontal="center" vertical="center"/>
    </xf>
    <xf numFmtId="2" fontId="36" fillId="0" borderId="39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vertical="center"/>
    </xf>
    <xf numFmtId="0" fontId="20" fillId="0" borderId="34" xfId="0" applyFont="1" applyBorder="1" applyAlignment="1">
      <alignment vertical="center"/>
    </xf>
    <xf numFmtId="9" fontId="18" fillId="0" borderId="37" xfId="0" applyNumberFormat="1" applyFont="1" applyBorder="1" applyAlignment="1">
      <alignment horizontal="center" vertical="center"/>
    </xf>
    <xf numFmtId="6" fontId="17" fillId="8" borderId="35" xfId="0" applyNumberFormat="1" applyFont="1" applyFill="1" applyBorder="1" applyAlignment="1">
      <alignment horizontal="right" vertical="center"/>
    </xf>
    <xf numFmtId="8" fontId="20" fillId="0" borderId="39" xfId="0" applyNumberFormat="1" applyFont="1" applyBorder="1" applyAlignment="1">
      <alignment vertical="center" wrapText="1"/>
    </xf>
    <xf numFmtId="8" fontId="20" fillId="8" borderId="39" xfId="0" applyNumberFormat="1" applyFont="1" applyFill="1" applyBorder="1" applyAlignment="1">
      <alignment vertical="center" wrapText="1"/>
    </xf>
    <xf numFmtId="8" fontId="12" fillId="0" borderId="39" xfId="0" applyNumberFormat="1" applyFont="1" applyBorder="1" applyAlignment="1">
      <alignment horizontal="right" vertical="center" wrapText="1"/>
    </xf>
    <xf numFmtId="10" fontId="6" fillId="21" borderId="6" xfId="0" applyNumberFormat="1" applyFont="1" applyFill="1" applyBorder="1" applyAlignment="1">
      <alignment horizontal="center" vertical="center" wrapText="1" shrinkToFit="1"/>
    </xf>
    <xf numFmtId="1" fontId="6" fillId="21" borderId="6" xfId="0" applyNumberFormat="1" applyFont="1" applyFill="1" applyBorder="1" applyAlignment="1">
      <alignment horizontal="center" vertical="center" wrapText="1" shrinkToFit="1"/>
    </xf>
    <xf numFmtId="0" fontId="0" fillId="21" borderId="6" xfId="0" applyFill="1" applyBorder="1" applyAlignment="1">
      <alignment horizontal="left" vertical="center" wrapText="1"/>
    </xf>
    <xf numFmtId="0" fontId="0" fillId="21" borderId="6" xfId="0" applyFill="1" applyBorder="1" applyAlignment="1">
      <alignment horizontal="center" vertical="center" wrapText="1"/>
    </xf>
    <xf numFmtId="9" fontId="6" fillId="21" borderId="6" xfId="1" applyFont="1" applyFill="1" applyBorder="1" applyAlignment="1">
      <alignment horizontal="center" vertical="center" wrapText="1" shrinkToFit="1"/>
    </xf>
    <xf numFmtId="9" fontId="0" fillId="21" borderId="6" xfId="1" applyFont="1" applyFill="1" applyBorder="1" applyAlignment="1">
      <alignment horizontal="center" vertical="center" wrapText="1"/>
    </xf>
    <xf numFmtId="9" fontId="6" fillId="21" borderId="6" xfId="0" applyNumberFormat="1" applyFont="1" applyFill="1" applyBorder="1" applyAlignment="1">
      <alignment horizontal="center" vertical="center" wrapText="1" shrinkToFit="1"/>
    </xf>
    <xf numFmtId="1" fontId="5" fillId="21" borderId="6" xfId="0" applyNumberFormat="1" applyFont="1" applyFill="1" applyBorder="1" applyAlignment="1">
      <alignment horizontal="center" vertical="center" wrapText="1" shrinkToFit="1"/>
    </xf>
    <xf numFmtId="10" fontId="4" fillId="7" borderId="30" xfId="1" applyNumberFormat="1" applyFont="1" applyFill="1" applyBorder="1" applyAlignment="1">
      <alignment horizontal="left" vertical="center" wrapText="1" shrinkToFit="1"/>
    </xf>
    <xf numFmtId="0" fontId="29" fillId="3" borderId="47" xfId="0" applyFont="1" applyFill="1" applyBorder="1" applyAlignment="1">
      <alignment horizontal="center" vertical="center" wrapText="1"/>
    </xf>
    <xf numFmtId="0" fontId="29" fillId="21" borderId="47" xfId="0" applyFont="1" applyFill="1" applyBorder="1" applyAlignment="1">
      <alignment horizontal="center" vertical="center" wrapText="1"/>
    </xf>
    <xf numFmtId="0" fontId="29" fillId="21" borderId="20" xfId="0" applyFont="1" applyFill="1" applyBorder="1" applyAlignment="1">
      <alignment horizontal="center" vertical="center" wrapText="1"/>
    </xf>
    <xf numFmtId="9" fontId="6" fillId="21" borderId="13" xfId="0" applyNumberFormat="1" applyFont="1" applyFill="1" applyBorder="1" applyAlignment="1">
      <alignment horizontal="center" vertical="center" wrapText="1" shrinkToFit="1"/>
    </xf>
    <xf numFmtId="9" fontId="0" fillId="21" borderId="6" xfId="0" applyNumberForma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1" fontId="4" fillId="4" borderId="7" xfId="0" applyNumberFormat="1" applyFont="1" applyFill="1" applyBorder="1" applyAlignment="1">
      <alignment horizontal="center" vertical="center" wrapText="1" shrinkToFit="1"/>
    </xf>
    <xf numFmtId="1" fontId="4" fillId="4" borderId="8" xfId="0" applyNumberFormat="1" applyFont="1" applyFill="1" applyBorder="1" applyAlignment="1">
      <alignment horizontal="center" vertical="center" wrapText="1" shrinkToFit="1"/>
    </xf>
    <xf numFmtId="0" fontId="3" fillId="4" borderId="7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2" fontId="7" fillId="0" borderId="7" xfId="0" applyNumberFormat="1" applyFont="1" applyBorder="1" applyAlignment="1">
      <alignment horizontal="center" vertical="center" wrapText="1" shrinkToFit="1"/>
    </xf>
    <xf numFmtId="2" fontId="7" fillId="0" borderId="8" xfId="0" applyNumberFormat="1" applyFont="1" applyBorder="1" applyAlignment="1">
      <alignment horizontal="center" vertical="center" wrapText="1" shrinkToFit="1"/>
    </xf>
    <xf numFmtId="0" fontId="5" fillId="0" borderId="7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2" fontId="4" fillId="4" borderId="7" xfId="0" applyNumberFormat="1" applyFont="1" applyFill="1" applyBorder="1" applyAlignment="1">
      <alignment horizontal="center" vertical="center" wrapText="1" shrinkToFit="1"/>
    </xf>
    <xf numFmtId="2" fontId="4" fillId="4" borderId="8" xfId="0" applyNumberFormat="1" applyFont="1" applyFill="1" applyBorder="1" applyAlignment="1">
      <alignment horizontal="center" vertical="center" wrapText="1" shrinkToFit="1"/>
    </xf>
    <xf numFmtId="0" fontId="5" fillId="5" borderId="7" xfId="0" applyFont="1" applyFill="1" applyBorder="1" applyAlignment="1">
      <alignment horizontal="left" vertical="center" wrapText="1"/>
    </xf>
    <xf numFmtId="0" fontId="5" fillId="5" borderId="8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0" fillId="5" borderId="8" xfId="0" applyFill="1" applyBorder="1" applyAlignment="1">
      <alignment horizontal="left" vertical="center" wrapText="1"/>
    </xf>
    <xf numFmtId="0" fontId="3" fillId="6" borderId="7" xfId="0" applyFont="1" applyFill="1" applyBorder="1" applyAlignment="1">
      <alignment horizontal="left" vertical="center" wrapText="1"/>
    </xf>
    <xf numFmtId="0" fontId="3" fillId="6" borderId="8" xfId="0" applyFont="1" applyFill="1" applyBorder="1" applyAlignment="1">
      <alignment horizontal="left" vertical="center" wrapText="1"/>
    </xf>
    <xf numFmtId="2" fontId="4" fillId="4" borderId="7" xfId="0" applyNumberFormat="1" applyFont="1" applyFill="1" applyBorder="1" applyAlignment="1">
      <alignment horizontal="left" vertical="center" wrapText="1" shrinkToFit="1"/>
    </xf>
    <xf numFmtId="2" fontId="4" fillId="4" borderId="8" xfId="0" applyNumberFormat="1" applyFont="1" applyFill="1" applyBorder="1" applyAlignment="1">
      <alignment horizontal="left" vertical="center" wrapText="1" shrinkToFit="1"/>
    </xf>
    <xf numFmtId="1" fontId="4" fillId="0" borderId="7" xfId="0" applyNumberFormat="1" applyFont="1" applyBorder="1" applyAlignment="1">
      <alignment horizontal="center" vertical="center" wrapText="1" shrinkToFit="1"/>
    </xf>
    <xf numFmtId="1" fontId="4" fillId="0" borderId="8" xfId="0" applyNumberFormat="1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2" fontId="7" fillId="0" borderId="7" xfId="0" applyNumberFormat="1" applyFont="1" applyBorder="1" applyAlignment="1">
      <alignment horizontal="right" vertical="center" wrapText="1" shrinkToFit="1"/>
    </xf>
    <xf numFmtId="2" fontId="7" fillId="0" borderId="8" xfId="0" applyNumberFormat="1" applyFont="1" applyBorder="1" applyAlignment="1">
      <alignment horizontal="right" vertical="center" wrapText="1" shrinkToFit="1"/>
    </xf>
    <xf numFmtId="2" fontId="4" fillId="0" borderId="7" xfId="0" applyNumberFormat="1" applyFont="1" applyBorder="1" applyAlignment="1">
      <alignment horizontal="right" vertical="center" wrapText="1" shrinkToFit="1"/>
    </xf>
    <xf numFmtId="2" fontId="4" fillId="0" borderId="8" xfId="0" applyNumberFormat="1" applyFont="1" applyBorder="1" applyAlignment="1">
      <alignment horizontal="right" vertical="center" wrapText="1" shrinkToFi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2" fontId="4" fillId="0" borderId="7" xfId="0" applyNumberFormat="1" applyFont="1" applyBorder="1" applyAlignment="1">
      <alignment horizontal="center" vertical="center" wrapText="1" shrinkToFit="1"/>
    </xf>
    <xf numFmtId="2" fontId="4" fillId="0" borderId="8" xfId="0" applyNumberFormat="1" applyFont="1" applyBorder="1" applyAlignment="1">
      <alignment horizontal="center" vertical="center" wrapText="1" shrinkToFit="1"/>
    </xf>
    <xf numFmtId="0" fontId="5" fillId="0" borderId="2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7" borderId="0" xfId="0" applyFill="1" applyAlignment="1">
      <alignment horizontal="left" vertical="center" wrapText="1"/>
    </xf>
    <xf numFmtId="0" fontId="0" fillId="7" borderId="24" xfId="0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2" fontId="14" fillId="0" borderId="7" xfId="0" applyNumberFormat="1" applyFont="1" applyBorder="1" applyAlignment="1">
      <alignment horizontal="center" vertical="center" wrapText="1" shrinkToFit="1"/>
    </xf>
    <xf numFmtId="2" fontId="14" fillId="0" borderId="8" xfId="0" applyNumberFormat="1" applyFont="1" applyBorder="1" applyAlignment="1">
      <alignment horizontal="center" vertical="center" wrapText="1" shrinkToFit="1"/>
    </xf>
    <xf numFmtId="0" fontId="14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166" fontId="7" fillId="0" borderId="2" xfId="0" applyNumberFormat="1" applyFont="1" applyBorder="1" applyAlignment="1">
      <alignment horizontal="center" vertical="center" wrapText="1" shrinkToFit="1"/>
    </xf>
    <xf numFmtId="166" fontId="7" fillId="0" borderId="4" xfId="0" applyNumberFormat="1" applyFont="1" applyBorder="1" applyAlignment="1">
      <alignment horizontal="center" vertical="center" wrapText="1" shrinkToFit="1"/>
    </xf>
    <xf numFmtId="166" fontId="7" fillId="0" borderId="2" xfId="0" applyNumberFormat="1" applyFont="1" applyBorder="1" applyAlignment="1">
      <alignment horizontal="left" vertical="center" wrapText="1" shrinkToFit="1"/>
    </xf>
    <xf numFmtId="166" fontId="7" fillId="0" borderId="3" xfId="0" applyNumberFormat="1" applyFont="1" applyBorder="1" applyAlignment="1">
      <alignment horizontal="left" vertical="center" wrapText="1" shrinkToFit="1"/>
    </xf>
    <xf numFmtId="166" fontId="7" fillId="0" borderId="4" xfId="0" applyNumberFormat="1" applyFont="1" applyBorder="1" applyAlignment="1">
      <alignment horizontal="left" vertical="center" wrapText="1" shrinkToFit="1"/>
    </xf>
    <xf numFmtId="0" fontId="10" fillId="4" borderId="7" xfId="0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 wrapText="1"/>
    </xf>
    <xf numFmtId="0" fontId="0" fillId="4" borderId="8" xfId="0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wrapText="1" shrinkToFit="1"/>
    </xf>
    <xf numFmtId="2" fontId="5" fillId="0" borderId="8" xfId="0" applyNumberFormat="1" applyFont="1" applyBorder="1" applyAlignment="1">
      <alignment horizontal="center" vertical="center" wrapText="1" shrinkToFit="1"/>
    </xf>
    <xf numFmtId="0" fontId="36" fillId="0" borderId="8" xfId="0" applyFont="1" applyBorder="1" applyAlignment="1">
      <alignment horizontal="left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1" fontId="3" fillId="4" borderId="7" xfId="0" applyNumberFormat="1" applyFont="1" applyFill="1" applyBorder="1" applyAlignment="1">
      <alignment horizontal="center" vertical="center" wrapText="1" shrinkToFit="1"/>
    </xf>
    <xf numFmtId="1" fontId="3" fillId="4" borderId="8" xfId="0" applyNumberFormat="1" applyFont="1" applyFill="1" applyBorder="1" applyAlignment="1">
      <alignment horizontal="center" vertical="center" wrapText="1" shrinkToFit="1"/>
    </xf>
    <xf numFmtId="0" fontId="36" fillId="0" borderId="7" xfId="0" applyFont="1" applyBorder="1" applyAlignment="1">
      <alignment horizontal="left" vertical="center" wrapText="1"/>
    </xf>
    <xf numFmtId="2" fontId="3" fillId="4" borderId="7" xfId="0" applyNumberFormat="1" applyFont="1" applyFill="1" applyBorder="1" applyAlignment="1">
      <alignment horizontal="center" vertical="center" wrapText="1" shrinkToFit="1"/>
    </xf>
    <xf numFmtId="2" fontId="3" fillId="4" borderId="8" xfId="0" applyNumberFormat="1" applyFont="1" applyFill="1" applyBorder="1" applyAlignment="1">
      <alignment horizontal="center" vertical="center" wrapText="1" shrinkToFit="1"/>
    </xf>
    <xf numFmtId="0" fontId="36" fillId="5" borderId="8" xfId="0" applyFont="1" applyFill="1" applyBorder="1" applyAlignment="1">
      <alignment horizontal="left" vertical="center" wrapText="1"/>
    </xf>
    <xf numFmtId="2" fontId="3" fillId="4" borderId="7" xfId="0" applyNumberFormat="1" applyFont="1" applyFill="1" applyBorder="1" applyAlignment="1">
      <alignment horizontal="left" vertical="center" wrapText="1" shrinkToFit="1"/>
    </xf>
    <xf numFmtId="2" fontId="3" fillId="4" borderId="8" xfId="0" applyNumberFormat="1" applyFont="1" applyFill="1" applyBorder="1" applyAlignment="1">
      <alignment horizontal="left" vertical="center" wrapText="1" shrinkToFit="1"/>
    </xf>
    <xf numFmtId="1" fontId="3" fillId="0" borderId="7" xfId="0" applyNumberFormat="1" applyFont="1" applyBorder="1" applyAlignment="1">
      <alignment horizontal="center" vertical="center" wrapText="1" shrinkToFit="1"/>
    </xf>
    <xf numFmtId="1" fontId="3" fillId="0" borderId="8" xfId="0" applyNumberFormat="1" applyFont="1" applyBorder="1" applyAlignment="1">
      <alignment horizontal="center" vertical="center" wrapText="1" shrinkToFit="1"/>
    </xf>
    <xf numFmtId="2" fontId="5" fillId="0" borderId="7" xfId="0" applyNumberFormat="1" applyFont="1" applyBorder="1" applyAlignment="1">
      <alignment horizontal="right" vertical="center" wrapText="1" shrinkToFit="1"/>
    </xf>
    <xf numFmtId="2" fontId="5" fillId="0" borderId="8" xfId="0" applyNumberFormat="1" applyFont="1" applyBorder="1" applyAlignment="1">
      <alignment horizontal="right" vertical="center" wrapText="1" shrinkToFit="1"/>
    </xf>
    <xf numFmtId="2" fontId="3" fillId="0" borderId="7" xfId="0" applyNumberFormat="1" applyFont="1" applyBorder="1" applyAlignment="1">
      <alignment horizontal="right" vertical="center" wrapText="1" shrinkToFit="1"/>
    </xf>
    <xf numFmtId="2" fontId="3" fillId="0" borderId="8" xfId="0" applyNumberFormat="1" applyFont="1" applyBorder="1" applyAlignment="1">
      <alignment horizontal="right" vertical="center" wrapText="1" shrinkToFit="1"/>
    </xf>
    <xf numFmtId="2" fontId="3" fillId="0" borderId="7" xfId="0" applyNumberFormat="1" applyFont="1" applyBorder="1" applyAlignment="1">
      <alignment horizontal="center" vertical="center" wrapText="1" shrinkToFit="1"/>
    </xf>
    <xf numFmtId="2" fontId="3" fillId="0" borderId="8" xfId="0" applyNumberFormat="1" applyFont="1" applyBorder="1" applyAlignment="1">
      <alignment horizontal="center" vertical="center" wrapText="1" shrinkToFit="1"/>
    </xf>
    <xf numFmtId="0" fontId="36" fillId="4" borderId="7" xfId="0" applyFont="1" applyFill="1" applyBorder="1" applyAlignment="1">
      <alignment horizontal="left" vertical="center" wrapText="1"/>
    </xf>
    <xf numFmtId="0" fontId="36" fillId="4" borderId="8" xfId="0" applyFont="1" applyFill="1" applyBorder="1" applyAlignment="1">
      <alignment horizontal="left" vertical="center" wrapText="1"/>
    </xf>
    <xf numFmtId="0" fontId="36" fillId="0" borderId="23" xfId="0" applyFont="1" applyBorder="1" applyAlignment="1">
      <alignment horizontal="left" vertical="center" wrapText="1"/>
    </xf>
    <xf numFmtId="0" fontId="36" fillId="0" borderId="22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24" xfId="0" applyFont="1" applyBorder="1" applyAlignment="1">
      <alignment horizontal="left" vertical="center" wrapText="1"/>
    </xf>
    <xf numFmtId="0" fontId="36" fillId="0" borderId="26" xfId="0" applyFont="1" applyBorder="1" applyAlignment="1">
      <alignment horizontal="left" vertical="center" wrapText="1"/>
    </xf>
    <xf numFmtId="0" fontId="36" fillId="0" borderId="27" xfId="0" applyFont="1" applyBorder="1" applyAlignment="1">
      <alignment horizontal="left" vertical="center" wrapText="1"/>
    </xf>
    <xf numFmtId="0" fontId="0" fillId="0" borderId="29" xfId="0" applyBorder="1" applyAlignment="1">
      <alignment horizontal="center" vertical="center" wrapText="1"/>
    </xf>
    <xf numFmtId="0" fontId="36" fillId="0" borderId="2" xfId="0" applyFont="1" applyBorder="1" applyAlignment="1">
      <alignment horizontal="left" vertical="center" wrapText="1"/>
    </xf>
    <xf numFmtId="0" fontId="36" fillId="0" borderId="4" xfId="0" applyFont="1" applyBorder="1" applyAlignment="1">
      <alignment horizontal="left" vertical="center" wrapText="1"/>
    </xf>
    <xf numFmtId="0" fontId="36" fillId="7" borderId="0" xfId="0" applyFont="1" applyFill="1" applyAlignment="1">
      <alignment horizontal="left" vertical="center" wrapText="1"/>
    </xf>
    <xf numFmtId="0" fontId="36" fillId="7" borderId="24" xfId="0" applyFont="1" applyFill="1" applyBorder="1" applyAlignment="1">
      <alignment horizontal="left"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left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center" vertical="center" wrapText="1"/>
    </xf>
    <xf numFmtId="0" fontId="29" fillId="3" borderId="8" xfId="0" applyFont="1" applyFill="1" applyBorder="1" applyAlignment="1">
      <alignment horizontal="center" vertical="center" wrapText="1"/>
    </xf>
    <xf numFmtId="0" fontId="51" fillId="20" borderId="39" xfId="0" applyFont="1" applyFill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8" fillId="16" borderId="20" xfId="0" applyFont="1" applyFill="1" applyBorder="1" applyAlignment="1">
      <alignment horizontal="center" vertical="center" wrapText="1"/>
    </xf>
    <xf numFmtId="0" fontId="3" fillId="16" borderId="46" xfId="0" applyFont="1" applyFill="1" applyBorder="1" applyAlignment="1">
      <alignment horizontal="center" vertical="center" wrapText="1"/>
    </xf>
    <xf numFmtId="0" fontId="3" fillId="16" borderId="20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0" fillId="12" borderId="41" xfId="0" applyFont="1" applyFill="1" applyBorder="1" applyAlignment="1">
      <alignment horizontal="center" vertical="top"/>
    </xf>
    <xf numFmtId="0" fontId="3" fillId="4" borderId="23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20" fillId="15" borderId="41" xfId="0" applyFont="1" applyFill="1" applyBorder="1" applyAlignment="1">
      <alignment horizontal="center" vertical="top"/>
    </xf>
    <xf numFmtId="0" fontId="20" fillId="11" borderId="0" xfId="0" applyFont="1" applyFill="1" applyAlignment="1">
      <alignment horizontal="center" vertical="top"/>
    </xf>
    <xf numFmtId="0" fontId="31" fillId="11" borderId="0" xfId="0" applyFont="1" applyFill="1" applyAlignment="1">
      <alignment horizontal="center" vertical="center"/>
    </xf>
    <xf numFmtId="0" fontId="31" fillId="11" borderId="0" xfId="0" applyFont="1" applyFill="1" applyAlignment="1">
      <alignment horizontal="center" vertical="top"/>
    </xf>
    <xf numFmtId="0" fontId="31" fillId="11" borderId="44" xfId="0" applyFont="1" applyFill="1" applyBorder="1" applyAlignment="1">
      <alignment horizontal="center" vertical="top"/>
    </xf>
    <xf numFmtId="0" fontId="17" fillId="0" borderId="56" xfId="0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49" fillId="12" borderId="42" xfId="0" applyFont="1" applyFill="1" applyBorder="1" applyAlignment="1">
      <alignment horizontal="center" vertical="center"/>
    </xf>
    <xf numFmtId="0" fontId="50" fillId="12" borderId="43" xfId="0" applyFont="1" applyFill="1" applyBorder="1" applyAlignment="1">
      <alignment horizontal="center" vertical="top"/>
    </xf>
    <xf numFmtId="0" fontId="20" fillId="11" borderId="39" xfId="0" applyFont="1" applyFill="1" applyBorder="1" applyAlignment="1">
      <alignment horizontal="center" vertical="center"/>
    </xf>
    <xf numFmtId="0" fontId="20" fillId="12" borderId="39" xfId="0" applyFont="1" applyFill="1" applyBorder="1" applyAlignment="1">
      <alignment horizontal="center" vertical="top"/>
    </xf>
    <xf numFmtId="0" fontId="37" fillId="0" borderId="57" xfId="0" applyFont="1" applyBorder="1" applyAlignment="1">
      <alignment horizontal="center" vertical="center" wrapText="1"/>
    </xf>
    <xf numFmtId="0" fontId="29" fillId="15" borderId="57" xfId="0" applyFont="1" applyFill="1" applyBorder="1" applyAlignment="1">
      <alignment horizontal="center" vertical="center" wrapText="1"/>
    </xf>
    <xf numFmtId="0" fontId="29" fillId="3" borderId="57" xfId="0" applyFont="1" applyFill="1" applyBorder="1" applyAlignment="1">
      <alignment horizontal="center" vertical="center" wrapText="1"/>
    </xf>
    <xf numFmtId="0" fontId="29" fillId="12" borderId="57" xfId="0" applyFont="1" applyFill="1" applyBorder="1" applyAlignment="1">
      <alignment horizontal="center" vertical="center" wrapText="1"/>
    </xf>
    <xf numFmtId="0" fontId="29" fillId="17" borderId="57" xfId="0" applyFont="1" applyFill="1" applyBorder="1" applyAlignment="1">
      <alignment horizontal="center" vertical="center" wrapText="1"/>
    </xf>
    <xf numFmtId="0" fontId="29" fillId="18" borderId="57" xfId="0" applyFont="1" applyFill="1" applyBorder="1" applyAlignment="1">
      <alignment horizontal="center" vertical="center" wrapText="1"/>
    </xf>
    <xf numFmtId="0" fontId="29" fillId="14" borderId="57" xfId="0" applyFont="1" applyFill="1" applyBorder="1" applyAlignment="1">
      <alignment horizontal="center" vertical="center" wrapText="1"/>
    </xf>
    <xf numFmtId="0" fontId="53" fillId="0" borderId="58" xfId="0" applyFont="1" applyBorder="1" applyAlignment="1">
      <alignment horizontal="center" vertical="center" wrapText="1"/>
    </xf>
    <xf numFmtId="0" fontId="53" fillId="0" borderId="59" xfId="0" applyFont="1" applyBorder="1" applyAlignment="1">
      <alignment horizontal="center" vertical="center" wrapText="1"/>
    </xf>
    <xf numFmtId="0" fontId="53" fillId="0" borderId="60" xfId="0" applyFont="1" applyBorder="1" applyAlignment="1">
      <alignment horizontal="center" vertical="center" wrapText="1"/>
    </xf>
  </cellXfs>
  <cellStyles count="3">
    <cellStyle name="Moneda" xfId="2" builtinId="4"/>
    <cellStyle name="Normal" xfId="0" builtinId="0"/>
    <cellStyle name="Porcentaje" xfId="1" builtinId="5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344297</xdr:colOff>
      <xdr:row>0</xdr:row>
      <xdr:rowOff>237744</xdr:rowOff>
    </xdr:from>
    <xdr:to>
      <xdr:col>11</xdr:col>
      <xdr:colOff>1377569</xdr:colOff>
      <xdr:row>0</xdr:row>
      <xdr:rowOff>502920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3271" cy="265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409576</xdr:colOff>
      <xdr:row>2</xdr:row>
      <xdr:rowOff>66675</xdr:rowOff>
    </xdr:from>
    <xdr:to>
      <xdr:col>26</xdr:col>
      <xdr:colOff>466726</xdr:colOff>
      <xdr:row>24</xdr:row>
      <xdr:rowOff>245626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B7D8C5-62B9-79A4-F96A-3EE91D437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6" y="847725"/>
          <a:ext cx="6991350" cy="6846451"/>
        </a:xfrm>
        <a:prstGeom prst="rect">
          <a:avLst/>
        </a:prstGeom>
      </xdr:spPr>
    </xdr:pic>
    <xdr:clientData/>
  </xdr:twoCellAnchor>
  <xdr:twoCellAnchor editAs="oneCell">
    <xdr:from>
      <xdr:col>13</xdr:col>
      <xdr:colOff>93133</xdr:colOff>
      <xdr:row>25</xdr:row>
      <xdr:rowOff>252941</xdr:rowOff>
    </xdr:from>
    <xdr:to>
      <xdr:col>24</xdr:col>
      <xdr:colOff>416630</xdr:colOff>
      <xdr:row>48</xdr:row>
      <xdr:rowOff>234950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567A31-F93F-E762-D12F-B5713F73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3216" y="8095191"/>
          <a:ext cx="6144331" cy="8438092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47</xdr:row>
      <xdr:rowOff>314325</xdr:rowOff>
    </xdr:from>
    <xdr:to>
      <xdr:col>23</xdr:col>
      <xdr:colOff>365573</xdr:colOff>
      <xdr:row>69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6F05F41-4298-B69C-449D-151AF9B2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0" y="16144875"/>
          <a:ext cx="5604323" cy="752475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68</xdr:row>
      <xdr:rowOff>352424</xdr:rowOff>
    </xdr:from>
    <xdr:to>
      <xdr:col>24</xdr:col>
      <xdr:colOff>474124</xdr:colOff>
      <xdr:row>104</xdr:row>
      <xdr:rowOff>314324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D14D69D-7839-51F2-6FC8-8E0B301F2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24425" y="23650574"/>
          <a:ext cx="6198649" cy="856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105</xdr:row>
      <xdr:rowOff>0</xdr:rowOff>
    </xdr:from>
    <xdr:to>
      <xdr:col>24</xdr:col>
      <xdr:colOff>259207</xdr:colOff>
      <xdr:row>138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E18808B-E04B-4FDC-912D-FA8318A1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4425" y="32223075"/>
          <a:ext cx="5983732" cy="8248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180974</xdr:colOff>
      <xdr:row>138</xdr:row>
      <xdr:rowOff>9525</xdr:rowOff>
    </xdr:from>
    <xdr:to>
      <xdr:col>24</xdr:col>
      <xdr:colOff>453657</xdr:colOff>
      <xdr:row>172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6B1E380-DB3C-D80E-E70E-32474B690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62524" y="40481250"/>
          <a:ext cx="6140083" cy="866775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209549</xdr:colOff>
      <xdr:row>171</xdr:row>
      <xdr:rowOff>295275</xdr:rowOff>
    </xdr:from>
    <xdr:to>
      <xdr:col>24</xdr:col>
      <xdr:colOff>66674</xdr:colOff>
      <xdr:row>206</xdr:row>
      <xdr:rowOff>41941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656C530-A94B-B50A-E169-FB791744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91099" y="49110900"/>
          <a:ext cx="5724525" cy="8033416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206</xdr:row>
      <xdr:rowOff>1</xdr:rowOff>
    </xdr:from>
    <xdr:to>
      <xdr:col>23</xdr:col>
      <xdr:colOff>295275</xdr:colOff>
      <xdr:row>232</xdr:row>
      <xdr:rowOff>36044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0EC74DC-5871-5E79-4587-80EA86298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0625" y="57102376"/>
          <a:ext cx="5410200" cy="7513168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232</xdr:row>
      <xdr:rowOff>9524</xdr:rowOff>
    </xdr:from>
    <xdr:to>
      <xdr:col>25</xdr:col>
      <xdr:colOff>349784</xdr:colOff>
      <xdr:row>260</xdr:row>
      <xdr:rowOff>152399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54F3B0-5A3C-9FB8-FF17-F5DD9E0F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72050" y="64589024"/>
          <a:ext cx="6560084" cy="9077325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264</xdr:row>
      <xdr:rowOff>152400</xdr:rowOff>
    </xdr:from>
    <xdr:to>
      <xdr:col>25</xdr:col>
      <xdr:colOff>236891</xdr:colOff>
      <xdr:row>300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5D20F77-C69E-EDBC-153A-24E4C3FD9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24425" y="75037950"/>
          <a:ext cx="6494816" cy="9058275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306</xdr:row>
      <xdr:rowOff>295275</xdr:rowOff>
    </xdr:from>
    <xdr:to>
      <xdr:col>23</xdr:col>
      <xdr:colOff>486563</xdr:colOff>
      <xdr:row>308</xdr:row>
      <xdr:rowOff>66731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90524AA-74E4-0795-20F4-3CCD4C83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53000" y="85915500"/>
          <a:ext cx="5649113" cy="400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114300</xdr:colOff>
      <xdr:row>318</xdr:row>
      <xdr:rowOff>104775</xdr:rowOff>
    </xdr:from>
    <xdr:to>
      <xdr:col>13</xdr:col>
      <xdr:colOff>9525</xdr:colOff>
      <xdr:row>330</xdr:row>
      <xdr:rowOff>133350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E4B9F83-0034-C49C-2F72-FD8323330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1950" y="90382725"/>
          <a:ext cx="3381375" cy="2028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47625</xdr:colOff>
      <xdr:row>1</xdr:row>
      <xdr:rowOff>0</xdr:rowOff>
    </xdr:from>
    <xdr:to>
      <xdr:col>27</xdr:col>
      <xdr:colOff>69867</xdr:colOff>
      <xdr:row>3</xdr:row>
      <xdr:rowOff>91889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47BD33C-B847-67C6-CD14-EAB0C388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7775" y="0"/>
          <a:ext cx="4258269" cy="733527"/>
        </a:xfrm>
        <a:prstGeom prst="rect">
          <a:avLst/>
        </a:prstGeom>
      </xdr:spPr>
    </xdr:pic>
    <xdr:clientData/>
  </xdr:twoCellAnchor>
  <xdr:twoCellAnchor editAs="oneCell">
    <xdr:from>
      <xdr:col>21</xdr:col>
      <xdr:colOff>10471</xdr:colOff>
      <xdr:row>3</xdr:row>
      <xdr:rowOff>68406</xdr:rowOff>
    </xdr:from>
    <xdr:to>
      <xdr:col>29</xdr:col>
      <xdr:colOff>324079</xdr:colOff>
      <xdr:row>13</xdr:row>
      <xdr:rowOff>1846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5F36851-D0EC-4CD3-AB7F-767196B01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7146" b="23537"/>
        <a:stretch/>
      </xdr:blipFill>
      <xdr:spPr bwMode="auto">
        <a:xfrm>
          <a:off x="14722266" y="709179"/>
          <a:ext cx="4608518" cy="2375304"/>
        </a:xfrm>
        <a:prstGeom prst="rect">
          <a:avLst/>
        </a:prstGeom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27</xdr:col>
      <xdr:colOff>9525</xdr:colOff>
      <xdr:row>12</xdr:row>
      <xdr:rowOff>0</xdr:rowOff>
    </xdr:from>
    <xdr:to>
      <xdr:col>28</xdr:col>
      <xdr:colOff>257175</xdr:colOff>
      <xdr:row>12</xdr:row>
      <xdr:rowOff>9525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1003E99-653F-62E8-8EAE-EBE34936F052}"/>
            </a:ext>
          </a:extLst>
        </xdr:cNvPr>
        <xdr:cNvCxnSpPr/>
      </xdr:nvCxnSpPr>
      <xdr:spPr>
        <a:xfrm>
          <a:off x="17154525" y="2686050"/>
          <a:ext cx="78105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530050</xdr:colOff>
      <xdr:row>0</xdr:row>
      <xdr:rowOff>198874</xdr:rowOff>
    </xdr:from>
    <xdr:to>
      <xdr:col>15</xdr:col>
      <xdr:colOff>349213</xdr:colOff>
      <xdr:row>30</xdr:row>
      <xdr:rowOff>137223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6B734D-9F8E-EE86-DFBE-ECBBFBF2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4061" y="198874"/>
          <a:ext cx="5345756" cy="5894091"/>
        </a:xfrm>
        <a:prstGeom prst="rect">
          <a:avLst/>
        </a:prstGeom>
      </xdr:spPr>
    </xdr:pic>
    <xdr:clientData/>
  </xdr:twoCellAnchor>
  <xdr:twoCellAnchor editAs="oneCell">
    <xdr:from>
      <xdr:col>7</xdr:col>
      <xdr:colOff>551090</xdr:colOff>
      <xdr:row>30</xdr:row>
      <xdr:rowOff>173544</xdr:rowOff>
    </xdr:from>
    <xdr:to>
      <xdr:col>15</xdr:col>
      <xdr:colOff>483892</xdr:colOff>
      <xdr:row>59</xdr:row>
      <xdr:rowOff>10393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5B81FC-797A-44BA-94EE-7AAE1634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95101" y="6129286"/>
          <a:ext cx="5459395" cy="6807893"/>
        </a:xfrm>
        <a:prstGeom prst="rect">
          <a:avLst/>
        </a:prstGeom>
      </xdr:spPr>
    </xdr:pic>
    <xdr:clientData/>
  </xdr:twoCellAnchor>
  <xdr:twoCellAnchor editAs="oneCell">
    <xdr:from>
      <xdr:col>7</xdr:col>
      <xdr:colOff>592957</xdr:colOff>
      <xdr:row>59</xdr:row>
      <xdr:rowOff>52335</xdr:rowOff>
    </xdr:from>
    <xdr:to>
      <xdr:col>14</xdr:col>
      <xdr:colOff>397747</xdr:colOff>
      <xdr:row>86</xdr:row>
      <xdr:rowOff>167401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EA5F74-8964-B2CF-06CC-C33127D9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36968" y="12979121"/>
          <a:ext cx="4640559" cy="5725395"/>
        </a:xfrm>
        <a:prstGeom prst="rect">
          <a:avLst/>
        </a:prstGeom>
      </xdr:spPr>
    </xdr:pic>
    <xdr:clientData/>
  </xdr:twoCellAnchor>
  <xdr:twoCellAnchor editAs="oneCell">
    <xdr:from>
      <xdr:col>7</xdr:col>
      <xdr:colOff>569093</xdr:colOff>
      <xdr:row>87</xdr:row>
      <xdr:rowOff>17165</xdr:rowOff>
    </xdr:from>
    <xdr:to>
      <xdr:col>14</xdr:col>
      <xdr:colOff>273295</xdr:colOff>
      <xdr:row>115</xdr:row>
      <xdr:rowOff>28129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D4EFA7B-7C45-5C0C-DF16-A3B3C99F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3104" y="18742687"/>
          <a:ext cx="4539971" cy="5663162"/>
        </a:xfrm>
        <a:prstGeom prst="rect">
          <a:avLst/>
        </a:prstGeom>
      </xdr:spPr>
    </xdr:pic>
    <xdr:clientData/>
  </xdr:twoCellAnchor>
  <xdr:twoCellAnchor editAs="oneCell">
    <xdr:from>
      <xdr:col>7</xdr:col>
      <xdr:colOff>530994</xdr:colOff>
      <xdr:row>115</xdr:row>
      <xdr:rowOff>9527</xdr:rowOff>
    </xdr:from>
    <xdr:to>
      <xdr:col>14</xdr:col>
      <xdr:colOff>311396</xdr:colOff>
      <xdr:row>143</xdr:row>
      <xdr:rowOff>17829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E4EADFD-714A-F56D-EF4C-05519A23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75005" y="24387247"/>
          <a:ext cx="4616171" cy="5660500"/>
        </a:xfrm>
        <a:prstGeom prst="rect">
          <a:avLst/>
        </a:prstGeom>
      </xdr:spPr>
    </xdr:pic>
    <xdr:clientData/>
  </xdr:twoCellAnchor>
  <xdr:twoCellAnchor editAs="oneCell">
    <xdr:from>
      <xdr:col>7</xdr:col>
      <xdr:colOff>539578</xdr:colOff>
      <xdr:row>143</xdr:row>
      <xdr:rowOff>52336</xdr:rowOff>
    </xdr:from>
    <xdr:to>
      <xdr:col>14</xdr:col>
      <xdr:colOff>471018</xdr:colOff>
      <xdr:row>157</xdr:row>
      <xdr:rowOff>88784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4D49A3D-7CFF-F019-C15C-26A3C1C1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83589" y="30082254"/>
          <a:ext cx="4767209" cy="27788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160216</xdr:colOff>
      <xdr:row>1</xdr:row>
      <xdr:rowOff>226646</xdr:rowOff>
    </xdr:from>
    <xdr:to>
      <xdr:col>11</xdr:col>
      <xdr:colOff>537502</xdr:colOff>
      <xdr:row>6</xdr:row>
      <xdr:rowOff>84259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706533-97F2-1591-4AA6-DC78023D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1081" y="470877"/>
          <a:ext cx="4480363" cy="993286"/>
        </a:xfrm>
        <a:prstGeom prst="rect">
          <a:avLst/>
        </a:prstGeom>
      </xdr:spPr>
    </xdr:pic>
    <xdr:clientData/>
  </xdr:twoCellAnchor>
  <xdr:twoCellAnchor editAs="oneCell">
    <xdr:from>
      <xdr:col>5</xdr:col>
      <xdr:colOff>194163</xdr:colOff>
      <xdr:row>6</xdr:row>
      <xdr:rowOff>158750</xdr:rowOff>
    </xdr:from>
    <xdr:to>
      <xdr:col>12</xdr:col>
      <xdr:colOff>526002</xdr:colOff>
      <xdr:row>36</xdr:row>
      <xdr:rowOff>18073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E14E09-B0BF-D129-05F8-487B7F370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2432" y="1538654"/>
          <a:ext cx="5118762" cy="6600092"/>
        </a:xfrm>
        <a:prstGeom prst="rect">
          <a:avLst/>
        </a:prstGeom>
      </xdr:spPr>
    </xdr:pic>
    <xdr:clientData/>
  </xdr:twoCellAnchor>
  <xdr:twoCellAnchor editAs="oneCell">
    <xdr:from>
      <xdr:col>5</xdr:col>
      <xdr:colOff>257906</xdr:colOff>
      <xdr:row>36</xdr:row>
      <xdr:rowOff>65209</xdr:rowOff>
    </xdr:from>
    <xdr:to>
      <xdr:col>11</xdr:col>
      <xdr:colOff>334106</xdr:colOff>
      <xdr:row>56</xdr:row>
      <xdr:rowOff>150560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4FB83F-C4BE-9B0A-AFE8-8D85A6597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56175" y="8185882"/>
          <a:ext cx="4179277" cy="5385159"/>
        </a:xfrm>
        <a:prstGeom prst="rect">
          <a:avLst/>
        </a:prstGeom>
      </xdr:spPr>
    </xdr:pic>
    <xdr:clientData/>
  </xdr:twoCellAnchor>
  <xdr:twoCellAnchor editAs="oneCell">
    <xdr:from>
      <xdr:col>5</xdr:col>
      <xdr:colOff>249849</xdr:colOff>
      <xdr:row>57</xdr:row>
      <xdr:rowOff>133839</xdr:rowOff>
    </xdr:from>
    <xdr:to>
      <xdr:col>11</xdr:col>
      <xdr:colOff>507024</xdr:colOff>
      <xdr:row>79</xdr:row>
      <xdr:rowOff>227267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76D5AFF-706E-4BEC-E61D-B3BB3607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48118" y="13713070"/>
          <a:ext cx="4360252" cy="5466505"/>
        </a:xfrm>
        <a:prstGeom prst="rect">
          <a:avLst/>
        </a:prstGeom>
      </xdr:spPr>
    </xdr:pic>
    <xdr:clientData/>
  </xdr:twoCellAnchor>
  <xdr:twoCellAnchor editAs="oneCell">
    <xdr:from>
      <xdr:col>5</xdr:col>
      <xdr:colOff>213212</xdr:colOff>
      <xdr:row>80</xdr:row>
      <xdr:rowOff>299427</xdr:rowOff>
    </xdr:from>
    <xdr:to>
      <xdr:col>14</xdr:col>
      <xdr:colOff>57167</xdr:colOff>
      <xdr:row>122</xdr:row>
      <xdr:rowOff>40786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6359833-A0B6-719D-DC27-F3D1011C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4077" y="19202889"/>
          <a:ext cx="5998571" cy="7581167"/>
        </a:xfrm>
        <a:prstGeom prst="rect">
          <a:avLst/>
        </a:prstGeom>
      </xdr:spPr>
    </xdr:pic>
    <xdr:clientData/>
  </xdr:twoCellAnchor>
  <xdr:twoCellAnchor editAs="oneCell">
    <xdr:from>
      <xdr:col>5</xdr:col>
      <xdr:colOff>217365</xdr:colOff>
      <xdr:row>122</xdr:row>
      <xdr:rowOff>152400</xdr:rowOff>
    </xdr:from>
    <xdr:to>
      <xdr:col>11</xdr:col>
      <xdr:colOff>398340</xdr:colOff>
      <xdr:row>156</xdr:row>
      <xdr:rowOff>26781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999FEDC-667A-60A7-E137-31A912BF7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88230" y="26895669"/>
          <a:ext cx="4284052" cy="5271881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254001</xdr:colOff>
      <xdr:row>156</xdr:row>
      <xdr:rowOff>118209</xdr:rowOff>
    </xdr:from>
    <xdr:to>
      <xdr:col>12</xdr:col>
      <xdr:colOff>65455</xdr:colOff>
      <xdr:row>184</xdr:row>
      <xdr:rowOff>153237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500220C-BD77-4455-7EC2-558043DA3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4866" y="32258978"/>
          <a:ext cx="4598377" cy="5798874"/>
        </a:xfrm>
        <a:prstGeom prst="rect">
          <a:avLst/>
        </a:prstGeom>
      </xdr:spPr>
    </xdr:pic>
    <xdr:clientData/>
  </xdr:twoCellAnchor>
  <xdr:twoCellAnchor editAs="oneCell">
    <xdr:from>
      <xdr:col>5</xdr:col>
      <xdr:colOff>232264</xdr:colOff>
      <xdr:row>185</xdr:row>
      <xdr:rowOff>46160</xdr:rowOff>
    </xdr:from>
    <xdr:to>
      <xdr:col>12</xdr:col>
      <xdr:colOff>175114</xdr:colOff>
      <xdr:row>215</xdr:row>
      <xdr:rowOff>96852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3AE037B-5F5F-4E4B-5F62-256D455F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03129" y="38109525"/>
          <a:ext cx="4729773" cy="5985500"/>
        </a:xfrm>
        <a:prstGeom prst="rect">
          <a:avLst/>
        </a:prstGeom>
      </xdr:spPr>
    </xdr:pic>
    <xdr:clientData/>
  </xdr:twoCellAnchor>
  <xdr:twoCellAnchor editAs="oneCell">
    <xdr:from>
      <xdr:col>5</xdr:col>
      <xdr:colOff>244475</xdr:colOff>
      <xdr:row>216</xdr:row>
      <xdr:rowOff>77909</xdr:rowOff>
    </xdr:from>
    <xdr:to>
      <xdr:col>13</xdr:col>
      <xdr:colOff>235426</xdr:colOff>
      <xdr:row>246</xdr:row>
      <xdr:rowOff>726587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06E10D1-E08D-CC1A-0FD6-17C086D4C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42744" y="44613390"/>
          <a:ext cx="5461720" cy="6778870"/>
        </a:xfrm>
        <a:prstGeom prst="rect">
          <a:avLst/>
        </a:prstGeom>
      </xdr:spPr>
    </xdr:pic>
    <xdr:clientData/>
  </xdr:twoCellAnchor>
  <xdr:twoCellAnchor editAs="oneCell">
    <xdr:from>
      <xdr:col>5</xdr:col>
      <xdr:colOff>312371</xdr:colOff>
      <xdr:row>247</xdr:row>
      <xdr:rowOff>40053</xdr:rowOff>
    </xdr:from>
    <xdr:to>
      <xdr:col>12</xdr:col>
      <xdr:colOff>293321</xdr:colOff>
      <xdr:row>272</xdr:row>
      <xdr:rowOff>53741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EA856C7-B9EC-C868-D58E-1AA1BBA12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0640" y="51511688"/>
          <a:ext cx="4767873" cy="4812822"/>
        </a:xfrm>
        <a:prstGeom prst="rect">
          <a:avLst/>
        </a:prstGeom>
      </xdr:spPr>
    </xdr:pic>
    <xdr:clientData/>
  </xdr:twoCellAnchor>
  <xdr:twoCellAnchor editAs="oneCell">
    <xdr:from>
      <xdr:col>5</xdr:col>
      <xdr:colOff>382954</xdr:colOff>
      <xdr:row>275</xdr:row>
      <xdr:rowOff>1709</xdr:rowOff>
    </xdr:from>
    <xdr:to>
      <xdr:col>12</xdr:col>
      <xdr:colOff>166472</xdr:colOff>
      <xdr:row>279</xdr:row>
      <xdr:rowOff>129304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24DF772-0CAC-3368-1F10-83DA4B39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81223" y="56565555"/>
          <a:ext cx="4570441" cy="762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L326"/>
  <sheetViews>
    <sheetView topLeftCell="A298" workbookViewId="0">
      <selection activeCell="K316" sqref="K316"/>
    </sheetView>
  </sheetViews>
  <sheetFormatPr baseColWidth="10" defaultColWidth="9.33203125" defaultRowHeight="12.75" x14ac:dyDescent="0.2"/>
  <cols>
    <col min="1" max="1" width="9.33203125" style="22" customWidth="1"/>
    <col min="2" max="2" width="5.83203125" style="22" customWidth="1"/>
    <col min="3" max="3" width="3.33203125" style="22" customWidth="1"/>
    <col min="4" max="4" width="12.6640625" style="22" customWidth="1"/>
    <col min="5" max="5" width="61.83203125" style="22" customWidth="1"/>
    <col min="6" max="6" width="5.83203125" style="22" customWidth="1"/>
    <col min="7" max="7" width="9.33203125" style="22" customWidth="1"/>
    <col min="8" max="8" width="15.1640625" style="22" customWidth="1"/>
    <col min="9" max="9" width="16.1640625" style="22" customWidth="1"/>
    <col min="10" max="10" width="6.83203125" style="22" customWidth="1"/>
    <col min="11" max="11" width="15.1640625" style="22" customWidth="1"/>
    <col min="12" max="12" width="42" style="22" customWidth="1"/>
    <col min="13" max="16384" width="9.33203125" style="22"/>
  </cols>
  <sheetData>
    <row r="1" spans="1:12" ht="45.75" customHeight="1" x14ac:dyDescent="0.2">
      <c r="A1" s="310" t="s">
        <v>0</v>
      </c>
      <c r="B1" s="311"/>
      <c r="C1" s="312"/>
      <c r="D1" s="313" t="s">
        <v>1</v>
      </c>
      <c r="E1" s="314"/>
      <c r="F1" s="314"/>
      <c r="G1" s="314"/>
      <c r="H1" s="314"/>
      <c r="I1" s="314"/>
      <c r="J1" s="314"/>
      <c r="K1" s="315"/>
      <c r="L1" s="4"/>
    </row>
    <row r="2" spans="1:12" ht="15.75" customHeight="1" x14ac:dyDescent="0.2">
      <c r="A2" s="316"/>
      <c r="B2" s="316"/>
      <c r="C2" s="316"/>
      <c r="D2" s="316"/>
      <c r="E2" s="316"/>
      <c r="F2" s="316"/>
      <c r="G2" s="317" t="s">
        <v>2</v>
      </c>
      <c r="H2" s="317"/>
      <c r="I2" s="317"/>
      <c r="J2" s="317"/>
      <c r="K2" s="317"/>
      <c r="L2" s="317"/>
    </row>
    <row r="3" spans="1:12" ht="36" customHeight="1" x14ac:dyDescent="0.2">
      <c r="A3" s="1" t="s">
        <v>3</v>
      </c>
      <c r="B3" s="318" t="s">
        <v>4</v>
      </c>
      <c r="C3" s="319"/>
      <c r="D3" s="318" t="s">
        <v>5</v>
      </c>
      <c r="E3" s="319"/>
      <c r="F3" s="1" t="s">
        <v>6</v>
      </c>
      <c r="G3" s="2" t="s">
        <v>7</v>
      </c>
      <c r="H3" s="2" t="s">
        <v>8</v>
      </c>
      <c r="I3" s="2" t="s">
        <v>9</v>
      </c>
      <c r="J3" s="2" t="s">
        <v>7</v>
      </c>
      <c r="K3" s="2" t="s">
        <v>9</v>
      </c>
      <c r="L3" s="1" t="s">
        <v>10</v>
      </c>
    </row>
    <row r="4" spans="1:12" ht="15.6" customHeight="1" x14ac:dyDescent="0.2">
      <c r="A4" s="3"/>
      <c r="B4" s="320">
        <v>1</v>
      </c>
      <c r="C4" s="321"/>
      <c r="D4" s="322" t="s">
        <v>11</v>
      </c>
      <c r="E4" s="323"/>
      <c r="F4" s="12" t="s">
        <v>12</v>
      </c>
      <c r="G4" s="25">
        <v>1</v>
      </c>
      <c r="H4" s="13"/>
      <c r="I4" s="14" t="s">
        <v>13</v>
      </c>
      <c r="J4" s="25">
        <v>1</v>
      </c>
      <c r="K4" s="14" t="s">
        <v>14</v>
      </c>
      <c r="L4" s="8"/>
    </row>
    <row r="5" spans="1:12" ht="15.6" customHeight="1" x14ac:dyDescent="0.2">
      <c r="A5" s="3"/>
      <c r="B5" s="324">
        <v>1.01</v>
      </c>
      <c r="C5" s="325"/>
      <c r="D5" s="326" t="s">
        <v>15</v>
      </c>
      <c r="E5" s="327"/>
      <c r="F5" s="7" t="s">
        <v>16</v>
      </c>
      <c r="G5" s="26">
        <v>1</v>
      </c>
      <c r="H5" s="42">
        <v>13500000</v>
      </c>
      <c r="I5" s="31">
        <v>13500000</v>
      </c>
      <c r="J5" s="27">
        <v>1</v>
      </c>
      <c r="K5" s="33">
        <v>13500000</v>
      </c>
      <c r="L5" s="7" t="s">
        <v>17</v>
      </c>
    </row>
    <row r="6" spans="1:12" ht="15.6" customHeight="1" x14ac:dyDescent="0.2">
      <c r="A6" s="3"/>
      <c r="B6" s="324">
        <v>1.02</v>
      </c>
      <c r="C6" s="325"/>
      <c r="D6" s="326" t="s">
        <v>18</v>
      </c>
      <c r="E6" s="327"/>
      <c r="F6" s="7" t="s">
        <v>16</v>
      </c>
      <c r="G6" s="26">
        <v>1</v>
      </c>
      <c r="H6" s="42">
        <v>13500000</v>
      </c>
      <c r="I6" s="31">
        <v>13500000</v>
      </c>
      <c r="J6" s="27">
        <v>1</v>
      </c>
      <c r="K6" s="33">
        <v>13500000</v>
      </c>
      <c r="L6" s="7" t="s">
        <v>17</v>
      </c>
    </row>
    <row r="7" spans="1:12" ht="15.6" customHeight="1" x14ac:dyDescent="0.2">
      <c r="A7" s="3"/>
      <c r="B7" s="324">
        <v>1.03</v>
      </c>
      <c r="C7" s="325"/>
      <c r="D7" s="326" t="s">
        <v>19</v>
      </c>
      <c r="E7" s="327"/>
      <c r="F7" s="7" t="s">
        <v>16</v>
      </c>
      <c r="G7" s="26">
        <v>1</v>
      </c>
      <c r="H7" s="42">
        <v>15500000</v>
      </c>
      <c r="I7" s="31">
        <v>15500000</v>
      </c>
      <c r="J7" s="27">
        <v>1</v>
      </c>
      <c r="K7" s="33">
        <v>15500000</v>
      </c>
      <c r="L7" s="7" t="s">
        <v>17</v>
      </c>
    </row>
    <row r="8" spans="1:12" ht="57" customHeight="1" x14ac:dyDescent="0.2">
      <c r="A8" s="3"/>
      <c r="B8" s="324">
        <v>1.04</v>
      </c>
      <c r="C8" s="325"/>
      <c r="D8" s="328" t="s">
        <v>178</v>
      </c>
      <c r="E8" s="329"/>
      <c r="F8" s="7" t="s">
        <v>16</v>
      </c>
      <c r="G8" s="26">
        <v>1</v>
      </c>
      <c r="H8" s="42">
        <v>34800000</v>
      </c>
      <c r="I8" s="54">
        <v>34800000</v>
      </c>
      <c r="J8" s="27">
        <v>1</v>
      </c>
      <c r="K8" s="69">
        <v>34800000</v>
      </c>
      <c r="L8" s="10" t="s">
        <v>20</v>
      </c>
    </row>
    <row r="9" spans="1:12" ht="26.45" customHeight="1" x14ac:dyDescent="0.2">
      <c r="A9" s="3"/>
      <c r="B9" s="324">
        <v>1.05</v>
      </c>
      <c r="C9" s="325"/>
      <c r="D9" s="328" t="s">
        <v>182</v>
      </c>
      <c r="E9" s="329"/>
      <c r="F9" s="7" t="s">
        <v>16</v>
      </c>
      <c r="G9" s="26">
        <v>0</v>
      </c>
      <c r="H9" s="55"/>
      <c r="I9" s="55"/>
      <c r="J9" s="28">
        <v>0</v>
      </c>
      <c r="K9" s="55"/>
      <c r="L9" s="5"/>
    </row>
    <row r="10" spans="1:12" ht="26.45" customHeight="1" x14ac:dyDescent="0.2">
      <c r="A10" s="3"/>
      <c r="B10" s="324">
        <v>1.06</v>
      </c>
      <c r="C10" s="325"/>
      <c r="D10" s="328" t="s">
        <v>179</v>
      </c>
      <c r="E10" s="327"/>
      <c r="F10" s="7" t="s">
        <v>21</v>
      </c>
      <c r="G10" s="26">
        <v>2</v>
      </c>
      <c r="H10" s="42">
        <v>75000</v>
      </c>
      <c r="I10" s="56">
        <v>142500</v>
      </c>
      <c r="J10" s="27">
        <v>0</v>
      </c>
      <c r="K10" s="70" t="s">
        <v>14</v>
      </c>
      <c r="L10" s="3"/>
    </row>
    <row r="11" spans="1:12" ht="18" customHeight="1" x14ac:dyDescent="0.2">
      <c r="A11" s="3"/>
      <c r="B11" s="324">
        <v>1.07</v>
      </c>
      <c r="C11" s="325"/>
      <c r="D11" s="328" t="s">
        <v>183</v>
      </c>
      <c r="E11" s="327"/>
      <c r="F11" s="7" t="s">
        <v>22</v>
      </c>
      <c r="G11" s="26">
        <v>2</v>
      </c>
      <c r="H11" s="42">
        <v>710000</v>
      </c>
      <c r="I11" s="31">
        <v>1420000</v>
      </c>
      <c r="J11" s="27">
        <v>2</v>
      </c>
      <c r="K11" s="33">
        <v>1420000</v>
      </c>
      <c r="L11" s="7" t="s">
        <v>17</v>
      </c>
    </row>
    <row r="12" spans="1:12" ht="26.45" customHeight="1" x14ac:dyDescent="0.2">
      <c r="A12" s="3"/>
      <c r="B12" s="324">
        <v>1.08</v>
      </c>
      <c r="C12" s="325"/>
      <c r="D12" s="328" t="s">
        <v>184</v>
      </c>
      <c r="E12" s="327"/>
      <c r="F12" s="7" t="s">
        <v>22</v>
      </c>
      <c r="G12" s="26">
        <v>1</v>
      </c>
      <c r="H12" s="42">
        <v>4800000</v>
      </c>
      <c r="I12" s="31">
        <v>4800000</v>
      </c>
      <c r="J12" s="27">
        <v>1</v>
      </c>
      <c r="K12" s="33">
        <v>4800000</v>
      </c>
      <c r="L12" s="7" t="s">
        <v>17</v>
      </c>
    </row>
    <row r="13" spans="1:12" ht="26.45" customHeight="1" x14ac:dyDescent="0.2">
      <c r="A13" s="3"/>
      <c r="B13" s="324">
        <v>1.0900000000000001</v>
      </c>
      <c r="C13" s="325"/>
      <c r="D13" s="328" t="s">
        <v>186</v>
      </c>
      <c r="E13" s="327"/>
      <c r="F13" s="7" t="s">
        <v>22</v>
      </c>
      <c r="G13" s="26">
        <v>1</v>
      </c>
      <c r="H13" s="42">
        <v>2550000</v>
      </c>
      <c r="I13" s="31">
        <v>2550000</v>
      </c>
      <c r="J13" s="27">
        <v>1</v>
      </c>
      <c r="K13" s="33">
        <v>2550000</v>
      </c>
      <c r="L13" s="7" t="s">
        <v>17</v>
      </c>
    </row>
    <row r="14" spans="1:12" ht="45.75" customHeight="1" x14ac:dyDescent="0.2">
      <c r="A14" s="3"/>
      <c r="B14" s="324">
        <v>1.1000000000000001</v>
      </c>
      <c r="C14" s="325"/>
      <c r="D14" s="328" t="s">
        <v>185</v>
      </c>
      <c r="E14" s="329"/>
      <c r="F14" s="7" t="s">
        <v>16</v>
      </c>
      <c r="G14" s="26">
        <v>1</v>
      </c>
      <c r="H14" s="42">
        <v>3250000</v>
      </c>
      <c r="I14" s="31">
        <v>3250000</v>
      </c>
      <c r="J14" s="27">
        <v>1</v>
      </c>
      <c r="K14" s="33">
        <v>3250000</v>
      </c>
      <c r="L14" s="10" t="s">
        <v>23</v>
      </c>
    </row>
    <row r="15" spans="1:12" ht="26.45" customHeight="1" x14ac:dyDescent="0.2">
      <c r="A15" s="3"/>
      <c r="B15" s="324">
        <v>1.1100000000000001</v>
      </c>
      <c r="C15" s="325"/>
      <c r="D15" s="328" t="s">
        <v>180</v>
      </c>
      <c r="E15" s="329"/>
      <c r="F15" s="7" t="s">
        <v>21</v>
      </c>
      <c r="G15" s="26">
        <v>36</v>
      </c>
      <c r="H15" s="42">
        <v>10990</v>
      </c>
      <c r="I15" s="31">
        <v>395640</v>
      </c>
      <c r="J15" s="3"/>
      <c r="K15" s="7" t="s">
        <v>14</v>
      </c>
      <c r="L15" s="3"/>
    </row>
    <row r="16" spans="1:12" ht="26.45" customHeight="1" x14ac:dyDescent="0.2">
      <c r="A16" s="3"/>
      <c r="B16" s="324">
        <v>1.1200000000000001</v>
      </c>
      <c r="C16" s="325"/>
      <c r="D16" s="328" t="s">
        <v>181</v>
      </c>
      <c r="E16" s="329"/>
      <c r="F16" s="7" t="s">
        <v>16</v>
      </c>
      <c r="G16" s="26">
        <v>1</v>
      </c>
      <c r="H16" s="42">
        <v>450000</v>
      </c>
      <c r="I16" s="31">
        <v>450000</v>
      </c>
      <c r="J16" s="3"/>
      <c r="K16" s="7" t="s">
        <v>14</v>
      </c>
      <c r="L16" s="3"/>
    </row>
    <row r="17" spans="1:12" ht="26.45" customHeight="1" x14ac:dyDescent="0.2">
      <c r="A17" s="3"/>
      <c r="B17" s="324">
        <v>1.1299999999999999</v>
      </c>
      <c r="C17" s="325"/>
      <c r="D17" s="328" t="s">
        <v>187</v>
      </c>
      <c r="E17" s="329"/>
      <c r="F17" s="7" t="s">
        <v>16</v>
      </c>
      <c r="G17" s="26">
        <v>1</v>
      </c>
      <c r="H17" s="42">
        <v>2890000</v>
      </c>
      <c r="I17" s="31">
        <v>2890000</v>
      </c>
      <c r="J17" s="3"/>
      <c r="K17" s="7" t="s">
        <v>14</v>
      </c>
      <c r="L17" s="3"/>
    </row>
    <row r="18" spans="1:12" ht="14.1" customHeight="1" x14ac:dyDescent="0.2">
      <c r="A18" s="3"/>
      <c r="B18" s="320">
        <v>2</v>
      </c>
      <c r="C18" s="321"/>
      <c r="D18" s="322" t="s">
        <v>24</v>
      </c>
      <c r="E18" s="323"/>
      <c r="F18" s="15" t="s">
        <v>25</v>
      </c>
      <c r="G18" s="29">
        <v>1</v>
      </c>
      <c r="H18" s="46">
        <v>92035990</v>
      </c>
      <c r="I18" s="34">
        <v>92035990</v>
      </c>
      <c r="J18" s="29">
        <v>1</v>
      </c>
      <c r="K18" s="34">
        <v>92035990</v>
      </c>
      <c r="L18" s="8"/>
    </row>
    <row r="19" spans="1:12" ht="14.1" customHeight="1" x14ac:dyDescent="0.2">
      <c r="A19" s="3"/>
      <c r="B19" s="330"/>
      <c r="C19" s="329"/>
      <c r="D19" s="326" t="s">
        <v>26</v>
      </c>
      <c r="E19" s="327"/>
      <c r="F19" s="16" t="s">
        <v>12</v>
      </c>
      <c r="G19" s="30">
        <v>1</v>
      </c>
      <c r="H19" s="57"/>
      <c r="I19" s="7" t="s">
        <v>13</v>
      </c>
      <c r="J19" s="27">
        <v>1</v>
      </c>
      <c r="K19" s="7" t="s">
        <v>14</v>
      </c>
      <c r="L19" s="3"/>
    </row>
    <row r="20" spans="1:12" ht="25.7" customHeight="1" x14ac:dyDescent="0.2">
      <c r="A20" s="3"/>
      <c r="B20" s="324">
        <v>2.0099999999999998</v>
      </c>
      <c r="C20" s="325"/>
      <c r="D20" s="328" t="s">
        <v>188</v>
      </c>
      <c r="E20" s="327"/>
      <c r="F20" s="6" t="s">
        <v>16</v>
      </c>
      <c r="G20" s="26">
        <v>1</v>
      </c>
      <c r="H20" s="42">
        <v>17790500</v>
      </c>
      <c r="I20" s="31">
        <v>17790500</v>
      </c>
      <c r="J20" s="3"/>
      <c r="K20" s="7" t="s">
        <v>14</v>
      </c>
      <c r="L20" s="3"/>
    </row>
    <row r="21" spans="1:12" ht="25.7" customHeight="1" x14ac:dyDescent="0.2">
      <c r="A21" s="3"/>
      <c r="B21" s="324">
        <v>2.02</v>
      </c>
      <c r="C21" s="325"/>
      <c r="D21" s="328" t="s">
        <v>189</v>
      </c>
      <c r="E21" s="329"/>
      <c r="F21" s="6" t="s">
        <v>16</v>
      </c>
      <c r="G21" s="26">
        <v>1</v>
      </c>
      <c r="H21" s="42">
        <v>5197920</v>
      </c>
      <c r="I21" s="31">
        <v>5197920</v>
      </c>
      <c r="J21" s="32">
        <v>1</v>
      </c>
      <c r="K21" s="33">
        <v>5197920</v>
      </c>
      <c r="L21" s="6" t="s">
        <v>17</v>
      </c>
    </row>
    <row r="22" spans="1:12" ht="25.5" customHeight="1" x14ac:dyDescent="0.2">
      <c r="A22" s="3"/>
      <c r="B22" s="324">
        <v>2.0299999999999998</v>
      </c>
      <c r="C22" s="325"/>
      <c r="D22" s="328" t="s">
        <v>190</v>
      </c>
      <c r="E22" s="329"/>
      <c r="F22" s="6" t="s">
        <v>16</v>
      </c>
      <c r="G22" s="26">
        <v>1</v>
      </c>
      <c r="H22" s="42">
        <v>5197920</v>
      </c>
      <c r="I22" s="31">
        <v>5197920</v>
      </c>
      <c r="J22" s="3"/>
      <c r="K22" s="7" t="s">
        <v>14</v>
      </c>
      <c r="L22" s="3"/>
    </row>
    <row r="23" spans="1:12" ht="26.85" customHeight="1" x14ac:dyDescent="0.2">
      <c r="A23" s="3"/>
      <c r="B23" s="324">
        <v>2.04</v>
      </c>
      <c r="C23" s="325"/>
      <c r="D23" s="328" t="s">
        <v>191</v>
      </c>
      <c r="E23" s="329"/>
      <c r="F23" s="6" t="s">
        <v>16</v>
      </c>
      <c r="G23" s="26">
        <v>1</v>
      </c>
      <c r="H23" s="42">
        <v>5197920</v>
      </c>
      <c r="I23" s="31">
        <v>5197920</v>
      </c>
      <c r="J23" s="3"/>
      <c r="K23" s="7" t="s">
        <v>14</v>
      </c>
      <c r="L23" s="3"/>
    </row>
    <row r="24" spans="1:12" ht="26.85" customHeight="1" x14ac:dyDescent="0.2">
      <c r="A24" s="3"/>
      <c r="B24" s="324">
        <v>2.0499999999999998</v>
      </c>
      <c r="C24" s="325"/>
      <c r="D24" s="330" t="s">
        <v>27</v>
      </c>
      <c r="E24" s="329"/>
      <c r="F24" s="6" t="s">
        <v>16</v>
      </c>
      <c r="G24" s="26">
        <v>1</v>
      </c>
      <c r="H24" s="42">
        <v>4188520</v>
      </c>
      <c r="I24" s="31">
        <v>4188520</v>
      </c>
      <c r="J24" s="32">
        <v>1</v>
      </c>
      <c r="K24" s="33">
        <v>4188520</v>
      </c>
      <c r="L24" s="6" t="s">
        <v>17</v>
      </c>
    </row>
    <row r="25" spans="1:12" ht="25.5" customHeight="1" x14ac:dyDescent="0.2">
      <c r="A25" s="3"/>
      <c r="B25" s="324">
        <v>2.06</v>
      </c>
      <c r="C25" s="325"/>
      <c r="D25" s="330" t="s">
        <v>28</v>
      </c>
      <c r="E25" s="329"/>
      <c r="F25" s="6" t="s">
        <v>16</v>
      </c>
      <c r="G25" s="26">
        <v>1</v>
      </c>
      <c r="H25" s="42">
        <v>5197920</v>
      </c>
      <c r="I25" s="31">
        <v>5197920</v>
      </c>
      <c r="J25" s="3"/>
      <c r="K25" s="7" t="s">
        <v>14</v>
      </c>
      <c r="L25" s="3"/>
    </row>
    <row r="26" spans="1:12" ht="25.5" customHeight="1" x14ac:dyDescent="0.2">
      <c r="A26" s="3"/>
      <c r="B26" s="324">
        <v>2.0699999999999998</v>
      </c>
      <c r="C26" s="325"/>
      <c r="D26" s="328" t="s">
        <v>192</v>
      </c>
      <c r="E26" s="329"/>
      <c r="F26" s="6" t="s">
        <v>16</v>
      </c>
      <c r="G26" s="26">
        <v>1</v>
      </c>
      <c r="H26" s="42">
        <v>14500000</v>
      </c>
      <c r="I26" s="31">
        <v>14500000</v>
      </c>
      <c r="J26" s="3"/>
      <c r="K26" s="7" t="s">
        <v>14</v>
      </c>
      <c r="L26" s="3"/>
    </row>
    <row r="27" spans="1:12" ht="38.450000000000003" customHeight="1" x14ac:dyDescent="0.2">
      <c r="A27" s="3"/>
      <c r="B27" s="324">
        <v>2.08</v>
      </c>
      <c r="C27" s="325"/>
      <c r="D27" s="328" t="s">
        <v>193</v>
      </c>
      <c r="E27" s="329"/>
      <c r="F27" s="6" t="s">
        <v>16</v>
      </c>
      <c r="G27" s="26">
        <v>1</v>
      </c>
      <c r="H27" s="42">
        <v>4050000</v>
      </c>
      <c r="I27" s="31">
        <v>4050000</v>
      </c>
      <c r="J27" s="3"/>
      <c r="K27" s="7" t="s">
        <v>14</v>
      </c>
      <c r="L27" s="3"/>
    </row>
    <row r="28" spans="1:12" ht="39.75" customHeight="1" x14ac:dyDescent="0.2">
      <c r="A28" s="3"/>
      <c r="B28" s="324">
        <v>2.09</v>
      </c>
      <c r="C28" s="325"/>
      <c r="D28" s="328" t="s">
        <v>194</v>
      </c>
      <c r="E28" s="329"/>
      <c r="F28" s="6" t="s">
        <v>16</v>
      </c>
      <c r="G28" s="26">
        <v>1</v>
      </c>
      <c r="H28" s="42">
        <v>7800000</v>
      </c>
      <c r="I28" s="31">
        <v>7800000</v>
      </c>
      <c r="J28" s="3"/>
      <c r="K28" s="7" t="s">
        <v>14</v>
      </c>
      <c r="L28" s="3"/>
    </row>
    <row r="29" spans="1:12" ht="25.5" customHeight="1" x14ac:dyDescent="0.2">
      <c r="A29" s="3"/>
      <c r="B29" s="324">
        <v>2.1</v>
      </c>
      <c r="C29" s="325"/>
      <c r="D29" s="328" t="s">
        <v>195</v>
      </c>
      <c r="E29" s="329"/>
      <c r="F29" s="6" t="s">
        <v>16</v>
      </c>
      <c r="G29" s="26">
        <v>1</v>
      </c>
      <c r="H29" s="42">
        <v>12500000</v>
      </c>
      <c r="I29" s="31">
        <v>12500000</v>
      </c>
      <c r="J29" s="3"/>
      <c r="K29" s="7" t="s">
        <v>14</v>
      </c>
      <c r="L29" s="3"/>
    </row>
    <row r="30" spans="1:12" ht="47.45" customHeight="1" x14ac:dyDescent="0.2">
      <c r="A30" s="3"/>
      <c r="B30" s="324">
        <v>2.11</v>
      </c>
      <c r="C30" s="325"/>
      <c r="D30" s="328" t="s">
        <v>196</v>
      </c>
      <c r="E30" s="327"/>
      <c r="F30" s="6" t="s">
        <v>16</v>
      </c>
      <c r="G30" s="26">
        <v>1</v>
      </c>
      <c r="H30" s="42">
        <v>5197920</v>
      </c>
      <c r="I30" s="31">
        <v>5197920</v>
      </c>
      <c r="J30" s="3"/>
      <c r="K30" s="7" t="s">
        <v>14</v>
      </c>
      <c r="L30" s="3"/>
    </row>
    <row r="31" spans="1:12" ht="37.35" customHeight="1" x14ac:dyDescent="0.2">
      <c r="A31" s="3"/>
      <c r="B31" s="324">
        <v>2.12</v>
      </c>
      <c r="C31" s="325"/>
      <c r="D31" s="328" t="s">
        <v>197</v>
      </c>
      <c r="E31" s="327"/>
      <c r="F31" s="6" t="s">
        <v>16</v>
      </c>
      <c r="G31" s="26">
        <v>1</v>
      </c>
      <c r="H31" s="42">
        <v>255555</v>
      </c>
      <c r="I31" s="31">
        <v>255555</v>
      </c>
      <c r="J31" s="3"/>
      <c r="K31" s="7" t="s">
        <v>14</v>
      </c>
      <c r="L31" s="3"/>
    </row>
    <row r="32" spans="1:12" ht="39.950000000000003" customHeight="1" x14ac:dyDescent="0.2">
      <c r="A32" s="3"/>
      <c r="B32" s="324">
        <v>2.13</v>
      </c>
      <c r="C32" s="325"/>
      <c r="D32" s="328" t="s">
        <v>198</v>
      </c>
      <c r="E32" s="327"/>
      <c r="F32" s="6" t="s">
        <v>16</v>
      </c>
      <c r="G32" s="26">
        <v>1</v>
      </c>
      <c r="H32" s="42">
        <v>255555</v>
      </c>
      <c r="I32" s="31">
        <v>255555</v>
      </c>
      <c r="J32" s="3"/>
      <c r="K32" s="7" t="s">
        <v>14</v>
      </c>
      <c r="L32" s="3"/>
    </row>
    <row r="33" spans="1:12" ht="25.5" customHeight="1" x14ac:dyDescent="0.2">
      <c r="A33" s="3"/>
      <c r="B33" s="324">
        <v>2.14</v>
      </c>
      <c r="C33" s="325"/>
      <c r="D33" s="328" t="s">
        <v>199</v>
      </c>
      <c r="E33" s="329"/>
      <c r="F33" s="6" t="s">
        <v>16</v>
      </c>
      <c r="G33" s="26">
        <v>1</v>
      </c>
      <c r="H33" s="42">
        <v>1550000</v>
      </c>
      <c r="I33" s="31">
        <v>1550000</v>
      </c>
      <c r="J33" s="3"/>
      <c r="K33" s="7" t="s">
        <v>14</v>
      </c>
      <c r="L33" s="3"/>
    </row>
    <row r="34" spans="1:12" ht="38.1" customHeight="1" x14ac:dyDescent="0.2">
      <c r="A34" s="3"/>
      <c r="B34" s="324">
        <v>2.15</v>
      </c>
      <c r="C34" s="325"/>
      <c r="D34" s="328" t="s">
        <v>200</v>
      </c>
      <c r="E34" s="327"/>
      <c r="F34" s="6" t="s">
        <v>16</v>
      </c>
      <c r="G34" s="26">
        <v>1</v>
      </c>
      <c r="H34" s="42">
        <v>255555</v>
      </c>
      <c r="I34" s="31">
        <v>255555</v>
      </c>
      <c r="J34" s="3"/>
      <c r="K34" s="7" t="s">
        <v>14</v>
      </c>
      <c r="L34" s="3"/>
    </row>
    <row r="35" spans="1:12" ht="25.5" customHeight="1" x14ac:dyDescent="0.2">
      <c r="A35" s="3"/>
      <c r="B35" s="324">
        <v>2.16</v>
      </c>
      <c r="C35" s="325"/>
      <c r="D35" s="328" t="s">
        <v>201</v>
      </c>
      <c r="E35" s="329"/>
      <c r="F35" s="6" t="s">
        <v>16</v>
      </c>
      <c r="G35" s="26">
        <v>1</v>
      </c>
      <c r="H35" s="42">
        <v>180000</v>
      </c>
      <c r="I35" s="31">
        <v>180000</v>
      </c>
      <c r="J35" s="3"/>
      <c r="K35" s="7" t="s">
        <v>14</v>
      </c>
      <c r="L35" s="3"/>
    </row>
    <row r="36" spans="1:12" ht="27.6" customHeight="1" x14ac:dyDescent="0.2">
      <c r="A36" s="3"/>
      <c r="B36" s="324">
        <v>2.17</v>
      </c>
      <c r="C36" s="325"/>
      <c r="D36" s="328" t="s">
        <v>202</v>
      </c>
      <c r="E36" s="327"/>
      <c r="F36" s="6" t="s">
        <v>16</v>
      </c>
      <c r="G36" s="26">
        <v>1</v>
      </c>
      <c r="H36" s="42">
        <v>180000</v>
      </c>
      <c r="I36" s="31">
        <v>180000</v>
      </c>
      <c r="J36" s="3"/>
      <c r="K36" s="7" t="s">
        <v>14</v>
      </c>
      <c r="L36" s="3"/>
    </row>
    <row r="37" spans="1:12" ht="26.45" customHeight="1" x14ac:dyDescent="0.2">
      <c r="A37" s="3"/>
      <c r="B37" s="324">
        <v>2.1800000000000002</v>
      </c>
      <c r="C37" s="325"/>
      <c r="D37" s="328" t="s">
        <v>203</v>
      </c>
      <c r="E37" s="327"/>
      <c r="F37" s="6" t="s">
        <v>16</v>
      </c>
      <c r="G37" s="26">
        <v>1</v>
      </c>
      <c r="H37" s="42">
        <v>155500</v>
      </c>
      <c r="I37" s="31">
        <v>155500</v>
      </c>
      <c r="J37" s="3"/>
      <c r="K37" s="7" t="s">
        <v>14</v>
      </c>
      <c r="L37" s="3"/>
    </row>
    <row r="38" spans="1:12" ht="26.45" customHeight="1" x14ac:dyDescent="0.2">
      <c r="A38" s="3"/>
      <c r="B38" s="324">
        <v>2.19</v>
      </c>
      <c r="C38" s="325"/>
      <c r="D38" s="328" t="s">
        <v>204</v>
      </c>
      <c r="E38" s="327"/>
      <c r="F38" s="6" t="s">
        <v>16</v>
      </c>
      <c r="G38" s="26">
        <v>1</v>
      </c>
      <c r="H38" s="42">
        <v>155500</v>
      </c>
      <c r="I38" s="31">
        <v>155500</v>
      </c>
      <c r="J38" s="3"/>
      <c r="K38" s="7" t="s">
        <v>14</v>
      </c>
      <c r="L38" s="3"/>
    </row>
    <row r="39" spans="1:12" ht="26.45" customHeight="1" x14ac:dyDescent="0.2">
      <c r="A39" s="3"/>
      <c r="B39" s="324">
        <v>2.2000000000000002</v>
      </c>
      <c r="C39" s="325"/>
      <c r="D39" s="326" t="s">
        <v>29</v>
      </c>
      <c r="E39" s="327"/>
      <c r="F39" s="6" t="s">
        <v>16</v>
      </c>
      <c r="G39" s="26">
        <v>1</v>
      </c>
      <c r="H39" s="42">
        <v>405500</v>
      </c>
      <c r="I39" s="31">
        <v>405500</v>
      </c>
      <c r="J39" s="3"/>
      <c r="K39" s="7" t="s">
        <v>14</v>
      </c>
      <c r="L39" s="3"/>
    </row>
    <row r="40" spans="1:12" ht="26.45" customHeight="1" x14ac:dyDescent="0.2">
      <c r="A40" s="3"/>
      <c r="B40" s="324">
        <v>2.21</v>
      </c>
      <c r="C40" s="325"/>
      <c r="D40" s="326" t="s">
        <v>30</v>
      </c>
      <c r="E40" s="327"/>
      <c r="F40" s="6" t="s">
        <v>16</v>
      </c>
      <c r="G40" s="26">
        <v>2</v>
      </c>
      <c r="H40" s="42">
        <v>155500</v>
      </c>
      <c r="I40" s="31">
        <v>311000</v>
      </c>
      <c r="J40" s="3"/>
      <c r="K40" s="7" t="s">
        <v>14</v>
      </c>
      <c r="L40" s="3"/>
    </row>
    <row r="41" spans="1:12" ht="31.7" customHeight="1" x14ac:dyDescent="0.2">
      <c r="A41" s="3"/>
      <c r="B41" s="324">
        <v>2.2200000000000002</v>
      </c>
      <c r="C41" s="325"/>
      <c r="D41" s="326" t="s">
        <v>31</v>
      </c>
      <c r="E41" s="327"/>
      <c r="F41" s="6" t="s">
        <v>16</v>
      </c>
      <c r="G41" s="26">
        <v>1</v>
      </c>
      <c r="H41" s="42">
        <v>955500</v>
      </c>
      <c r="I41" s="31">
        <v>955500</v>
      </c>
      <c r="J41" s="3"/>
      <c r="K41" s="7" t="s">
        <v>14</v>
      </c>
      <c r="L41" s="3"/>
    </row>
    <row r="42" spans="1:12" ht="15" customHeight="1" x14ac:dyDescent="0.2">
      <c r="A42" s="3"/>
      <c r="B42" s="324">
        <v>2.23</v>
      </c>
      <c r="C42" s="325"/>
      <c r="D42" s="326" t="s">
        <v>32</v>
      </c>
      <c r="E42" s="327"/>
      <c r="F42" s="6" t="s">
        <v>16</v>
      </c>
      <c r="G42" s="26">
        <v>1</v>
      </c>
      <c r="H42" s="42">
        <v>155500</v>
      </c>
      <c r="I42" s="31">
        <v>155500</v>
      </c>
      <c r="J42" s="3"/>
      <c r="K42" s="7" t="s">
        <v>14</v>
      </c>
      <c r="L42" s="3"/>
    </row>
    <row r="43" spans="1:12" ht="31.7" customHeight="1" x14ac:dyDescent="0.2">
      <c r="A43" s="3"/>
      <c r="B43" s="324">
        <v>2.2400000000000002</v>
      </c>
      <c r="C43" s="325"/>
      <c r="D43" s="328" t="s">
        <v>205</v>
      </c>
      <c r="E43" s="329"/>
      <c r="F43" s="6" t="s">
        <v>16</v>
      </c>
      <c r="G43" s="26">
        <v>1</v>
      </c>
      <c r="H43" s="42">
        <v>185500</v>
      </c>
      <c r="I43" s="31">
        <v>185500</v>
      </c>
      <c r="J43" s="3"/>
      <c r="K43" s="7" t="s">
        <v>14</v>
      </c>
      <c r="L43" s="3"/>
    </row>
    <row r="44" spans="1:12" ht="12.75" customHeight="1" x14ac:dyDescent="0.2">
      <c r="A44" s="3"/>
      <c r="B44" s="320">
        <v>3</v>
      </c>
      <c r="C44" s="321"/>
      <c r="D44" s="322" t="s">
        <v>33</v>
      </c>
      <c r="E44" s="323"/>
      <c r="F44" s="17" t="s">
        <v>25</v>
      </c>
      <c r="G44" s="29">
        <v>1</v>
      </c>
      <c r="H44" s="46">
        <v>91663785</v>
      </c>
      <c r="I44" s="34">
        <v>91663785</v>
      </c>
      <c r="J44" s="29">
        <v>1</v>
      </c>
      <c r="K44" s="34">
        <v>91663785</v>
      </c>
      <c r="L44" s="8"/>
    </row>
    <row r="45" spans="1:12" ht="14.1" customHeight="1" x14ac:dyDescent="0.2">
      <c r="A45" s="3"/>
      <c r="B45" s="330"/>
      <c r="C45" s="329"/>
      <c r="D45" s="328" t="s">
        <v>206</v>
      </c>
      <c r="E45" s="327"/>
      <c r="F45" s="9" t="s">
        <v>12</v>
      </c>
      <c r="G45" s="30">
        <v>1</v>
      </c>
      <c r="H45" s="58"/>
      <c r="I45" s="7" t="s">
        <v>13</v>
      </c>
      <c r="J45" s="3"/>
      <c r="K45" s="7" t="s">
        <v>14</v>
      </c>
      <c r="L45" s="3"/>
    </row>
    <row r="46" spans="1:12" ht="25.5" customHeight="1" x14ac:dyDescent="0.2">
      <c r="A46" s="3"/>
      <c r="B46" s="324">
        <v>3.01</v>
      </c>
      <c r="C46" s="325"/>
      <c r="D46" s="328" t="s">
        <v>207</v>
      </c>
      <c r="E46" s="329"/>
      <c r="F46" s="6" t="s">
        <v>21</v>
      </c>
      <c r="G46" s="26">
        <v>14</v>
      </c>
      <c r="H46" s="42">
        <v>325500</v>
      </c>
      <c r="I46" s="31">
        <v>4618845</v>
      </c>
      <c r="J46" s="3"/>
      <c r="K46" s="7" t="s">
        <v>14</v>
      </c>
      <c r="L46" s="3"/>
    </row>
    <row r="47" spans="1:12" ht="25.5" customHeight="1" x14ac:dyDescent="0.2">
      <c r="A47" s="3"/>
      <c r="B47" s="324">
        <v>3.02</v>
      </c>
      <c r="C47" s="325"/>
      <c r="D47" s="328" t="s">
        <v>208</v>
      </c>
      <c r="E47" s="329"/>
      <c r="F47" s="6" t="s">
        <v>21</v>
      </c>
      <c r="G47" s="26">
        <v>15</v>
      </c>
      <c r="H47" s="42">
        <v>160500</v>
      </c>
      <c r="I47" s="31">
        <v>2473305</v>
      </c>
      <c r="J47" s="3"/>
      <c r="K47" s="7" t="s">
        <v>14</v>
      </c>
      <c r="L47" s="3"/>
    </row>
    <row r="48" spans="1:12" ht="25.5" customHeight="1" x14ac:dyDescent="0.2">
      <c r="A48" s="3"/>
      <c r="B48" s="324">
        <v>3.03</v>
      </c>
      <c r="C48" s="325"/>
      <c r="D48" s="328" t="s">
        <v>209</v>
      </c>
      <c r="E48" s="329"/>
      <c r="F48" s="6" t="s">
        <v>21</v>
      </c>
      <c r="G48" s="26">
        <v>19</v>
      </c>
      <c r="H48" s="42">
        <v>160500</v>
      </c>
      <c r="I48" s="31">
        <v>3102465</v>
      </c>
      <c r="J48" s="3"/>
      <c r="K48" s="7" t="s">
        <v>14</v>
      </c>
      <c r="L48" s="3"/>
    </row>
    <row r="49" spans="1:12" ht="25.5" customHeight="1" x14ac:dyDescent="0.2">
      <c r="A49" s="3"/>
      <c r="B49" s="324">
        <v>3.04</v>
      </c>
      <c r="C49" s="325"/>
      <c r="D49" s="328" t="s">
        <v>210</v>
      </c>
      <c r="E49" s="329"/>
      <c r="F49" s="6" t="s">
        <v>21</v>
      </c>
      <c r="G49" s="26">
        <v>71</v>
      </c>
      <c r="H49" s="42">
        <v>160500</v>
      </c>
      <c r="I49" s="31">
        <v>11334510</v>
      </c>
      <c r="J49" s="3"/>
      <c r="K49" s="7" t="s">
        <v>14</v>
      </c>
      <c r="L49" s="3"/>
    </row>
    <row r="50" spans="1:12" ht="25.5" customHeight="1" x14ac:dyDescent="0.2">
      <c r="A50" s="3"/>
      <c r="B50" s="324">
        <v>3.05</v>
      </c>
      <c r="C50" s="325"/>
      <c r="D50" s="328" t="s">
        <v>177</v>
      </c>
      <c r="E50" s="329"/>
      <c r="F50" s="6" t="s">
        <v>21</v>
      </c>
      <c r="G50" s="26">
        <v>13</v>
      </c>
      <c r="H50" s="42">
        <v>160500</v>
      </c>
      <c r="I50" s="31">
        <v>2047980</v>
      </c>
      <c r="J50" s="3"/>
      <c r="K50" s="7" t="s">
        <v>14</v>
      </c>
      <c r="L50" s="3"/>
    </row>
    <row r="51" spans="1:12" ht="28.5" customHeight="1" x14ac:dyDescent="0.2">
      <c r="A51" s="3"/>
      <c r="B51" s="324">
        <v>3.06</v>
      </c>
      <c r="C51" s="325"/>
      <c r="D51" s="328" t="s">
        <v>211</v>
      </c>
      <c r="E51" s="327"/>
      <c r="F51" s="6" t="s">
        <v>21</v>
      </c>
      <c r="G51" s="26">
        <v>11</v>
      </c>
      <c r="H51" s="42">
        <v>160500</v>
      </c>
      <c r="I51" s="31">
        <v>1786365</v>
      </c>
      <c r="J51" s="3"/>
      <c r="K51" s="7" t="s">
        <v>14</v>
      </c>
      <c r="L51" s="3"/>
    </row>
    <row r="52" spans="1:12" ht="40.5" customHeight="1" x14ac:dyDescent="0.2">
      <c r="A52" s="3"/>
      <c r="B52" s="324">
        <v>3.07</v>
      </c>
      <c r="C52" s="325"/>
      <c r="D52" s="328" t="s">
        <v>212</v>
      </c>
      <c r="E52" s="327"/>
      <c r="F52" s="6" t="s">
        <v>21</v>
      </c>
      <c r="G52" s="26">
        <v>10</v>
      </c>
      <c r="H52" s="42">
        <v>160500</v>
      </c>
      <c r="I52" s="31">
        <v>1669200</v>
      </c>
      <c r="J52" s="3"/>
      <c r="K52" s="7" t="s">
        <v>14</v>
      </c>
      <c r="L52" s="3"/>
    </row>
    <row r="53" spans="1:12" ht="28.5" customHeight="1" x14ac:dyDescent="0.2">
      <c r="A53" s="3"/>
      <c r="B53" s="324">
        <v>3.08</v>
      </c>
      <c r="C53" s="325"/>
      <c r="D53" s="328" t="s">
        <v>213</v>
      </c>
      <c r="E53" s="327"/>
      <c r="F53" s="6" t="s">
        <v>21</v>
      </c>
      <c r="G53" s="26">
        <v>17</v>
      </c>
      <c r="H53" s="42">
        <v>55500</v>
      </c>
      <c r="I53" s="31">
        <v>955155</v>
      </c>
      <c r="J53" s="3"/>
      <c r="K53" s="7" t="s">
        <v>14</v>
      </c>
      <c r="L53" s="3"/>
    </row>
    <row r="54" spans="1:12" ht="28.5" customHeight="1" x14ac:dyDescent="0.2">
      <c r="A54" s="3"/>
      <c r="B54" s="324">
        <v>3.09</v>
      </c>
      <c r="C54" s="325"/>
      <c r="D54" s="328" t="s">
        <v>214</v>
      </c>
      <c r="E54" s="327"/>
      <c r="F54" s="6" t="s">
        <v>21</v>
      </c>
      <c r="G54" s="26">
        <v>17</v>
      </c>
      <c r="H54" s="42">
        <v>55500</v>
      </c>
      <c r="I54" s="31">
        <v>966255</v>
      </c>
      <c r="J54" s="3"/>
      <c r="K54" s="7" t="s">
        <v>14</v>
      </c>
      <c r="L54" s="3"/>
    </row>
    <row r="55" spans="1:12" ht="28.5" customHeight="1" x14ac:dyDescent="0.2">
      <c r="A55" s="3"/>
      <c r="B55" s="324">
        <v>3.1</v>
      </c>
      <c r="C55" s="325"/>
      <c r="D55" s="328" t="s">
        <v>215</v>
      </c>
      <c r="E55" s="327"/>
      <c r="F55" s="6" t="s">
        <v>21</v>
      </c>
      <c r="G55" s="26">
        <v>27</v>
      </c>
      <c r="H55" s="42">
        <v>55500</v>
      </c>
      <c r="I55" s="31">
        <v>1519590</v>
      </c>
      <c r="J55" s="3"/>
      <c r="K55" s="7" t="s">
        <v>14</v>
      </c>
      <c r="L55" s="3"/>
    </row>
    <row r="56" spans="1:12" ht="28.5" customHeight="1" x14ac:dyDescent="0.2">
      <c r="A56" s="3"/>
      <c r="B56" s="324">
        <v>3.11</v>
      </c>
      <c r="C56" s="325"/>
      <c r="D56" s="328" t="s">
        <v>176</v>
      </c>
      <c r="E56" s="329"/>
      <c r="F56" s="6" t="s">
        <v>21</v>
      </c>
      <c r="G56" s="26">
        <v>27</v>
      </c>
      <c r="H56" s="42">
        <v>28500</v>
      </c>
      <c r="I56" s="31">
        <v>780330</v>
      </c>
      <c r="J56" s="3"/>
      <c r="K56" s="7" t="s">
        <v>14</v>
      </c>
      <c r="L56" s="3"/>
    </row>
    <row r="57" spans="1:12" ht="28.5" customHeight="1" x14ac:dyDescent="0.2">
      <c r="A57" s="3"/>
      <c r="B57" s="324">
        <v>3.12</v>
      </c>
      <c r="C57" s="325"/>
      <c r="D57" s="328" t="s">
        <v>216</v>
      </c>
      <c r="E57" s="327"/>
      <c r="F57" s="6" t="s">
        <v>21</v>
      </c>
      <c r="G57" s="26">
        <v>33</v>
      </c>
      <c r="H57" s="42">
        <v>55500</v>
      </c>
      <c r="I57" s="31">
        <v>1842600</v>
      </c>
      <c r="J57" s="3"/>
      <c r="K57" s="7" t="s">
        <v>14</v>
      </c>
      <c r="L57" s="3"/>
    </row>
    <row r="58" spans="1:12" ht="27.6" customHeight="1" x14ac:dyDescent="0.2">
      <c r="A58" s="3"/>
      <c r="B58" s="324">
        <v>3.13</v>
      </c>
      <c r="C58" s="325"/>
      <c r="D58" s="328" t="s">
        <v>217</v>
      </c>
      <c r="E58" s="327"/>
      <c r="F58" s="6" t="s">
        <v>21</v>
      </c>
      <c r="G58" s="26">
        <v>14</v>
      </c>
      <c r="H58" s="42">
        <v>20500</v>
      </c>
      <c r="I58" s="31">
        <v>285975</v>
      </c>
      <c r="J58" s="3"/>
      <c r="K58" s="7" t="s">
        <v>14</v>
      </c>
      <c r="L58" s="3"/>
    </row>
    <row r="59" spans="1:12" ht="27.6" customHeight="1" x14ac:dyDescent="0.2">
      <c r="A59" s="3"/>
      <c r="B59" s="324">
        <v>3.14</v>
      </c>
      <c r="C59" s="325"/>
      <c r="D59" s="328" t="s">
        <v>218</v>
      </c>
      <c r="E59" s="327"/>
      <c r="F59" s="6" t="s">
        <v>21</v>
      </c>
      <c r="G59" s="26">
        <v>19</v>
      </c>
      <c r="H59" s="42">
        <v>12500</v>
      </c>
      <c r="I59" s="31">
        <v>240375</v>
      </c>
      <c r="J59" s="3"/>
      <c r="K59" s="7" t="s">
        <v>14</v>
      </c>
      <c r="L59" s="3"/>
    </row>
    <row r="60" spans="1:12" ht="27.6" customHeight="1" x14ac:dyDescent="0.2">
      <c r="A60" s="3"/>
      <c r="B60" s="324">
        <v>3.15</v>
      </c>
      <c r="C60" s="325"/>
      <c r="D60" s="328" t="s">
        <v>219</v>
      </c>
      <c r="E60" s="327"/>
      <c r="F60" s="6" t="s">
        <v>21</v>
      </c>
      <c r="G60" s="26">
        <v>53</v>
      </c>
      <c r="H60" s="42">
        <v>12500</v>
      </c>
      <c r="I60" s="31">
        <v>657625</v>
      </c>
      <c r="J60" s="3"/>
      <c r="K60" s="7" t="s">
        <v>14</v>
      </c>
      <c r="L60" s="3"/>
    </row>
    <row r="61" spans="1:12" ht="27.6" customHeight="1" x14ac:dyDescent="0.2">
      <c r="A61" s="3"/>
      <c r="B61" s="324">
        <v>3.16</v>
      </c>
      <c r="C61" s="325"/>
      <c r="D61" s="328" t="s">
        <v>220</v>
      </c>
      <c r="E61" s="327"/>
      <c r="F61" s="6" t="s">
        <v>21</v>
      </c>
      <c r="G61" s="26">
        <v>41</v>
      </c>
      <c r="H61" s="42">
        <v>20500</v>
      </c>
      <c r="I61" s="31">
        <v>841115</v>
      </c>
      <c r="J61" s="3"/>
      <c r="K61" s="7" t="s">
        <v>14</v>
      </c>
      <c r="L61" s="3"/>
    </row>
    <row r="62" spans="1:12" ht="27.6" customHeight="1" x14ac:dyDescent="0.2">
      <c r="A62" s="3"/>
      <c r="B62" s="324">
        <v>3.17</v>
      </c>
      <c r="C62" s="325"/>
      <c r="D62" s="328" t="s">
        <v>221</v>
      </c>
      <c r="E62" s="327"/>
      <c r="F62" s="6" t="s">
        <v>21</v>
      </c>
      <c r="G62" s="26">
        <v>53</v>
      </c>
      <c r="H62" s="42">
        <v>14500</v>
      </c>
      <c r="I62" s="31">
        <v>773285</v>
      </c>
      <c r="J62" s="3"/>
      <c r="K62" s="7" t="s">
        <v>14</v>
      </c>
      <c r="L62" s="3"/>
    </row>
    <row r="63" spans="1:12" ht="27.6" customHeight="1" x14ac:dyDescent="0.2">
      <c r="A63" s="3"/>
      <c r="B63" s="324">
        <v>3.18</v>
      </c>
      <c r="C63" s="325"/>
      <c r="D63" s="328" t="s">
        <v>222</v>
      </c>
      <c r="E63" s="327"/>
      <c r="F63" s="6" t="s">
        <v>21</v>
      </c>
      <c r="G63" s="26">
        <v>61</v>
      </c>
      <c r="H63" s="42">
        <v>12500</v>
      </c>
      <c r="I63" s="31">
        <v>766875</v>
      </c>
      <c r="J63" s="3"/>
      <c r="K63" s="7" t="s">
        <v>14</v>
      </c>
      <c r="L63" s="3"/>
    </row>
    <row r="64" spans="1:12" ht="27.6" customHeight="1" x14ac:dyDescent="0.2">
      <c r="A64" s="3"/>
      <c r="B64" s="324">
        <v>3.19</v>
      </c>
      <c r="C64" s="325"/>
      <c r="D64" s="328" t="s">
        <v>223</v>
      </c>
      <c r="E64" s="327"/>
      <c r="F64" s="6" t="s">
        <v>21</v>
      </c>
      <c r="G64" s="26">
        <v>125</v>
      </c>
      <c r="H64" s="42">
        <v>12500</v>
      </c>
      <c r="I64" s="31">
        <v>1558750</v>
      </c>
      <c r="J64" s="3"/>
      <c r="K64" s="7" t="s">
        <v>14</v>
      </c>
      <c r="L64" s="3"/>
    </row>
    <row r="65" spans="1:12" ht="28.5" customHeight="1" x14ac:dyDescent="0.2">
      <c r="A65" s="3"/>
      <c r="B65" s="324">
        <v>3.2</v>
      </c>
      <c r="C65" s="325"/>
      <c r="D65" s="328" t="s">
        <v>224</v>
      </c>
      <c r="E65" s="327"/>
      <c r="F65" s="6" t="s">
        <v>21</v>
      </c>
      <c r="G65" s="26">
        <v>125</v>
      </c>
      <c r="H65" s="42">
        <v>10500</v>
      </c>
      <c r="I65" s="31">
        <v>1309350</v>
      </c>
      <c r="J65" s="3"/>
      <c r="K65" s="7" t="s">
        <v>14</v>
      </c>
      <c r="L65" s="3"/>
    </row>
    <row r="66" spans="1:12" ht="28.5" customHeight="1" x14ac:dyDescent="0.2">
      <c r="A66" s="3"/>
      <c r="B66" s="324">
        <v>3.21</v>
      </c>
      <c r="C66" s="325"/>
      <c r="D66" s="328" t="s">
        <v>225</v>
      </c>
      <c r="E66" s="327"/>
      <c r="F66" s="6" t="s">
        <v>21</v>
      </c>
      <c r="G66" s="26">
        <v>70</v>
      </c>
      <c r="H66" s="42">
        <v>50500</v>
      </c>
      <c r="I66" s="31">
        <v>3522375</v>
      </c>
      <c r="J66" s="3"/>
      <c r="K66" s="7" t="s">
        <v>14</v>
      </c>
      <c r="L66" s="3"/>
    </row>
    <row r="67" spans="1:12" ht="28.5" customHeight="1" x14ac:dyDescent="0.2">
      <c r="A67" s="3"/>
      <c r="B67" s="324">
        <v>3.22</v>
      </c>
      <c r="C67" s="325"/>
      <c r="D67" s="328" t="s">
        <v>226</v>
      </c>
      <c r="E67" s="327"/>
      <c r="F67" s="6" t="s">
        <v>21</v>
      </c>
      <c r="G67" s="26">
        <v>104</v>
      </c>
      <c r="H67" s="42">
        <v>10500</v>
      </c>
      <c r="I67" s="31">
        <v>1088850</v>
      </c>
      <c r="J67" s="3"/>
      <c r="K67" s="7" t="s">
        <v>14</v>
      </c>
      <c r="L67" s="3"/>
    </row>
    <row r="68" spans="1:12" ht="28.5" customHeight="1" x14ac:dyDescent="0.2">
      <c r="A68" s="3"/>
      <c r="B68" s="324">
        <v>3.23</v>
      </c>
      <c r="C68" s="325"/>
      <c r="D68" s="328" t="s">
        <v>227</v>
      </c>
      <c r="E68" s="327"/>
      <c r="F68" s="6" t="s">
        <v>21</v>
      </c>
      <c r="G68" s="26">
        <v>124</v>
      </c>
      <c r="H68" s="42">
        <v>10500</v>
      </c>
      <c r="I68" s="31">
        <v>1304625</v>
      </c>
      <c r="J68" s="3"/>
      <c r="K68" s="7" t="s">
        <v>14</v>
      </c>
      <c r="L68" s="3"/>
    </row>
    <row r="69" spans="1:12" ht="28.5" customHeight="1" x14ac:dyDescent="0.2">
      <c r="A69" s="3"/>
      <c r="B69" s="324">
        <v>3.24</v>
      </c>
      <c r="C69" s="325"/>
      <c r="D69" s="328" t="s">
        <v>228</v>
      </c>
      <c r="E69" s="327"/>
      <c r="F69" s="6" t="s">
        <v>21</v>
      </c>
      <c r="G69" s="26">
        <v>7</v>
      </c>
      <c r="H69" s="42">
        <v>155500</v>
      </c>
      <c r="I69" s="31">
        <v>1114935</v>
      </c>
      <c r="J69" s="3"/>
      <c r="K69" s="7" t="s">
        <v>14</v>
      </c>
      <c r="L69" s="3"/>
    </row>
    <row r="70" spans="1:12" ht="28.5" customHeight="1" x14ac:dyDescent="0.2">
      <c r="A70" s="3"/>
      <c r="B70" s="324">
        <v>3.25</v>
      </c>
      <c r="C70" s="325"/>
      <c r="D70" s="328" t="s">
        <v>229</v>
      </c>
      <c r="E70" s="327"/>
      <c r="F70" s="6" t="s">
        <v>21</v>
      </c>
      <c r="G70" s="26">
        <v>8</v>
      </c>
      <c r="H70" s="42">
        <v>10500</v>
      </c>
      <c r="I70" s="31">
        <v>78750</v>
      </c>
      <c r="J70" s="3"/>
      <c r="K70" s="7" t="s">
        <v>14</v>
      </c>
      <c r="L70" s="3"/>
    </row>
    <row r="71" spans="1:12" ht="20.25" customHeight="1" x14ac:dyDescent="0.2">
      <c r="A71" s="3"/>
      <c r="B71" s="320">
        <v>4</v>
      </c>
      <c r="C71" s="321"/>
      <c r="D71" s="322" t="s">
        <v>34</v>
      </c>
      <c r="E71" s="323"/>
      <c r="F71" s="17" t="s">
        <v>25</v>
      </c>
      <c r="G71" s="29">
        <v>1</v>
      </c>
      <c r="H71" s="43">
        <v>1892500</v>
      </c>
      <c r="I71" s="34">
        <v>46639485</v>
      </c>
      <c r="J71" s="8"/>
      <c r="K71" s="15" t="s">
        <v>35</v>
      </c>
      <c r="L71" s="8"/>
    </row>
    <row r="72" spans="1:12" ht="20.25" customHeight="1" x14ac:dyDescent="0.2">
      <c r="A72" s="3"/>
      <c r="B72" s="324">
        <v>4.01</v>
      </c>
      <c r="C72" s="325"/>
      <c r="D72" s="326" t="s">
        <v>36</v>
      </c>
      <c r="E72" s="327"/>
      <c r="F72" s="6" t="s">
        <v>21</v>
      </c>
      <c r="G72" s="26">
        <v>474</v>
      </c>
      <c r="H72" s="42">
        <v>11500</v>
      </c>
      <c r="I72" s="31">
        <v>5451230</v>
      </c>
      <c r="J72" s="3"/>
      <c r="K72" s="7" t="s">
        <v>14</v>
      </c>
      <c r="L72" s="3"/>
    </row>
    <row r="73" spans="1:12" ht="20.25" customHeight="1" x14ac:dyDescent="0.2">
      <c r="A73" s="3"/>
      <c r="B73" s="324">
        <v>4.0199999999999996</v>
      </c>
      <c r="C73" s="325"/>
      <c r="D73" s="326" t="s">
        <v>37</v>
      </c>
      <c r="E73" s="327"/>
      <c r="F73" s="6" t="s">
        <v>21</v>
      </c>
      <c r="G73" s="26">
        <v>169</v>
      </c>
      <c r="H73" s="42">
        <v>9500</v>
      </c>
      <c r="I73" s="31">
        <v>1605500</v>
      </c>
      <c r="J73" s="3"/>
      <c r="K73" s="7" t="s">
        <v>14</v>
      </c>
      <c r="L73" s="3"/>
    </row>
    <row r="74" spans="1:12" ht="20.25" customHeight="1" x14ac:dyDescent="0.2">
      <c r="A74" s="3"/>
      <c r="B74" s="324">
        <v>4.03</v>
      </c>
      <c r="C74" s="325"/>
      <c r="D74" s="326" t="s">
        <v>38</v>
      </c>
      <c r="E74" s="327"/>
      <c r="F74" s="6" t="s">
        <v>21</v>
      </c>
      <c r="G74" s="26">
        <v>117</v>
      </c>
      <c r="H74" s="42">
        <v>40500</v>
      </c>
      <c r="I74" s="31">
        <v>4741740</v>
      </c>
      <c r="J74" s="3"/>
      <c r="K74" s="7" t="s">
        <v>14</v>
      </c>
      <c r="L74" s="3"/>
    </row>
    <row r="75" spans="1:12" ht="20.25" customHeight="1" x14ac:dyDescent="0.2">
      <c r="A75" s="3"/>
      <c r="B75" s="324">
        <v>4.04</v>
      </c>
      <c r="C75" s="325"/>
      <c r="D75" s="326" t="s">
        <v>39</v>
      </c>
      <c r="E75" s="327"/>
      <c r="F75" s="6" t="s">
        <v>21</v>
      </c>
      <c r="G75" s="26">
        <v>113</v>
      </c>
      <c r="H75" s="42">
        <v>50500</v>
      </c>
      <c r="I75" s="31">
        <v>5685290</v>
      </c>
      <c r="J75" s="3"/>
      <c r="K75" s="7" t="s">
        <v>14</v>
      </c>
      <c r="L75" s="3"/>
    </row>
    <row r="76" spans="1:12" ht="20.25" customHeight="1" x14ac:dyDescent="0.2">
      <c r="A76" s="3"/>
      <c r="B76" s="324">
        <v>4.05</v>
      </c>
      <c r="C76" s="325"/>
      <c r="D76" s="326" t="s">
        <v>40</v>
      </c>
      <c r="E76" s="327"/>
      <c r="F76" s="6" t="s">
        <v>21</v>
      </c>
      <c r="G76" s="26">
        <v>11</v>
      </c>
      <c r="H76" s="42">
        <v>150555</v>
      </c>
      <c r="I76" s="31">
        <v>1619972</v>
      </c>
      <c r="J76" s="3"/>
      <c r="K76" s="7" t="s">
        <v>14</v>
      </c>
      <c r="L76" s="3"/>
    </row>
    <row r="77" spans="1:12" ht="20.25" customHeight="1" x14ac:dyDescent="0.2">
      <c r="A77" s="3"/>
      <c r="B77" s="324">
        <v>4.0599999999999996</v>
      </c>
      <c r="C77" s="325"/>
      <c r="D77" s="326" t="s">
        <v>41</v>
      </c>
      <c r="E77" s="327"/>
      <c r="F77" s="6" t="s">
        <v>21</v>
      </c>
      <c r="G77" s="26">
        <v>18</v>
      </c>
      <c r="H77" s="42">
        <v>150555</v>
      </c>
      <c r="I77" s="31">
        <v>2639229</v>
      </c>
      <c r="J77" s="3"/>
      <c r="K77" s="7" t="s">
        <v>14</v>
      </c>
      <c r="L77" s="3"/>
    </row>
    <row r="78" spans="1:12" ht="20.25" customHeight="1" x14ac:dyDescent="0.2">
      <c r="A78" s="3"/>
      <c r="B78" s="324">
        <v>4.07</v>
      </c>
      <c r="C78" s="325"/>
      <c r="D78" s="328" t="s">
        <v>230</v>
      </c>
      <c r="E78" s="327"/>
      <c r="F78" s="6" t="s">
        <v>21</v>
      </c>
      <c r="G78" s="26">
        <v>99</v>
      </c>
      <c r="H78" s="42">
        <v>150555</v>
      </c>
      <c r="I78" s="31">
        <v>14959145</v>
      </c>
      <c r="J78" s="3"/>
      <c r="K78" s="7" t="s">
        <v>14</v>
      </c>
      <c r="L78" s="3"/>
    </row>
    <row r="79" spans="1:12" ht="20.25" customHeight="1" x14ac:dyDescent="0.2">
      <c r="A79" s="3"/>
      <c r="B79" s="324">
        <v>4.08</v>
      </c>
      <c r="C79" s="325"/>
      <c r="D79" s="326" t="s">
        <v>42</v>
      </c>
      <c r="E79" s="327"/>
      <c r="F79" s="6" t="s">
        <v>21</v>
      </c>
      <c r="G79" s="26">
        <v>12</v>
      </c>
      <c r="H79" s="42">
        <v>300500</v>
      </c>
      <c r="I79" s="31">
        <v>3663095</v>
      </c>
      <c r="J79" s="3"/>
      <c r="K79" s="7" t="s">
        <v>14</v>
      </c>
      <c r="L79" s="3"/>
    </row>
    <row r="80" spans="1:12" ht="20.25" customHeight="1" x14ac:dyDescent="0.2">
      <c r="A80" s="3"/>
      <c r="B80" s="324">
        <v>4.09</v>
      </c>
      <c r="C80" s="325"/>
      <c r="D80" s="326" t="s">
        <v>43</v>
      </c>
      <c r="E80" s="327"/>
      <c r="F80" s="6" t="s">
        <v>21</v>
      </c>
      <c r="G80" s="26">
        <v>5</v>
      </c>
      <c r="H80" s="42">
        <v>350500</v>
      </c>
      <c r="I80" s="31">
        <v>1812085</v>
      </c>
      <c r="J80" s="3"/>
      <c r="K80" s="7" t="s">
        <v>14</v>
      </c>
      <c r="L80" s="3"/>
    </row>
    <row r="81" spans="1:12" ht="14.45" customHeight="1" x14ac:dyDescent="0.2">
      <c r="A81" s="3"/>
      <c r="B81" s="320">
        <v>5</v>
      </c>
      <c r="C81" s="321"/>
      <c r="D81" s="322" t="s">
        <v>44</v>
      </c>
      <c r="E81" s="323"/>
      <c r="F81" s="17" t="s">
        <v>25</v>
      </c>
      <c r="G81" s="29">
        <v>1</v>
      </c>
      <c r="H81" s="43">
        <v>1214665</v>
      </c>
      <c r="I81" s="34">
        <v>42177286</v>
      </c>
      <c r="J81" s="8"/>
      <c r="K81" s="15" t="s">
        <v>35</v>
      </c>
      <c r="L81" s="8"/>
    </row>
    <row r="82" spans="1:12" ht="14.1" customHeight="1" x14ac:dyDescent="0.2">
      <c r="A82" s="3"/>
      <c r="B82" s="324">
        <v>5.01</v>
      </c>
      <c r="C82" s="325"/>
      <c r="D82" s="326" t="s">
        <v>45</v>
      </c>
      <c r="E82" s="327"/>
      <c r="F82" s="6" t="s">
        <v>22</v>
      </c>
      <c r="G82" s="26">
        <v>2</v>
      </c>
      <c r="H82" s="42">
        <v>50600</v>
      </c>
      <c r="I82" s="31">
        <v>101200</v>
      </c>
      <c r="J82" s="3"/>
      <c r="K82" s="7" t="s">
        <v>14</v>
      </c>
      <c r="L82" s="3"/>
    </row>
    <row r="83" spans="1:12" ht="14.45" customHeight="1" x14ac:dyDescent="0.2">
      <c r="A83" s="3"/>
      <c r="B83" s="324">
        <v>5.0199999999999996</v>
      </c>
      <c r="C83" s="325"/>
      <c r="D83" s="326" t="s">
        <v>46</v>
      </c>
      <c r="E83" s="327"/>
      <c r="F83" s="6" t="s">
        <v>22</v>
      </c>
      <c r="G83" s="26">
        <v>4</v>
      </c>
      <c r="H83" s="42">
        <v>80500</v>
      </c>
      <c r="I83" s="31">
        <v>322000</v>
      </c>
      <c r="J83" s="3"/>
      <c r="K83" s="7" t="s">
        <v>14</v>
      </c>
      <c r="L83" s="3"/>
    </row>
    <row r="84" spans="1:12" ht="14.45" customHeight="1" x14ac:dyDescent="0.2">
      <c r="A84" s="3"/>
      <c r="B84" s="324">
        <v>5.03</v>
      </c>
      <c r="C84" s="325"/>
      <c r="D84" s="326" t="s">
        <v>47</v>
      </c>
      <c r="E84" s="327"/>
      <c r="F84" s="6" t="s">
        <v>22</v>
      </c>
      <c r="G84" s="26">
        <v>12</v>
      </c>
      <c r="H84" s="42">
        <v>110500</v>
      </c>
      <c r="I84" s="31">
        <v>1326000</v>
      </c>
      <c r="J84" s="3"/>
      <c r="K84" s="7" t="s">
        <v>14</v>
      </c>
      <c r="L84" s="3"/>
    </row>
    <row r="85" spans="1:12" ht="14.1" customHeight="1" x14ac:dyDescent="0.2">
      <c r="A85" s="3"/>
      <c r="B85" s="324">
        <v>5.04</v>
      </c>
      <c r="C85" s="325"/>
      <c r="D85" s="326" t="s">
        <v>48</v>
      </c>
      <c r="E85" s="327"/>
      <c r="F85" s="6" t="s">
        <v>22</v>
      </c>
      <c r="G85" s="26">
        <v>3</v>
      </c>
      <c r="H85" s="42">
        <v>290500</v>
      </c>
      <c r="I85" s="31">
        <v>871500</v>
      </c>
      <c r="J85" s="3"/>
      <c r="K85" s="7" t="s">
        <v>14</v>
      </c>
      <c r="L85" s="3"/>
    </row>
    <row r="86" spans="1:12" ht="14.1" customHeight="1" x14ac:dyDescent="0.2">
      <c r="A86" s="3"/>
      <c r="B86" s="324">
        <v>5.05</v>
      </c>
      <c r="C86" s="325"/>
      <c r="D86" s="328" t="s">
        <v>231</v>
      </c>
      <c r="E86" s="327"/>
      <c r="F86" s="6" t="s">
        <v>22</v>
      </c>
      <c r="G86" s="26">
        <v>4</v>
      </c>
      <c r="H86" s="42">
        <v>320500</v>
      </c>
      <c r="I86" s="31">
        <v>1282000</v>
      </c>
      <c r="J86" s="3"/>
      <c r="K86" s="7" t="s">
        <v>14</v>
      </c>
      <c r="L86" s="3"/>
    </row>
    <row r="87" spans="1:12" ht="14.45" customHeight="1" x14ac:dyDescent="0.2">
      <c r="A87" s="3"/>
      <c r="B87" s="324">
        <v>5.0599999999999996</v>
      </c>
      <c r="C87" s="325"/>
      <c r="D87" s="326" t="s">
        <v>49</v>
      </c>
      <c r="E87" s="327"/>
      <c r="F87" s="6" t="s">
        <v>22</v>
      </c>
      <c r="G87" s="26">
        <v>1</v>
      </c>
      <c r="H87" s="42">
        <v>340500</v>
      </c>
      <c r="I87" s="31">
        <v>340500</v>
      </c>
      <c r="J87" s="3"/>
      <c r="K87" s="7" t="s">
        <v>14</v>
      </c>
      <c r="L87" s="3"/>
    </row>
    <row r="88" spans="1:12" ht="14.45" customHeight="1" x14ac:dyDescent="0.2">
      <c r="A88" s="3"/>
      <c r="B88" s="324">
        <v>5.07</v>
      </c>
      <c r="C88" s="325"/>
      <c r="D88" s="326" t="s">
        <v>50</v>
      </c>
      <c r="E88" s="327"/>
      <c r="F88" s="6" t="s">
        <v>22</v>
      </c>
      <c r="G88" s="26">
        <v>9</v>
      </c>
      <c r="H88" s="42">
        <v>360500</v>
      </c>
      <c r="I88" s="31">
        <v>3244500</v>
      </c>
      <c r="J88" s="3"/>
      <c r="K88" s="7" t="s">
        <v>14</v>
      </c>
      <c r="L88" s="3"/>
    </row>
    <row r="89" spans="1:12" ht="14.1" customHeight="1" x14ac:dyDescent="0.2">
      <c r="A89" s="3"/>
      <c r="B89" s="324">
        <v>5.08</v>
      </c>
      <c r="C89" s="325"/>
      <c r="D89" s="326" t="s">
        <v>51</v>
      </c>
      <c r="E89" s="327"/>
      <c r="F89" s="6" t="s">
        <v>22</v>
      </c>
      <c r="G89" s="26">
        <v>3</v>
      </c>
      <c r="H89" s="42">
        <v>380500</v>
      </c>
      <c r="I89" s="31">
        <v>1141500</v>
      </c>
      <c r="J89" s="3"/>
      <c r="K89" s="7" t="s">
        <v>14</v>
      </c>
      <c r="L89" s="3"/>
    </row>
    <row r="90" spans="1:12" ht="14.1" customHeight="1" x14ac:dyDescent="0.2">
      <c r="A90" s="3"/>
      <c r="B90" s="324">
        <v>5.09</v>
      </c>
      <c r="C90" s="325"/>
      <c r="D90" s="326" t="s">
        <v>52</v>
      </c>
      <c r="E90" s="327"/>
      <c r="F90" s="6" t="s">
        <v>22</v>
      </c>
      <c r="G90" s="26">
        <v>6</v>
      </c>
      <c r="H90" s="42">
        <v>850000</v>
      </c>
      <c r="I90" s="31">
        <v>5100000</v>
      </c>
      <c r="J90" s="3"/>
      <c r="K90" s="7" t="s">
        <v>14</v>
      </c>
      <c r="L90" s="3"/>
    </row>
    <row r="91" spans="1:12" ht="14.45" customHeight="1" x14ac:dyDescent="0.2">
      <c r="A91" s="3"/>
      <c r="B91" s="324">
        <v>5.0999999999999996</v>
      </c>
      <c r="C91" s="325"/>
      <c r="D91" s="326" t="s">
        <v>53</v>
      </c>
      <c r="E91" s="327"/>
      <c r="F91" s="6" t="s">
        <v>22</v>
      </c>
      <c r="G91" s="26">
        <v>5</v>
      </c>
      <c r="H91" s="42">
        <v>850000</v>
      </c>
      <c r="I91" s="31">
        <v>4250000</v>
      </c>
      <c r="J91" s="3"/>
      <c r="K91" s="7" t="s">
        <v>14</v>
      </c>
      <c r="L91" s="3"/>
    </row>
    <row r="92" spans="1:12" ht="14.45" customHeight="1" x14ac:dyDescent="0.2">
      <c r="A92" s="3"/>
      <c r="B92" s="331">
        <v>6</v>
      </c>
      <c r="C92" s="332"/>
      <c r="D92" s="322" t="s">
        <v>54</v>
      </c>
      <c r="E92" s="323"/>
      <c r="F92" s="17" t="s">
        <v>25</v>
      </c>
      <c r="G92" s="29">
        <v>1</v>
      </c>
      <c r="H92" s="43">
        <v>3634100</v>
      </c>
      <c r="I92" s="34">
        <v>17979200</v>
      </c>
      <c r="J92" s="8"/>
      <c r="K92" s="15" t="s">
        <v>35</v>
      </c>
      <c r="L92" s="8"/>
    </row>
    <row r="93" spans="1:12" ht="14.1" customHeight="1" x14ac:dyDescent="0.2">
      <c r="A93" s="3"/>
      <c r="B93" s="324">
        <v>6.01</v>
      </c>
      <c r="C93" s="325"/>
      <c r="D93" s="333" t="s">
        <v>55</v>
      </c>
      <c r="E93" s="334"/>
      <c r="F93" s="6" t="s">
        <v>22</v>
      </c>
      <c r="G93" s="26">
        <v>109</v>
      </c>
      <c r="H93" s="42">
        <v>37000</v>
      </c>
      <c r="I93" s="31">
        <v>4033000</v>
      </c>
      <c r="J93" s="3"/>
      <c r="K93" s="7" t="s">
        <v>14</v>
      </c>
      <c r="L93" s="3"/>
    </row>
    <row r="94" spans="1:12" ht="25.5" customHeight="1" x14ac:dyDescent="0.2">
      <c r="A94" s="3"/>
      <c r="B94" s="324">
        <v>6.02</v>
      </c>
      <c r="C94" s="325"/>
      <c r="D94" s="335" t="s">
        <v>232</v>
      </c>
      <c r="E94" s="336"/>
      <c r="F94" s="6" t="s">
        <v>22</v>
      </c>
      <c r="G94" s="26">
        <v>11</v>
      </c>
      <c r="H94" s="42">
        <v>37000</v>
      </c>
      <c r="I94" s="31">
        <v>407000</v>
      </c>
      <c r="J94" s="3"/>
      <c r="K94" s="7" t="s">
        <v>14</v>
      </c>
      <c r="L94" s="3"/>
    </row>
    <row r="95" spans="1:12" ht="14.45" customHeight="1" x14ac:dyDescent="0.2">
      <c r="A95" s="3"/>
      <c r="B95" s="324">
        <v>6.03</v>
      </c>
      <c r="C95" s="325"/>
      <c r="D95" s="335" t="s">
        <v>234</v>
      </c>
      <c r="E95" s="334"/>
      <c r="F95" s="6" t="s">
        <v>22</v>
      </c>
      <c r="G95" s="26">
        <v>11</v>
      </c>
      <c r="H95" s="42">
        <v>550000</v>
      </c>
      <c r="I95" s="31">
        <v>6050000</v>
      </c>
      <c r="J95" s="3"/>
      <c r="K95" s="7" t="s">
        <v>14</v>
      </c>
      <c r="L95" s="3"/>
    </row>
    <row r="96" spans="1:12" ht="25.7" customHeight="1" x14ac:dyDescent="0.2">
      <c r="A96" s="3"/>
      <c r="B96" s="324">
        <v>6.04</v>
      </c>
      <c r="C96" s="325"/>
      <c r="D96" s="335" t="s">
        <v>233</v>
      </c>
      <c r="E96" s="334"/>
      <c r="F96" s="6" t="s">
        <v>22</v>
      </c>
      <c r="G96" s="26">
        <v>43</v>
      </c>
      <c r="H96" s="42">
        <v>37000</v>
      </c>
      <c r="I96" s="31">
        <v>1591000</v>
      </c>
      <c r="J96" s="3"/>
      <c r="K96" s="7" t="s">
        <v>14</v>
      </c>
      <c r="L96" s="3"/>
    </row>
    <row r="97" spans="1:12" ht="14.1" customHeight="1" x14ac:dyDescent="0.2">
      <c r="A97" s="3"/>
      <c r="B97" s="324">
        <v>6.05</v>
      </c>
      <c r="C97" s="325"/>
      <c r="D97" s="328" t="s">
        <v>235</v>
      </c>
      <c r="E97" s="327"/>
      <c r="F97" s="6" t="s">
        <v>22</v>
      </c>
      <c r="G97" s="26">
        <v>43</v>
      </c>
      <c r="H97" s="42">
        <v>90500</v>
      </c>
      <c r="I97" s="31">
        <v>3891500</v>
      </c>
      <c r="J97" s="3"/>
      <c r="K97" s="7" t="s">
        <v>14</v>
      </c>
      <c r="L97" s="3"/>
    </row>
    <row r="98" spans="1:12" ht="25.5" customHeight="1" x14ac:dyDescent="0.2">
      <c r="A98" s="3"/>
      <c r="B98" s="324">
        <v>6.06</v>
      </c>
      <c r="C98" s="325"/>
      <c r="D98" s="328" t="s">
        <v>236</v>
      </c>
      <c r="E98" s="329"/>
      <c r="F98" s="6" t="s">
        <v>22</v>
      </c>
      <c r="G98" s="26">
        <v>17</v>
      </c>
      <c r="H98" s="42">
        <v>37000</v>
      </c>
      <c r="I98" s="31">
        <v>629000</v>
      </c>
      <c r="J98" s="3"/>
      <c r="K98" s="7" t="s">
        <v>14</v>
      </c>
      <c r="L98" s="3"/>
    </row>
    <row r="99" spans="1:12" ht="18" customHeight="1" x14ac:dyDescent="0.2">
      <c r="A99" s="3"/>
      <c r="B99" s="324">
        <v>6.07</v>
      </c>
      <c r="C99" s="325"/>
      <c r="D99" s="326" t="s">
        <v>56</v>
      </c>
      <c r="E99" s="327"/>
      <c r="F99" s="6" t="s">
        <v>22</v>
      </c>
      <c r="G99" s="26">
        <v>17</v>
      </c>
      <c r="H99" s="42">
        <v>250500</v>
      </c>
      <c r="I99" s="31">
        <v>4258500</v>
      </c>
      <c r="J99" s="3"/>
      <c r="K99" s="7" t="s">
        <v>14</v>
      </c>
      <c r="L99" s="3"/>
    </row>
    <row r="100" spans="1:12" ht="27" customHeight="1" x14ac:dyDescent="0.2">
      <c r="A100" s="3"/>
      <c r="B100" s="324">
        <v>6.08</v>
      </c>
      <c r="C100" s="325"/>
      <c r="D100" s="328" t="s">
        <v>237</v>
      </c>
      <c r="E100" s="327"/>
      <c r="F100" s="6" t="s">
        <v>22</v>
      </c>
      <c r="G100" s="26">
        <v>8</v>
      </c>
      <c r="H100" s="42">
        <v>37000</v>
      </c>
      <c r="I100" s="31">
        <v>296000</v>
      </c>
      <c r="J100" s="3"/>
      <c r="K100" s="7" t="s">
        <v>14</v>
      </c>
      <c r="L100" s="3"/>
    </row>
    <row r="101" spans="1:12" ht="16.350000000000001" customHeight="1" x14ac:dyDescent="0.2">
      <c r="A101" s="3"/>
      <c r="B101" s="324">
        <v>6.09</v>
      </c>
      <c r="C101" s="325"/>
      <c r="D101" s="326" t="s">
        <v>57</v>
      </c>
      <c r="E101" s="327"/>
      <c r="F101" s="6" t="s">
        <v>22</v>
      </c>
      <c r="G101" s="26">
        <v>8</v>
      </c>
      <c r="H101" s="42">
        <v>350500</v>
      </c>
      <c r="I101" s="31">
        <v>2804000</v>
      </c>
      <c r="J101" s="3"/>
      <c r="K101" s="7" t="s">
        <v>14</v>
      </c>
      <c r="L101" s="3"/>
    </row>
    <row r="102" spans="1:12" ht="27" customHeight="1" x14ac:dyDescent="0.2">
      <c r="A102" s="3"/>
      <c r="B102" s="324">
        <v>6.1</v>
      </c>
      <c r="C102" s="325"/>
      <c r="D102" s="328" t="s">
        <v>238</v>
      </c>
      <c r="E102" s="327"/>
      <c r="F102" s="6" t="s">
        <v>22</v>
      </c>
      <c r="G102" s="26">
        <v>31</v>
      </c>
      <c r="H102" s="42">
        <v>37000</v>
      </c>
      <c r="I102" s="31">
        <v>1147000</v>
      </c>
      <c r="J102" s="3"/>
      <c r="K102" s="7" t="s">
        <v>14</v>
      </c>
      <c r="L102" s="3"/>
    </row>
    <row r="103" spans="1:12" ht="16.7" customHeight="1" x14ac:dyDescent="0.2">
      <c r="A103" s="3"/>
      <c r="B103" s="324">
        <v>6.11</v>
      </c>
      <c r="C103" s="325"/>
      <c r="D103" s="328" t="s">
        <v>239</v>
      </c>
      <c r="E103" s="327"/>
      <c r="F103" s="6" t="s">
        <v>22</v>
      </c>
      <c r="G103" s="26">
        <v>31</v>
      </c>
      <c r="H103" s="42">
        <v>16660</v>
      </c>
      <c r="I103" s="31">
        <v>516460</v>
      </c>
      <c r="J103" s="3"/>
      <c r="K103" s="7" t="s">
        <v>14</v>
      </c>
      <c r="L103" s="3"/>
    </row>
    <row r="104" spans="1:12" ht="25.5" customHeight="1" x14ac:dyDescent="0.2">
      <c r="A104" s="3"/>
      <c r="B104" s="324">
        <v>6.12</v>
      </c>
      <c r="C104" s="325"/>
      <c r="D104" s="328" t="s">
        <v>240</v>
      </c>
      <c r="E104" s="329"/>
      <c r="F104" s="6" t="s">
        <v>22</v>
      </c>
      <c r="G104" s="26">
        <v>14</v>
      </c>
      <c r="H104" s="42">
        <v>39000</v>
      </c>
      <c r="I104" s="31">
        <v>546000</v>
      </c>
      <c r="J104" s="3"/>
      <c r="K104" s="7" t="s">
        <v>14</v>
      </c>
      <c r="L104" s="3"/>
    </row>
    <row r="105" spans="1:12" ht="15.6" customHeight="1" x14ac:dyDescent="0.2">
      <c r="A105" s="3"/>
      <c r="B105" s="324">
        <v>6.13</v>
      </c>
      <c r="C105" s="325"/>
      <c r="D105" s="328" t="s">
        <v>241</v>
      </c>
      <c r="E105" s="327"/>
      <c r="F105" s="6" t="s">
        <v>22</v>
      </c>
      <c r="G105" s="26">
        <v>14</v>
      </c>
      <c r="H105" s="42">
        <v>180500</v>
      </c>
      <c r="I105" s="31">
        <v>2527000</v>
      </c>
      <c r="J105" s="3"/>
      <c r="K105" s="7" t="s">
        <v>14</v>
      </c>
      <c r="L105" s="3"/>
    </row>
    <row r="106" spans="1:12" ht="25.5" customHeight="1" x14ac:dyDescent="0.2">
      <c r="A106" s="3"/>
      <c r="B106" s="324">
        <v>6.14</v>
      </c>
      <c r="C106" s="325"/>
      <c r="D106" s="328" t="s">
        <v>240</v>
      </c>
      <c r="E106" s="329"/>
      <c r="F106" s="6" t="s">
        <v>22</v>
      </c>
      <c r="G106" s="26">
        <v>8</v>
      </c>
      <c r="H106" s="42">
        <v>39000</v>
      </c>
      <c r="I106" s="31">
        <v>312000</v>
      </c>
      <c r="J106" s="3"/>
      <c r="K106" s="7" t="s">
        <v>14</v>
      </c>
      <c r="L106" s="3"/>
    </row>
    <row r="107" spans="1:12" ht="21.75" customHeight="1" x14ac:dyDescent="0.2">
      <c r="A107" s="3"/>
      <c r="B107" s="324">
        <v>6.15</v>
      </c>
      <c r="C107" s="325"/>
      <c r="D107" s="328" t="s">
        <v>242</v>
      </c>
      <c r="E107" s="327"/>
      <c r="F107" s="6" t="s">
        <v>22</v>
      </c>
      <c r="G107" s="26">
        <v>8</v>
      </c>
      <c r="H107" s="42">
        <v>180500</v>
      </c>
      <c r="I107" s="31">
        <v>1444000</v>
      </c>
      <c r="J107" s="3"/>
      <c r="K107" s="7" t="s">
        <v>14</v>
      </c>
      <c r="L107" s="3"/>
    </row>
    <row r="108" spans="1:12" ht="25.5" customHeight="1" x14ac:dyDescent="0.2">
      <c r="A108" s="3"/>
      <c r="B108" s="324">
        <v>6.16</v>
      </c>
      <c r="C108" s="325"/>
      <c r="D108" s="328" t="s">
        <v>243</v>
      </c>
      <c r="E108" s="329"/>
      <c r="F108" s="6" t="s">
        <v>22</v>
      </c>
      <c r="G108" s="26">
        <v>3</v>
      </c>
      <c r="H108" s="42">
        <v>39000</v>
      </c>
      <c r="I108" s="31">
        <v>117000</v>
      </c>
      <c r="J108" s="3"/>
      <c r="K108" s="7" t="s">
        <v>14</v>
      </c>
      <c r="L108" s="3"/>
    </row>
    <row r="109" spans="1:12" ht="21.75" customHeight="1" x14ac:dyDescent="0.2">
      <c r="A109" s="3"/>
      <c r="B109" s="324">
        <v>6.17</v>
      </c>
      <c r="C109" s="325"/>
      <c r="D109" s="328" t="s">
        <v>244</v>
      </c>
      <c r="E109" s="327"/>
      <c r="F109" s="6" t="s">
        <v>22</v>
      </c>
      <c r="G109" s="26">
        <v>3</v>
      </c>
      <c r="H109" s="42">
        <v>35000</v>
      </c>
      <c r="I109" s="31">
        <v>105000</v>
      </c>
      <c r="J109" s="3"/>
      <c r="K109" s="7" t="s">
        <v>14</v>
      </c>
      <c r="L109" s="3"/>
    </row>
    <row r="110" spans="1:12" ht="25.5" customHeight="1" x14ac:dyDescent="0.2">
      <c r="A110" s="3"/>
      <c r="B110" s="324">
        <v>6.18</v>
      </c>
      <c r="C110" s="325"/>
      <c r="D110" s="328" t="s">
        <v>245</v>
      </c>
      <c r="E110" s="329"/>
      <c r="F110" s="6" t="s">
        <v>22</v>
      </c>
      <c r="G110" s="26">
        <v>7</v>
      </c>
      <c r="H110" s="42">
        <v>39000</v>
      </c>
      <c r="I110" s="31">
        <v>273000</v>
      </c>
      <c r="J110" s="3"/>
      <c r="K110" s="7" t="s">
        <v>14</v>
      </c>
      <c r="L110" s="3"/>
    </row>
    <row r="111" spans="1:12" ht="21.75" customHeight="1" x14ac:dyDescent="0.2">
      <c r="A111" s="3"/>
      <c r="B111" s="324">
        <v>6.19</v>
      </c>
      <c r="C111" s="325"/>
      <c r="D111" s="328" t="s">
        <v>246</v>
      </c>
      <c r="E111" s="327"/>
      <c r="F111" s="6" t="s">
        <v>22</v>
      </c>
      <c r="G111" s="26">
        <v>7</v>
      </c>
      <c r="H111" s="42">
        <v>350500</v>
      </c>
      <c r="I111" s="31">
        <v>2453500</v>
      </c>
      <c r="J111" s="3"/>
      <c r="K111" s="7" t="s">
        <v>14</v>
      </c>
      <c r="L111" s="3"/>
    </row>
    <row r="112" spans="1:12" ht="25.5" customHeight="1" x14ac:dyDescent="0.2">
      <c r="A112" s="3"/>
      <c r="B112" s="324">
        <v>6.2</v>
      </c>
      <c r="C112" s="325"/>
      <c r="D112" s="328" t="s">
        <v>247</v>
      </c>
      <c r="E112" s="329"/>
      <c r="F112" s="6" t="s">
        <v>22</v>
      </c>
      <c r="G112" s="26">
        <v>3</v>
      </c>
      <c r="H112" s="42">
        <v>35000</v>
      </c>
      <c r="I112" s="31">
        <v>105000</v>
      </c>
      <c r="J112" s="3"/>
      <c r="K112" s="7" t="s">
        <v>14</v>
      </c>
      <c r="L112" s="3"/>
    </row>
    <row r="113" spans="1:12" ht="14.25" customHeight="1" x14ac:dyDescent="0.2">
      <c r="A113" s="3"/>
      <c r="B113" s="324">
        <v>6.21</v>
      </c>
      <c r="C113" s="325"/>
      <c r="D113" s="328" t="s">
        <v>248</v>
      </c>
      <c r="E113" s="327"/>
      <c r="F113" s="6" t="s">
        <v>22</v>
      </c>
      <c r="G113" s="26">
        <v>9</v>
      </c>
      <c r="H113" s="42">
        <v>37000</v>
      </c>
      <c r="I113" s="31">
        <v>333000</v>
      </c>
      <c r="J113" s="3"/>
      <c r="K113" s="7" t="s">
        <v>14</v>
      </c>
      <c r="L113" s="3"/>
    </row>
    <row r="114" spans="1:12" ht="14.25" customHeight="1" x14ac:dyDescent="0.2">
      <c r="A114" s="3"/>
      <c r="B114" s="324">
        <v>6.22</v>
      </c>
      <c r="C114" s="325"/>
      <c r="D114" s="328" t="s">
        <v>249</v>
      </c>
      <c r="E114" s="327"/>
      <c r="F114" s="6" t="s">
        <v>22</v>
      </c>
      <c r="G114" s="26">
        <v>1</v>
      </c>
      <c r="H114" s="42">
        <v>55000</v>
      </c>
      <c r="I114" s="31">
        <v>55000</v>
      </c>
      <c r="J114" s="3"/>
      <c r="K114" s="7" t="s">
        <v>14</v>
      </c>
      <c r="L114" s="3"/>
    </row>
    <row r="115" spans="1:12" ht="14.25" customHeight="1" x14ac:dyDescent="0.2">
      <c r="A115" s="3"/>
      <c r="B115" s="324">
        <v>6.23</v>
      </c>
      <c r="C115" s="325"/>
      <c r="D115" s="326" t="s">
        <v>64</v>
      </c>
      <c r="E115" s="327"/>
      <c r="F115" s="6" t="s">
        <v>22</v>
      </c>
      <c r="G115" s="26">
        <v>42</v>
      </c>
      <c r="H115" s="42">
        <v>47000</v>
      </c>
      <c r="I115" s="31">
        <v>1974000</v>
      </c>
      <c r="J115" s="3"/>
      <c r="K115" s="7" t="s">
        <v>14</v>
      </c>
      <c r="L115" s="3"/>
    </row>
    <row r="116" spans="1:12" ht="14.25" customHeight="1" x14ac:dyDescent="0.2">
      <c r="A116" s="3"/>
      <c r="B116" s="324">
        <v>6.25</v>
      </c>
      <c r="C116" s="325"/>
      <c r="D116" s="326" t="s">
        <v>65</v>
      </c>
      <c r="E116" s="327"/>
      <c r="F116" s="6" t="s">
        <v>22</v>
      </c>
      <c r="G116" s="26">
        <v>4</v>
      </c>
      <c r="H116" s="55"/>
      <c r="I116" s="19" t="s">
        <v>13</v>
      </c>
      <c r="J116" s="3"/>
      <c r="K116" s="7" t="s">
        <v>14</v>
      </c>
      <c r="L116" s="3"/>
    </row>
    <row r="117" spans="1:12" ht="14.25" customHeight="1" x14ac:dyDescent="0.2">
      <c r="A117" s="3"/>
      <c r="B117" s="324">
        <v>6.26</v>
      </c>
      <c r="C117" s="325"/>
      <c r="D117" s="326" t="s">
        <v>66</v>
      </c>
      <c r="E117" s="327"/>
      <c r="F117" s="6" t="s">
        <v>22</v>
      </c>
      <c r="G117" s="26">
        <v>2</v>
      </c>
      <c r="H117" s="42">
        <v>180500</v>
      </c>
      <c r="I117" s="31">
        <v>361000</v>
      </c>
      <c r="J117" s="3"/>
      <c r="K117" s="7" t="s">
        <v>14</v>
      </c>
      <c r="L117" s="3"/>
    </row>
    <row r="118" spans="1:12" ht="14.25" customHeight="1" x14ac:dyDescent="0.2">
      <c r="A118" s="3"/>
      <c r="B118" s="324">
        <v>6.27</v>
      </c>
      <c r="C118" s="325"/>
      <c r="D118" s="326" t="s">
        <v>67</v>
      </c>
      <c r="E118" s="327"/>
      <c r="F118" s="6" t="s">
        <v>22</v>
      </c>
      <c r="G118" s="26">
        <v>1</v>
      </c>
      <c r="H118" s="42">
        <v>180500</v>
      </c>
      <c r="I118" s="31">
        <v>180500</v>
      </c>
      <c r="J118" s="3"/>
      <c r="K118" s="7" t="s">
        <v>14</v>
      </c>
      <c r="L118" s="3"/>
    </row>
    <row r="119" spans="1:12" ht="14.25" customHeight="1" x14ac:dyDescent="0.2">
      <c r="A119" s="3"/>
      <c r="B119" s="324">
        <v>6.28</v>
      </c>
      <c r="C119" s="325"/>
      <c r="D119" s="326" t="s">
        <v>68</v>
      </c>
      <c r="E119" s="327"/>
      <c r="F119" s="6" t="s">
        <v>22</v>
      </c>
      <c r="G119" s="26">
        <v>1</v>
      </c>
      <c r="H119" s="42">
        <v>180500</v>
      </c>
      <c r="I119" s="31">
        <v>180500</v>
      </c>
      <c r="J119" s="3"/>
      <c r="K119" s="7" t="s">
        <v>14</v>
      </c>
      <c r="L119" s="3"/>
    </row>
    <row r="120" spans="1:12" ht="25.35" customHeight="1" x14ac:dyDescent="0.2">
      <c r="A120" s="3"/>
      <c r="B120" s="324">
        <v>6.29</v>
      </c>
      <c r="C120" s="325"/>
      <c r="D120" s="328" t="s">
        <v>250</v>
      </c>
      <c r="E120" s="327"/>
      <c r="F120" s="6" t="s">
        <v>22</v>
      </c>
      <c r="G120" s="26">
        <v>1</v>
      </c>
      <c r="H120" s="42">
        <v>180500</v>
      </c>
      <c r="I120" s="31">
        <v>180500</v>
      </c>
      <c r="J120" s="3"/>
      <c r="K120" s="7" t="s">
        <v>14</v>
      </c>
      <c r="L120" s="3"/>
    </row>
    <row r="121" spans="1:12" ht="14.25" customHeight="1" x14ac:dyDescent="0.2">
      <c r="A121" s="3"/>
      <c r="B121" s="324">
        <v>6.3</v>
      </c>
      <c r="C121" s="325"/>
      <c r="D121" s="326" t="s">
        <v>69</v>
      </c>
      <c r="E121" s="327"/>
      <c r="F121" s="6" t="s">
        <v>22</v>
      </c>
      <c r="G121" s="26">
        <v>1</v>
      </c>
      <c r="H121" s="42">
        <v>180500</v>
      </c>
      <c r="I121" s="31">
        <v>180500</v>
      </c>
      <c r="J121" s="3"/>
      <c r="K121" s="7" t="s">
        <v>14</v>
      </c>
      <c r="L121" s="3"/>
    </row>
    <row r="122" spans="1:12" ht="14.25" customHeight="1" x14ac:dyDescent="0.2">
      <c r="A122" s="3"/>
      <c r="B122" s="324">
        <v>6.31</v>
      </c>
      <c r="C122" s="325"/>
      <c r="D122" s="326" t="s">
        <v>70</v>
      </c>
      <c r="E122" s="327"/>
      <c r="F122" s="6" t="s">
        <v>22</v>
      </c>
      <c r="G122" s="26">
        <v>2</v>
      </c>
      <c r="H122" s="42">
        <v>35000</v>
      </c>
      <c r="I122" s="31">
        <v>70000</v>
      </c>
      <c r="J122" s="3"/>
      <c r="K122" s="7" t="s">
        <v>14</v>
      </c>
      <c r="L122" s="3"/>
    </row>
    <row r="123" spans="1:12" ht="14.25" customHeight="1" x14ac:dyDescent="0.2">
      <c r="A123" s="3"/>
      <c r="B123" s="324">
        <v>6.32</v>
      </c>
      <c r="C123" s="325"/>
      <c r="D123" s="326" t="s">
        <v>71</v>
      </c>
      <c r="E123" s="327"/>
      <c r="F123" s="6" t="s">
        <v>22</v>
      </c>
      <c r="G123" s="26">
        <v>5</v>
      </c>
      <c r="H123" s="42">
        <v>35000</v>
      </c>
      <c r="I123" s="31">
        <v>175000</v>
      </c>
      <c r="J123" s="3"/>
      <c r="K123" s="7" t="s">
        <v>14</v>
      </c>
      <c r="L123" s="3"/>
    </row>
    <row r="124" spans="1:12" ht="14.25" customHeight="1" x14ac:dyDescent="0.2">
      <c r="A124" s="3"/>
      <c r="B124" s="324">
        <v>6.33</v>
      </c>
      <c r="C124" s="325"/>
      <c r="D124" s="326" t="s">
        <v>72</v>
      </c>
      <c r="E124" s="327"/>
      <c r="F124" s="6" t="s">
        <v>22</v>
      </c>
      <c r="G124" s="26">
        <v>1</v>
      </c>
      <c r="H124" s="42">
        <v>35000</v>
      </c>
      <c r="I124" s="31">
        <v>35000</v>
      </c>
      <c r="J124" s="3"/>
      <c r="K124" s="7" t="s">
        <v>14</v>
      </c>
      <c r="L124" s="3"/>
    </row>
    <row r="125" spans="1:12" ht="15.75" customHeight="1" x14ac:dyDescent="0.2">
      <c r="A125" s="3"/>
      <c r="B125" s="324">
        <v>6.34</v>
      </c>
      <c r="C125" s="325"/>
      <c r="D125" s="326" t="s">
        <v>73</v>
      </c>
      <c r="E125" s="327"/>
      <c r="F125" s="6" t="s">
        <v>22</v>
      </c>
      <c r="G125" s="26">
        <v>2</v>
      </c>
      <c r="H125" s="42">
        <v>35000</v>
      </c>
      <c r="I125" s="31">
        <v>70000</v>
      </c>
      <c r="J125" s="3"/>
      <c r="K125" s="7" t="s">
        <v>14</v>
      </c>
      <c r="L125" s="3"/>
    </row>
    <row r="126" spans="1:12" ht="15.75" customHeight="1" x14ac:dyDescent="0.2">
      <c r="A126" s="3"/>
      <c r="B126" s="324">
        <v>6.35</v>
      </c>
      <c r="C126" s="325"/>
      <c r="D126" s="328" t="s">
        <v>251</v>
      </c>
      <c r="E126" s="327"/>
      <c r="F126" s="6" t="s">
        <v>22</v>
      </c>
      <c r="G126" s="26">
        <v>1</v>
      </c>
      <c r="H126" s="42">
        <v>35000</v>
      </c>
      <c r="I126" s="31">
        <v>35000</v>
      </c>
      <c r="J126" s="3"/>
      <c r="K126" s="7" t="s">
        <v>14</v>
      </c>
      <c r="L126" s="3"/>
    </row>
    <row r="127" spans="1:12" ht="15.75" customHeight="1" x14ac:dyDescent="0.2">
      <c r="A127" s="3"/>
      <c r="B127" s="324">
        <v>6.36</v>
      </c>
      <c r="C127" s="325"/>
      <c r="D127" s="328" t="s">
        <v>252</v>
      </c>
      <c r="E127" s="327"/>
      <c r="F127" s="6" t="s">
        <v>22</v>
      </c>
      <c r="G127" s="26">
        <v>2</v>
      </c>
      <c r="H127" s="42">
        <v>35000</v>
      </c>
      <c r="I127" s="31">
        <v>70000</v>
      </c>
      <c r="J127" s="3"/>
      <c r="K127" s="7" t="s">
        <v>14</v>
      </c>
      <c r="L127" s="3"/>
    </row>
    <row r="128" spans="1:12" ht="24.95" customHeight="1" x14ac:dyDescent="0.2">
      <c r="A128" s="3"/>
      <c r="B128" s="324">
        <v>6.37</v>
      </c>
      <c r="C128" s="325"/>
      <c r="D128" s="328" t="s">
        <v>253</v>
      </c>
      <c r="E128" s="327"/>
      <c r="F128" s="6" t="s">
        <v>22</v>
      </c>
      <c r="G128" s="26">
        <v>19</v>
      </c>
      <c r="H128" s="42">
        <v>460000</v>
      </c>
      <c r="I128" s="31">
        <v>8740000</v>
      </c>
      <c r="J128" s="3"/>
      <c r="K128" s="7" t="s">
        <v>14</v>
      </c>
      <c r="L128" s="3"/>
    </row>
    <row r="129" spans="1:12" ht="15.75" customHeight="1" x14ac:dyDescent="0.2">
      <c r="A129" s="3"/>
      <c r="B129" s="324">
        <v>6.38</v>
      </c>
      <c r="C129" s="325"/>
      <c r="D129" s="326" t="s">
        <v>75</v>
      </c>
      <c r="E129" s="327"/>
      <c r="F129" s="6" t="s">
        <v>22</v>
      </c>
      <c r="G129" s="26">
        <v>5</v>
      </c>
      <c r="H129" s="42">
        <v>120500</v>
      </c>
      <c r="I129" s="31">
        <v>602500</v>
      </c>
      <c r="J129" s="3"/>
      <c r="K129" s="7" t="s">
        <v>14</v>
      </c>
      <c r="L129" s="3"/>
    </row>
    <row r="130" spans="1:12" ht="15.75" customHeight="1" x14ac:dyDescent="0.2">
      <c r="A130" s="3"/>
      <c r="B130" s="324">
        <v>6.39</v>
      </c>
      <c r="C130" s="325"/>
      <c r="D130" s="326" t="s">
        <v>76</v>
      </c>
      <c r="E130" s="327"/>
      <c r="F130" s="6" t="s">
        <v>22</v>
      </c>
      <c r="G130" s="26">
        <v>1</v>
      </c>
      <c r="H130" s="42">
        <v>180500</v>
      </c>
      <c r="I130" s="31">
        <v>180500</v>
      </c>
      <c r="J130" s="3"/>
      <c r="K130" s="7" t="s">
        <v>14</v>
      </c>
      <c r="L130" s="3"/>
    </row>
    <row r="131" spans="1:12" ht="15.75" customHeight="1" x14ac:dyDescent="0.2">
      <c r="A131" s="3"/>
      <c r="B131" s="324">
        <v>6.4</v>
      </c>
      <c r="C131" s="325"/>
      <c r="D131" s="326" t="s">
        <v>77</v>
      </c>
      <c r="E131" s="327"/>
      <c r="F131" s="6" t="s">
        <v>22</v>
      </c>
      <c r="G131" s="26">
        <v>2</v>
      </c>
      <c r="H131" s="42">
        <v>180500</v>
      </c>
      <c r="I131" s="31">
        <v>361000</v>
      </c>
      <c r="J131" s="3"/>
      <c r="K131" s="7" t="s">
        <v>14</v>
      </c>
      <c r="L131" s="3"/>
    </row>
    <row r="132" spans="1:12" ht="15.75" customHeight="1" x14ac:dyDescent="0.2">
      <c r="A132" s="3"/>
      <c r="B132" s="324">
        <v>6.41</v>
      </c>
      <c r="C132" s="325"/>
      <c r="D132" s="326" t="s">
        <v>78</v>
      </c>
      <c r="E132" s="327"/>
      <c r="F132" s="6" t="s">
        <v>22</v>
      </c>
      <c r="G132" s="26">
        <v>1</v>
      </c>
      <c r="H132" s="42">
        <v>180500</v>
      </c>
      <c r="I132" s="31">
        <v>180500</v>
      </c>
      <c r="J132" s="3"/>
      <c r="K132" s="7" t="s">
        <v>14</v>
      </c>
      <c r="L132" s="3"/>
    </row>
    <row r="133" spans="1:12" ht="12.75" customHeight="1" x14ac:dyDescent="0.2">
      <c r="A133" s="3"/>
      <c r="B133" s="324">
        <v>6.42</v>
      </c>
      <c r="C133" s="325"/>
      <c r="D133" s="326" t="s">
        <v>79</v>
      </c>
      <c r="E133" s="327"/>
      <c r="F133" s="6" t="s">
        <v>22</v>
      </c>
      <c r="G133" s="26">
        <v>1</v>
      </c>
      <c r="H133" s="42">
        <v>180500</v>
      </c>
      <c r="I133" s="31">
        <v>180500</v>
      </c>
      <c r="J133" s="3"/>
      <c r="K133" s="7" t="s">
        <v>14</v>
      </c>
      <c r="L133" s="3"/>
    </row>
    <row r="134" spans="1:12" ht="17.25" customHeight="1" x14ac:dyDescent="0.2">
      <c r="A134" s="3"/>
      <c r="B134" s="324">
        <v>6.43</v>
      </c>
      <c r="C134" s="325"/>
      <c r="D134" s="326" t="s">
        <v>80</v>
      </c>
      <c r="E134" s="327"/>
      <c r="F134" s="6" t="s">
        <v>22</v>
      </c>
      <c r="G134" s="26">
        <v>1</v>
      </c>
      <c r="H134" s="42">
        <v>180500</v>
      </c>
      <c r="I134" s="31">
        <v>180500</v>
      </c>
      <c r="J134" s="3"/>
      <c r="K134" s="7" t="s">
        <v>14</v>
      </c>
      <c r="L134" s="3"/>
    </row>
    <row r="135" spans="1:12" ht="14.1" customHeight="1" x14ac:dyDescent="0.2">
      <c r="A135" s="3"/>
      <c r="B135" s="331">
        <v>7</v>
      </c>
      <c r="C135" s="332"/>
      <c r="D135" s="322" t="s">
        <v>81</v>
      </c>
      <c r="E135" s="323"/>
      <c r="F135" s="17" t="s">
        <v>25</v>
      </c>
      <c r="G135" s="35">
        <v>1</v>
      </c>
      <c r="H135" s="59"/>
      <c r="I135" s="60">
        <v>47831460</v>
      </c>
      <c r="J135" s="8"/>
      <c r="K135" s="15" t="s">
        <v>35</v>
      </c>
      <c r="L135" s="8"/>
    </row>
    <row r="136" spans="1:12" ht="40.35" customHeight="1" x14ac:dyDescent="0.2">
      <c r="A136" s="3"/>
      <c r="B136" s="324">
        <v>7</v>
      </c>
      <c r="C136" s="325"/>
      <c r="D136" s="328" t="s">
        <v>254</v>
      </c>
      <c r="E136" s="327"/>
      <c r="F136" s="9" t="s">
        <v>12</v>
      </c>
      <c r="G136" s="30">
        <v>1</v>
      </c>
      <c r="H136" s="61"/>
      <c r="I136" s="7" t="s">
        <v>13</v>
      </c>
      <c r="J136" s="3"/>
      <c r="K136" s="7" t="s">
        <v>14</v>
      </c>
      <c r="L136" s="3"/>
    </row>
    <row r="137" spans="1:12" ht="67.5" customHeight="1" x14ac:dyDescent="0.2">
      <c r="A137" s="3"/>
      <c r="B137" s="324">
        <v>7</v>
      </c>
      <c r="C137" s="325"/>
      <c r="D137" s="328" t="s">
        <v>255</v>
      </c>
      <c r="E137" s="327"/>
      <c r="F137" s="9" t="s">
        <v>12</v>
      </c>
      <c r="G137" s="30">
        <v>1</v>
      </c>
      <c r="H137" s="58"/>
      <c r="I137" s="7" t="s">
        <v>13</v>
      </c>
      <c r="J137" s="3"/>
      <c r="K137" s="7" t="s">
        <v>14</v>
      </c>
      <c r="L137" s="3"/>
    </row>
    <row r="138" spans="1:12" ht="18" customHeight="1" x14ac:dyDescent="0.2">
      <c r="A138" s="3"/>
      <c r="B138" s="324">
        <v>7.01</v>
      </c>
      <c r="C138" s="325"/>
      <c r="D138" s="326" t="s">
        <v>82</v>
      </c>
      <c r="E138" s="327"/>
      <c r="F138" s="6" t="s">
        <v>22</v>
      </c>
      <c r="G138" s="26">
        <v>19</v>
      </c>
      <c r="H138" s="42">
        <v>35000</v>
      </c>
      <c r="I138" s="31">
        <v>665000</v>
      </c>
      <c r="J138" s="3"/>
      <c r="K138" s="7" t="s">
        <v>14</v>
      </c>
      <c r="L138" s="3"/>
    </row>
    <row r="139" spans="1:12" ht="26.85" customHeight="1" x14ac:dyDescent="0.2">
      <c r="A139" s="3"/>
      <c r="B139" s="324">
        <v>7.02</v>
      </c>
      <c r="C139" s="325"/>
      <c r="D139" s="328" t="s">
        <v>233</v>
      </c>
      <c r="E139" s="327"/>
      <c r="F139" s="6" t="s">
        <v>22</v>
      </c>
      <c r="G139" s="26">
        <v>96</v>
      </c>
      <c r="H139" s="42">
        <v>37000</v>
      </c>
      <c r="I139" s="31">
        <v>3552000</v>
      </c>
      <c r="J139" s="27">
        <v>96</v>
      </c>
      <c r="K139" s="33">
        <v>3552000</v>
      </c>
      <c r="L139" s="6" t="s">
        <v>83</v>
      </c>
    </row>
    <row r="140" spans="1:12" ht="18" customHeight="1" x14ac:dyDescent="0.2">
      <c r="A140" s="3"/>
      <c r="B140" s="324">
        <v>7.03</v>
      </c>
      <c r="C140" s="325"/>
      <c r="D140" s="328" t="s">
        <v>235</v>
      </c>
      <c r="E140" s="327"/>
      <c r="F140" s="6" t="s">
        <v>22</v>
      </c>
      <c r="G140" s="26">
        <v>96</v>
      </c>
      <c r="H140" s="42">
        <v>90500</v>
      </c>
      <c r="I140" s="31">
        <v>8688000</v>
      </c>
      <c r="J140" s="3"/>
      <c r="K140" s="7" t="s">
        <v>14</v>
      </c>
      <c r="L140" s="3"/>
    </row>
    <row r="141" spans="1:12" ht="25.5" customHeight="1" x14ac:dyDescent="0.2">
      <c r="A141" s="3"/>
      <c r="B141" s="324">
        <v>7.04</v>
      </c>
      <c r="C141" s="325"/>
      <c r="D141" s="328" t="s">
        <v>256</v>
      </c>
      <c r="E141" s="329"/>
      <c r="F141" s="6" t="s">
        <v>22</v>
      </c>
      <c r="G141" s="26">
        <v>8</v>
      </c>
      <c r="H141" s="42">
        <v>35000</v>
      </c>
      <c r="I141" s="31">
        <v>280000</v>
      </c>
      <c r="J141" s="27">
        <v>8</v>
      </c>
      <c r="K141" s="33">
        <v>280000</v>
      </c>
      <c r="L141" s="6" t="s">
        <v>83</v>
      </c>
    </row>
    <row r="142" spans="1:12" ht="18" customHeight="1" x14ac:dyDescent="0.2">
      <c r="A142" s="3"/>
      <c r="B142" s="324">
        <v>7.05</v>
      </c>
      <c r="C142" s="325"/>
      <c r="D142" s="328" t="s">
        <v>239</v>
      </c>
      <c r="E142" s="327"/>
      <c r="F142" s="6" t="s">
        <v>22</v>
      </c>
      <c r="G142" s="26">
        <v>8</v>
      </c>
      <c r="H142" s="42">
        <v>16660</v>
      </c>
      <c r="I142" s="31">
        <v>133280</v>
      </c>
      <c r="J142" s="3"/>
      <c r="K142" s="7" t="s">
        <v>14</v>
      </c>
      <c r="L142" s="3"/>
    </row>
    <row r="143" spans="1:12" ht="25.35" customHeight="1" x14ac:dyDescent="0.2">
      <c r="A143" s="3"/>
      <c r="B143" s="324">
        <v>7.06</v>
      </c>
      <c r="C143" s="325"/>
      <c r="D143" s="328" t="s">
        <v>257</v>
      </c>
      <c r="E143" s="327"/>
      <c r="F143" s="6" t="s">
        <v>22</v>
      </c>
      <c r="G143" s="26">
        <v>3</v>
      </c>
      <c r="H143" s="42">
        <v>37000</v>
      </c>
      <c r="I143" s="31">
        <v>111000</v>
      </c>
      <c r="J143" s="27">
        <v>3</v>
      </c>
      <c r="K143" s="33">
        <v>111000</v>
      </c>
      <c r="L143" s="6" t="s">
        <v>83</v>
      </c>
    </row>
    <row r="144" spans="1:12" ht="18" customHeight="1" x14ac:dyDescent="0.2">
      <c r="A144" s="3"/>
      <c r="B144" s="324">
        <v>7.07</v>
      </c>
      <c r="C144" s="325"/>
      <c r="D144" s="328" t="s">
        <v>241</v>
      </c>
      <c r="E144" s="327"/>
      <c r="F144" s="6" t="s">
        <v>22</v>
      </c>
      <c r="G144" s="26">
        <v>3</v>
      </c>
      <c r="H144" s="42">
        <v>180500</v>
      </c>
      <c r="I144" s="31">
        <v>541500</v>
      </c>
      <c r="J144" s="3"/>
      <c r="K144" s="7" t="s">
        <v>14</v>
      </c>
      <c r="L144" s="3"/>
    </row>
    <row r="145" spans="1:12" ht="24.2" customHeight="1" x14ac:dyDescent="0.2">
      <c r="A145" s="3"/>
      <c r="B145" s="324">
        <v>7.08</v>
      </c>
      <c r="C145" s="325"/>
      <c r="D145" s="328" t="s">
        <v>257</v>
      </c>
      <c r="E145" s="327"/>
      <c r="F145" s="6" t="s">
        <v>22</v>
      </c>
      <c r="G145" s="26">
        <v>23</v>
      </c>
      <c r="H145" s="42">
        <v>37000</v>
      </c>
      <c r="I145" s="31">
        <v>851000</v>
      </c>
      <c r="J145" s="27">
        <v>23</v>
      </c>
      <c r="K145" s="33">
        <v>851000</v>
      </c>
      <c r="L145" s="6" t="s">
        <v>83</v>
      </c>
    </row>
    <row r="146" spans="1:12" ht="18.600000000000001" customHeight="1" x14ac:dyDescent="0.2">
      <c r="A146" s="3"/>
      <c r="B146" s="324">
        <v>7.09</v>
      </c>
      <c r="C146" s="325"/>
      <c r="D146" s="328" t="s">
        <v>242</v>
      </c>
      <c r="E146" s="327"/>
      <c r="F146" s="6" t="s">
        <v>22</v>
      </c>
      <c r="G146" s="26">
        <v>23</v>
      </c>
      <c r="H146" s="42">
        <v>159599</v>
      </c>
      <c r="I146" s="31">
        <v>3670777</v>
      </c>
      <c r="J146" s="3"/>
      <c r="K146" s="7" t="s">
        <v>14</v>
      </c>
      <c r="L146" s="3"/>
    </row>
    <row r="147" spans="1:12" ht="25.5" customHeight="1" x14ac:dyDescent="0.2">
      <c r="A147" s="3"/>
      <c r="B147" s="324">
        <v>7.1</v>
      </c>
      <c r="C147" s="325"/>
      <c r="D147" s="328" t="s">
        <v>258</v>
      </c>
      <c r="E147" s="329"/>
      <c r="F147" s="6" t="s">
        <v>22</v>
      </c>
      <c r="G147" s="26">
        <v>2</v>
      </c>
      <c r="H147" s="42">
        <v>37000</v>
      </c>
      <c r="I147" s="31">
        <v>74000</v>
      </c>
      <c r="J147" s="3"/>
      <c r="K147" s="7" t="s">
        <v>14</v>
      </c>
      <c r="L147" s="3"/>
    </row>
    <row r="148" spans="1:12" ht="18.600000000000001" customHeight="1" x14ac:dyDescent="0.2">
      <c r="A148" s="3"/>
      <c r="B148" s="324">
        <v>7.11</v>
      </c>
      <c r="C148" s="325"/>
      <c r="D148" s="328" t="s">
        <v>259</v>
      </c>
      <c r="E148" s="327"/>
      <c r="F148" s="6" t="s">
        <v>22</v>
      </c>
      <c r="G148" s="26">
        <v>2</v>
      </c>
      <c r="H148" s="42">
        <v>37000</v>
      </c>
      <c r="I148" s="31">
        <v>74000</v>
      </c>
      <c r="J148" s="3"/>
      <c r="K148" s="7" t="s">
        <v>14</v>
      </c>
      <c r="L148" s="3"/>
    </row>
    <row r="149" spans="1:12" ht="25.5" customHeight="1" x14ac:dyDescent="0.2">
      <c r="A149" s="3"/>
      <c r="B149" s="324">
        <v>7.12</v>
      </c>
      <c r="C149" s="325"/>
      <c r="D149" s="328" t="s">
        <v>243</v>
      </c>
      <c r="E149" s="329"/>
      <c r="F149" s="6" t="s">
        <v>22</v>
      </c>
      <c r="G149" s="26">
        <v>1</v>
      </c>
      <c r="H149" s="42">
        <v>37000</v>
      </c>
      <c r="I149" s="31">
        <v>37000</v>
      </c>
      <c r="J149" s="3"/>
      <c r="K149" s="7" t="s">
        <v>14</v>
      </c>
      <c r="L149" s="3"/>
    </row>
    <row r="150" spans="1:12" ht="18.600000000000001" customHeight="1" x14ac:dyDescent="0.2">
      <c r="A150" s="3"/>
      <c r="B150" s="324">
        <v>7.13</v>
      </c>
      <c r="C150" s="325"/>
      <c r="D150" s="328" t="s">
        <v>244</v>
      </c>
      <c r="E150" s="327"/>
      <c r="F150" s="6" t="s">
        <v>22</v>
      </c>
      <c r="G150" s="26">
        <v>1</v>
      </c>
      <c r="H150" s="42">
        <v>350000</v>
      </c>
      <c r="I150" s="31">
        <v>350000</v>
      </c>
      <c r="J150" s="3"/>
      <c r="K150" s="7" t="s">
        <v>14</v>
      </c>
      <c r="L150" s="3"/>
    </row>
    <row r="151" spans="1:12" ht="18.600000000000001" customHeight="1" x14ac:dyDescent="0.2">
      <c r="A151" s="3"/>
      <c r="B151" s="324">
        <v>7.14</v>
      </c>
      <c r="C151" s="325"/>
      <c r="D151" s="328" t="s">
        <v>249</v>
      </c>
      <c r="E151" s="327"/>
      <c r="F151" s="6" t="s">
        <v>22</v>
      </c>
      <c r="G151" s="26">
        <v>2</v>
      </c>
      <c r="H151" s="42">
        <v>55000</v>
      </c>
      <c r="I151" s="31">
        <v>110000</v>
      </c>
      <c r="J151" s="3"/>
      <c r="K151" s="7" t="s">
        <v>14</v>
      </c>
      <c r="L151" s="3"/>
    </row>
    <row r="152" spans="1:12" ht="25.5" customHeight="1" x14ac:dyDescent="0.2">
      <c r="A152" s="3"/>
      <c r="B152" s="324">
        <v>7.15</v>
      </c>
      <c r="C152" s="325"/>
      <c r="D152" s="328" t="s">
        <v>260</v>
      </c>
      <c r="E152" s="329"/>
      <c r="F152" s="6" t="s">
        <v>22</v>
      </c>
      <c r="G152" s="26">
        <v>29</v>
      </c>
      <c r="H152" s="42">
        <v>120500</v>
      </c>
      <c r="I152" s="31">
        <v>3494500</v>
      </c>
      <c r="J152" s="27">
        <v>14</v>
      </c>
      <c r="K152" s="33">
        <v>1687000</v>
      </c>
      <c r="L152" s="6" t="s">
        <v>85</v>
      </c>
    </row>
    <row r="153" spans="1:12" ht="14.1" customHeight="1" x14ac:dyDescent="0.2">
      <c r="A153" s="3"/>
      <c r="B153" s="324">
        <v>7.16</v>
      </c>
      <c r="C153" s="325"/>
      <c r="D153" s="328" t="s">
        <v>261</v>
      </c>
      <c r="E153" s="327"/>
      <c r="F153" s="6" t="s">
        <v>22</v>
      </c>
      <c r="G153" s="36">
        <v>42</v>
      </c>
      <c r="H153" s="62">
        <v>55000</v>
      </c>
      <c r="I153" s="33">
        <v>2310000</v>
      </c>
      <c r="J153" s="3"/>
      <c r="K153" s="7" t="s">
        <v>14</v>
      </c>
      <c r="L153" s="3"/>
    </row>
    <row r="154" spans="1:12" ht="14.45" customHeight="1" x14ac:dyDescent="0.2">
      <c r="A154" s="3"/>
      <c r="B154" s="331">
        <v>8</v>
      </c>
      <c r="C154" s="332"/>
      <c r="D154" s="322" t="s">
        <v>86</v>
      </c>
      <c r="E154" s="323"/>
      <c r="F154" s="17" t="s">
        <v>25</v>
      </c>
      <c r="G154" s="29">
        <v>1</v>
      </c>
      <c r="H154" s="63">
        <v>1319759</v>
      </c>
      <c r="I154" s="34">
        <v>24942057</v>
      </c>
      <c r="J154" s="29">
        <v>1</v>
      </c>
      <c r="K154" s="34">
        <v>6481000</v>
      </c>
      <c r="L154" s="8"/>
    </row>
    <row r="155" spans="1:12" ht="25.7" customHeight="1" x14ac:dyDescent="0.2">
      <c r="A155" s="3"/>
      <c r="B155" s="324">
        <v>8.01</v>
      </c>
      <c r="C155" s="325"/>
      <c r="D155" s="328" t="s">
        <v>238</v>
      </c>
      <c r="E155" s="327"/>
      <c r="F155" s="6" t="s">
        <v>22</v>
      </c>
      <c r="G155" s="26">
        <v>25</v>
      </c>
      <c r="H155" s="42">
        <v>35000</v>
      </c>
      <c r="I155" s="31">
        <v>875000</v>
      </c>
      <c r="J155" s="27">
        <v>15</v>
      </c>
      <c r="K155" s="33">
        <v>525000</v>
      </c>
      <c r="L155" s="3"/>
    </row>
    <row r="156" spans="1:12" ht="18.600000000000001" customHeight="1" x14ac:dyDescent="0.2">
      <c r="A156" s="3"/>
      <c r="B156" s="324">
        <v>8.02</v>
      </c>
      <c r="C156" s="325"/>
      <c r="D156" s="328" t="s">
        <v>239</v>
      </c>
      <c r="E156" s="327"/>
      <c r="F156" s="6" t="s">
        <v>22</v>
      </c>
      <c r="G156" s="26">
        <v>25</v>
      </c>
      <c r="H156" s="42">
        <v>16660</v>
      </c>
      <c r="I156" s="31">
        <v>416500</v>
      </c>
      <c r="J156" s="3"/>
      <c r="K156" s="7" t="s">
        <v>14</v>
      </c>
      <c r="L156" s="3"/>
    </row>
    <row r="157" spans="1:12" ht="25.7" customHeight="1" x14ac:dyDescent="0.2">
      <c r="A157" s="3"/>
      <c r="B157" s="324">
        <v>8.0299999999999994</v>
      </c>
      <c r="C157" s="325"/>
      <c r="D157" s="328" t="s">
        <v>262</v>
      </c>
      <c r="E157" s="327"/>
      <c r="F157" s="6" t="s">
        <v>22</v>
      </c>
      <c r="G157" s="26">
        <v>1</v>
      </c>
      <c r="H157" s="42">
        <v>37000</v>
      </c>
      <c r="I157" s="31">
        <v>37000</v>
      </c>
      <c r="J157" s="3"/>
      <c r="K157" s="7" t="s">
        <v>14</v>
      </c>
      <c r="L157" s="3"/>
    </row>
    <row r="158" spans="1:12" ht="18.600000000000001" customHeight="1" x14ac:dyDescent="0.2">
      <c r="A158" s="3"/>
      <c r="B158" s="324">
        <v>8.0399999999999991</v>
      </c>
      <c r="C158" s="325"/>
      <c r="D158" s="328" t="s">
        <v>244</v>
      </c>
      <c r="E158" s="327"/>
      <c r="F158" s="6" t="s">
        <v>22</v>
      </c>
      <c r="G158" s="26">
        <v>1</v>
      </c>
      <c r="H158" s="42">
        <v>350500</v>
      </c>
      <c r="I158" s="31">
        <v>350500</v>
      </c>
      <c r="J158" s="3"/>
      <c r="K158" s="7" t="s">
        <v>14</v>
      </c>
      <c r="L158" s="3"/>
    </row>
    <row r="159" spans="1:12" ht="25.7" customHeight="1" x14ac:dyDescent="0.2">
      <c r="A159" s="3"/>
      <c r="B159" s="324">
        <v>8.0500000000000007</v>
      </c>
      <c r="C159" s="325"/>
      <c r="D159" s="328" t="s">
        <v>263</v>
      </c>
      <c r="E159" s="327"/>
      <c r="F159" s="6" t="s">
        <v>22</v>
      </c>
      <c r="G159" s="26">
        <v>2</v>
      </c>
      <c r="H159" s="42">
        <v>37000</v>
      </c>
      <c r="I159" s="31">
        <v>74000</v>
      </c>
      <c r="J159" s="3"/>
      <c r="K159" s="7" t="s">
        <v>14</v>
      </c>
      <c r="L159" s="3"/>
    </row>
    <row r="160" spans="1:12" ht="18" customHeight="1" x14ac:dyDescent="0.2">
      <c r="A160" s="3"/>
      <c r="B160" s="324">
        <v>8.06</v>
      </c>
      <c r="C160" s="325"/>
      <c r="D160" s="328" t="s">
        <v>246</v>
      </c>
      <c r="E160" s="327"/>
      <c r="F160" s="6" t="s">
        <v>22</v>
      </c>
      <c r="G160" s="26">
        <v>2</v>
      </c>
      <c r="H160" s="42">
        <v>350000</v>
      </c>
      <c r="I160" s="31">
        <v>700000</v>
      </c>
      <c r="J160" s="3"/>
      <c r="K160" s="7" t="s">
        <v>14</v>
      </c>
      <c r="L160" s="3"/>
    </row>
    <row r="161" spans="1:12" ht="25.7" customHeight="1" x14ac:dyDescent="0.2">
      <c r="A161" s="3"/>
      <c r="B161" s="324">
        <v>8.07</v>
      </c>
      <c r="C161" s="325"/>
      <c r="D161" s="328" t="s">
        <v>264</v>
      </c>
      <c r="E161" s="327"/>
      <c r="F161" s="6" t="s">
        <v>22</v>
      </c>
      <c r="G161" s="26">
        <v>3</v>
      </c>
      <c r="H161" s="42">
        <v>37000</v>
      </c>
      <c r="I161" s="31">
        <v>111000</v>
      </c>
      <c r="J161" s="3"/>
      <c r="K161" s="7" t="s">
        <v>14</v>
      </c>
      <c r="L161" s="3"/>
    </row>
    <row r="162" spans="1:12" ht="18.600000000000001" customHeight="1" x14ac:dyDescent="0.2">
      <c r="A162" s="3"/>
      <c r="B162" s="324">
        <v>8.08</v>
      </c>
      <c r="C162" s="325"/>
      <c r="D162" s="328" t="s">
        <v>265</v>
      </c>
      <c r="E162" s="327"/>
      <c r="F162" s="6" t="s">
        <v>22</v>
      </c>
      <c r="G162" s="26">
        <v>3</v>
      </c>
      <c r="H162" s="42">
        <v>350500</v>
      </c>
      <c r="I162" s="31">
        <v>1051500</v>
      </c>
      <c r="J162" s="3"/>
      <c r="K162" s="7" t="s">
        <v>14</v>
      </c>
      <c r="L162" s="3"/>
    </row>
    <row r="163" spans="1:12" ht="17.850000000000001" customHeight="1" x14ac:dyDescent="0.2">
      <c r="A163" s="3"/>
      <c r="B163" s="324">
        <v>8.09</v>
      </c>
      <c r="C163" s="325"/>
      <c r="D163" s="328" t="s">
        <v>248</v>
      </c>
      <c r="E163" s="327"/>
      <c r="F163" s="6" t="s">
        <v>22</v>
      </c>
      <c r="G163" s="26">
        <v>8</v>
      </c>
      <c r="H163" s="42">
        <v>35000</v>
      </c>
      <c r="I163" s="31">
        <v>280000</v>
      </c>
      <c r="J163" s="3"/>
      <c r="K163" s="7" t="s">
        <v>14</v>
      </c>
      <c r="L163" s="3"/>
    </row>
    <row r="164" spans="1:12" ht="17.850000000000001" customHeight="1" x14ac:dyDescent="0.2">
      <c r="A164" s="3"/>
      <c r="B164" s="324">
        <v>8.1</v>
      </c>
      <c r="C164" s="325"/>
      <c r="D164" s="326" t="s">
        <v>87</v>
      </c>
      <c r="E164" s="327"/>
      <c r="F164" s="6" t="s">
        <v>22</v>
      </c>
      <c r="G164" s="26">
        <v>6</v>
      </c>
      <c r="H164" s="42">
        <v>35000</v>
      </c>
      <c r="I164" s="31">
        <v>210000</v>
      </c>
      <c r="J164" s="3"/>
      <c r="K164" s="7" t="s">
        <v>14</v>
      </c>
      <c r="L164" s="3"/>
    </row>
    <row r="165" spans="1:12" ht="17.850000000000001" customHeight="1" x14ac:dyDescent="0.2">
      <c r="A165" s="3"/>
      <c r="B165" s="324">
        <v>8.11</v>
      </c>
      <c r="C165" s="325"/>
      <c r="D165" s="326" t="s">
        <v>88</v>
      </c>
      <c r="E165" s="327"/>
      <c r="F165" s="6" t="s">
        <v>22</v>
      </c>
      <c r="G165" s="26">
        <v>1</v>
      </c>
      <c r="H165" s="42">
        <v>35000</v>
      </c>
      <c r="I165" s="31">
        <v>35000</v>
      </c>
      <c r="J165" s="3"/>
      <c r="K165" s="7" t="s">
        <v>14</v>
      </c>
      <c r="L165" s="3"/>
    </row>
    <row r="166" spans="1:12" ht="17.850000000000001" customHeight="1" x14ac:dyDescent="0.2">
      <c r="A166" s="3"/>
      <c r="B166" s="324">
        <v>8.1199999999999992</v>
      </c>
      <c r="C166" s="325"/>
      <c r="D166" s="326" t="s">
        <v>89</v>
      </c>
      <c r="E166" s="327"/>
      <c r="F166" s="6" t="s">
        <v>22</v>
      </c>
      <c r="G166" s="26">
        <v>1</v>
      </c>
      <c r="H166" s="42">
        <v>55000</v>
      </c>
      <c r="I166" s="31">
        <v>55000</v>
      </c>
      <c r="J166" s="3"/>
      <c r="K166" s="7" t="s">
        <v>14</v>
      </c>
      <c r="L166" s="3"/>
    </row>
    <row r="167" spans="1:12" ht="17.850000000000001" customHeight="1" x14ac:dyDescent="0.2">
      <c r="A167" s="3"/>
      <c r="B167" s="324">
        <v>8.1300000000000008</v>
      </c>
      <c r="C167" s="325"/>
      <c r="D167" s="326" t="s">
        <v>72</v>
      </c>
      <c r="E167" s="327"/>
      <c r="F167" s="6" t="s">
        <v>22</v>
      </c>
      <c r="G167" s="26">
        <v>2</v>
      </c>
      <c r="H167" s="42">
        <v>35000</v>
      </c>
      <c r="I167" s="31">
        <v>70000</v>
      </c>
      <c r="J167" s="3"/>
      <c r="K167" s="7" t="s">
        <v>14</v>
      </c>
      <c r="L167" s="3"/>
    </row>
    <row r="168" spans="1:12" ht="17.850000000000001" customHeight="1" x14ac:dyDescent="0.2">
      <c r="A168" s="3"/>
      <c r="B168" s="324">
        <v>8.14</v>
      </c>
      <c r="C168" s="325"/>
      <c r="D168" s="326" t="s">
        <v>74</v>
      </c>
      <c r="E168" s="327"/>
      <c r="F168" s="6" t="s">
        <v>22</v>
      </c>
      <c r="G168" s="26">
        <v>2</v>
      </c>
      <c r="H168" s="42">
        <v>35000</v>
      </c>
      <c r="I168" s="31">
        <v>70000</v>
      </c>
      <c r="J168" s="3"/>
      <c r="K168" s="7" t="s">
        <v>14</v>
      </c>
      <c r="L168" s="3"/>
    </row>
    <row r="169" spans="1:12" ht="14.45" customHeight="1" x14ac:dyDescent="0.2">
      <c r="A169" s="3"/>
      <c r="B169" s="331">
        <v>9</v>
      </c>
      <c r="C169" s="332"/>
      <c r="D169" s="322" t="s">
        <v>90</v>
      </c>
      <c r="E169" s="323"/>
      <c r="F169" s="17" t="s">
        <v>25</v>
      </c>
      <c r="G169" s="29">
        <v>1</v>
      </c>
      <c r="H169" s="43">
        <v>1443660</v>
      </c>
      <c r="I169" s="34">
        <v>4335500</v>
      </c>
      <c r="J169" s="8"/>
      <c r="K169" s="34">
        <v>525000</v>
      </c>
      <c r="L169" s="8"/>
    </row>
    <row r="170" spans="1:12" ht="16.7" customHeight="1" x14ac:dyDescent="0.2">
      <c r="A170" s="3"/>
      <c r="B170" s="324">
        <v>9.01</v>
      </c>
      <c r="C170" s="325"/>
      <c r="D170" s="326" t="s">
        <v>82</v>
      </c>
      <c r="E170" s="327"/>
      <c r="F170" s="6" t="s">
        <v>22</v>
      </c>
      <c r="G170" s="26">
        <v>1</v>
      </c>
      <c r="H170" s="42">
        <v>35000</v>
      </c>
      <c r="I170" s="31">
        <v>35000</v>
      </c>
      <c r="J170" s="37">
        <v>0.25</v>
      </c>
      <c r="K170" s="33">
        <v>8750</v>
      </c>
      <c r="L170" s="38">
        <v>0.25</v>
      </c>
    </row>
    <row r="171" spans="1:12" ht="25.35" customHeight="1" x14ac:dyDescent="0.2">
      <c r="A171" s="3"/>
      <c r="B171" s="324">
        <v>9.02</v>
      </c>
      <c r="C171" s="325"/>
      <c r="D171" s="326" t="s">
        <v>91</v>
      </c>
      <c r="E171" s="327"/>
      <c r="F171" s="6" t="s">
        <v>22</v>
      </c>
      <c r="G171" s="26">
        <v>24</v>
      </c>
      <c r="H171" s="42">
        <v>35000</v>
      </c>
      <c r="I171" s="31">
        <v>840000</v>
      </c>
      <c r="J171" s="37">
        <v>0.25</v>
      </c>
      <c r="K171" s="33">
        <v>210000</v>
      </c>
      <c r="L171" s="38">
        <v>0.25</v>
      </c>
    </row>
    <row r="172" spans="1:12" ht="18" customHeight="1" x14ac:dyDescent="0.2">
      <c r="A172" s="3"/>
      <c r="B172" s="324">
        <v>9.0299999999999994</v>
      </c>
      <c r="C172" s="325"/>
      <c r="D172" s="326" t="s">
        <v>56</v>
      </c>
      <c r="E172" s="327"/>
      <c r="F172" s="6" t="s">
        <v>22</v>
      </c>
      <c r="G172" s="26">
        <v>24</v>
      </c>
      <c r="H172" s="42">
        <v>205500</v>
      </c>
      <c r="I172" s="31">
        <v>4932000</v>
      </c>
      <c r="J172" s="3"/>
      <c r="K172" s="33">
        <v>1233000</v>
      </c>
      <c r="L172" s="3"/>
    </row>
    <row r="173" spans="1:12" ht="25.35" customHeight="1" x14ac:dyDescent="0.2">
      <c r="A173" s="3"/>
      <c r="B173" s="324">
        <v>9.0399999999999991</v>
      </c>
      <c r="C173" s="325"/>
      <c r="D173" s="328" t="s">
        <v>238</v>
      </c>
      <c r="E173" s="327"/>
      <c r="F173" s="6" t="s">
        <v>22</v>
      </c>
      <c r="G173" s="26">
        <v>11</v>
      </c>
      <c r="H173" s="42">
        <v>37000</v>
      </c>
      <c r="I173" s="31">
        <v>407000</v>
      </c>
      <c r="J173" s="37">
        <v>0.11</v>
      </c>
      <c r="K173" s="33">
        <v>101750</v>
      </c>
      <c r="L173" s="38">
        <v>0.25</v>
      </c>
    </row>
    <row r="174" spans="1:12" ht="25.35" customHeight="1" x14ac:dyDescent="0.2">
      <c r="A174" s="3"/>
      <c r="B174" s="324">
        <v>9.0500000000000007</v>
      </c>
      <c r="C174" s="325"/>
      <c r="D174" s="328" t="s">
        <v>239</v>
      </c>
      <c r="E174" s="327"/>
      <c r="F174" s="6" t="s">
        <v>22</v>
      </c>
      <c r="G174" s="26">
        <v>11</v>
      </c>
      <c r="H174" s="42">
        <v>16660</v>
      </c>
      <c r="I174" s="31">
        <v>183260</v>
      </c>
      <c r="J174" s="3"/>
      <c r="K174" s="33">
        <v>45815</v>
      </c>
      <c r="L174" s="3"/>
    </row>
    <row r="175" spans="1:12" ht="25.35" customHeight="1" x14ac:dyDescent="0.2">
      <c r="A175" s="3"/>
      <c r="B175" s="324">
        <v>9.06</v>
      </c>
      <c r="C175" s="325"/>
      <c r="D175" s="328" t="s">
        <v>237</v>
      </c>
      <c r="E175" s="327"/>
      <c r="F175" s="6" t="s">
        <v>22</v>
      </c>
      <c r="G175" s="26">
        <v>22</v>
      </c>
      <c r="H175" s="42">
        <v>35000</v>
      </c>
      <c r="I175" s="31">
        <v>770000</v>
      </c>
      <c r="J175" s="37">
        <v>0.22</v>
      </c>
      <c r="K175" s="33">
        <v>192500</v>
      </c>
      <c r="L175" s="38">
        <v>0.25</v>
      </c>
    </row>
    <row r="176" spans="1:12" ht="16.7" customHeight="1" x14ac:dyDescent="0.2">
      <c r="A176" s="3"/>
      <c r="B176" s="324">
        <v>9.07</v>
      </c>
      <c r="C176" s="325"/>
      <c r="D176" s="326" t="s">
        <v>57</v>
      </c>
      <c r="E176" s="327"/>
      <c r="F176" s="6" t="s">
        <v>22</v>
      </c>
      <c r="G176" s="26">
        <v>22</v>
      </c>
      <c r="H176" s="42">
        <v>250500</v>
      </c>
      <c r="I176" s="31">
        <v>5511000</v>
      </c>
      <c r="J176" s="3"/>
      <c r="K176" s="33">
        <v>1377750</v>
      </c>
      <c r="L176" s="3"/>
    </row>
    <row r="177" spans="1:12" ht="16.7" customHeight="1" x14ac:dyDescent="0.2">
      <c r="A177" s="3"/>
      <c r="B177" s="324">
        <v>9.08</v>
      </c>
      <c r="C177" s="325"/>
      <c r="D177" s="328" t="s">
        <v>266</v>
      </c>
      <c r="E177" s="327"/>
      <c r="F177" s="6" t="s">
        <v>22</v>
      </c>
      <c r="G177" s="26">
        <v>5</v>
      </c>
      <c r="H177" s="42">
        <v>35000</v>
      </c>
      <c r="I177" s="31">
        <v>175000</v>
      </c>
      <c r="J177" s="3"/>
      <c r="K177" s="33">
        <v>43750</v>
      </c>
      <c r="L177" s="3"/>
    </row>
    <row r="178" spans="1:12" ht="16.7" customHeight="1" x14ac:dyDescent="0.2">
      <c r="A178" s="3"/>
      <c r="B178" s="324">
        <v>9.09</v>
      </c>
      <c r="C178" s="325"/>
      <c r="D178" s="328" t="s">
        <v>267</v>
      </c>
      <c r="E178" s="327"/>
      <c r="F178" s="6" t="s">
        <v>22</v>
      </c>
      <c r="G178" s="26">
        <v>5</v>
      </c>
      <c r="H178" s="42">
        <v>385500</v>
      </c>
      <c r="I178" s="31">
        <v>1927500</v>
      </c>
      <c r="J178" s="3"/>
      <c r="K178" s="33">
        <v>481875</v>
      </c>
      <c r="L178" s="3"/>
    </row>
    <row r="179" spans="1:12" ht="25.5" customHeight="1" x14ac:dyDescent="0.2">
      <c r="A179" s="3"/>
      <c r="B179" s="324">
        <v>9.1</v>
      </c>
      <c r="C179" s="325"/>
      <c r="D179" s="328" t="s">
        <v>268</v>
      </c>
      <c r="E179" s="329"/>
      <c r="F179" s="6" t="s">
        <v>22</v>
      </c>
      <c r="G179" s="26">
        <v>10</v>
      </c>
      <c r="H179" s="42">
        <v>37000</v>
      </c>
      <c r="I179" s="31">
        <v>370000</v>
      </c>
      <c r="J179" s="39">
        <v>0.25</v>
      </c>
      <c r="K179" s="33">
        <v>92500</v>
      </c>
      <c r="L179" s="38">
        <v>0.25</v>
      </c>
    </row>
    <row r="180" spans="1:12" ht="20.100000000000001" customHeight="1" x14ac:dyDescent="0.2">
      <c r="A180" s="3"/>
      <c r="B180" s="324">
        <v>9.11</v>
      </c>
      <c r="C180" s="325"/>
      <c r="D180" s="328" t="s">
        <v>269</v>
      </c>
      <c r="E180" s="327"/>
      <c r="F180" s="6" t="s">
        <v>22</v>
      </c>
      <c r="G180" s="26">
        <v>10</v>
      </c>
      <c r="H180" s="42">
        <v>550000</v>
      </c>
      <c r="I180" s="31">
        <v>5500000</v>
      </c>
      <c r="J180" s="3"/>
      <c r="K180" s="33">
        <v>1375000</v>
      </c>
      <c r="L180" s="3"/>
    </row>
    <row r="181" spans="1:12" ht="25.5" customHeight="1" x14ac:dyDescent="0.2">
      <c r="A181" s="3"/>
      <c r="B181" s="324">
        <v>9.1199999999999992</v>
      </c>
      <c r="C181" s="325"/>
      <c r="D181" s="328" t="s">
        <v>243</v>
      </c>
      <c r="E181" s="329"/>
      <c r="F181" s="6" t="s">
        <v>22</v>
      </c>
      <c r="G181" s="26">
        <v>1</v>
      </c>
      <c r="H181" s="42">
        <v>37000</v>
      </c>
      <c r="I181" s="31">
        <v>37000</v>
      </c>
      <c r="J181" s="3"/>
      <c r="K181" s="33">
        <v>9250</v>
      </c>
      <c r="L181" s="3"/>
    </row>
    <row r="182" spans="1:12" ht="14.1" customHeight="1" x14ac:dyDescent="0.2">
      <c r="A182" s="3"/>
      <c r="B182" s="324">
        <v>9.1300000000000008</v>
      </c>
      <c r="C182" s="325"/>
      <c r="D182" s="326" t="s">
        <v>61</v>
      </c>
      <c r="E182" s="327"/>
      <c r="F182" s="6" t="s">
        <v>22</v>
      </c>
      <c r="G182" s="26">
        <v>1</v>
      </c>
      <c r="H182" s="42">
        <v>350500</v>
      </c>
      <c r="I182" s="31">
        <v>350500</v>
      </c>
      <c r="J182" s="3"/>
      <c r="K182" s="33">
        <v>87625</v>
      </c>
      <c r="L182" s="3"/>
    </row>
    <row r="183" spans="1:12" ht="25.5" customHeight="1" x14ac:dyDescent="0.2">
      <c r="A183" s="3"/>
      <c r="B183" s="324">
        <v>9.14</v>
      </c>
      <c r="C183" s="325"/>
      <c r="D183" s="328" t="s">
        <v>240</v>
      </c>
      <c r="E183" s="329"/>
      <c r="F183" s="6" t="s">
        <v>22</v>
      </c>
      <c r="G183" s="26">
        <v>1</v>
      </c>
      <c r="H183" s="42">
        <v>37000</v>
      </c>
      <c r="I183" s="31">
        <v>37000</v>
      </c>
      <c r="J183" s="3"/>
      <c r="K183" s="33">
        <v>9250</v>
      </c>
      <c r="L183" s="3"/>
    </row>
    <row r="184" spans="1:12" ht="23.45" customHeight="1" x14ac:dyDescent="0.2">
      <c r="A184" s="3"/>
      <c r="B184" s="324">
        <v>9.15</v>
      </c>
      <c r="C184" s="325"/>
      <c r="D184" s="328" t="s">
        <v>242</v>
      </c>
      <c r="E184" s="327"/>
      <c r="F184" s="6" t="s">
        <v>22</v>
      </c>
      <c r="G184" s="26">
        <v>1</v>
      </c>
      <c r="H184" s="42">
        <v>180500</v>
      </c>
      <c r="I184" s="31">
        <v>180500</v>
      </c>
      <c r="J184" s="3"/>
      <c r="K184" s="33">
        <v>45125</v>
      </c>
      <c r="L184" s="3"/>
    </row>
    <row r="185" spans="1:12" ht="25.5" customHeight="1" x14ac:dyDescent="0.2">
      <c r="A185" s="3"/>
      <c r="B185" s="324">
        <v>9.16</v>
      </c>
      <c r="C185" s="325"/>
      <c r="D185" s="328" t="s">
        <v>245</v>
      </c>
      <c r="E185" s="329"/>
      <c r="F185" s="6" t="s">
        <v>22</v>
      </c>
      <c r="G185" s="26">
        <v>2</v>
      </c>
      <c r="H185" s="42">
        <v>37000</v>
      </c>
      <c r="I185" s="31">
        <v>74000</v>
      </c>
      <c r="J185" s="3"/>
      <c r="K185" s="33">
        <v>18500</v>
      </c>
      <c r="L185" s="3"/>
    </row>
    <row r="186" spans="1:12" ht="23.45" customHeight="1" x14ac:dyDescent="0.2">
      <c r="A186" s="3"/>
      <c r="B186" s="324">
        <v>9.17</v>
      </c>
      <c r="C186" s="325"/>
      <c r="D186" s="328" t="s">
        <v>265</v>
      </c>
      <c r="E186" s="327"/>
      <c r="F186" s="6" t="s">
        <v>22</v>
      </c>
      <c r="G186" s="26">
        <v>2</v>
      </c>
      <c r="H186" s="42">
        <v>37000</v>
      </c>
      <c r="I186" s="31">
        <v>74000</v>
      </c>
      <c r="J186" s="3"/>
      <c r="K186" s="33">
        <v>18500</v>
      </c>
      <c r="L186" s="3"/>
    </row>
    <row r="187" spans="1:12" ht="14.1" customHeight="1" x14ac:dyDescent="0.2">
      <c r="A187" s="3"/>
      <c r="B187" s="324">
        <v>9.18</v>
      </c>
      <c r="C187" s="325"/>
      <c r="D187" s="328" t="s">
        <v>249</v>
      </c>
      <c r="E187" s="327"/>
      <c r="F187" s="6" t="s">
        <v>22</v>
      </c>
      <c r="G187" s="26">
        <v>7</v>
      </c>
      <c r="H187" s="42">
        <v>55000</v>
      </c>
      <c r="I187" s="31">
        <v>385000</v>
      </c>
      <c r="J187" s="39">
        <v>0.25</v>
      </c>
      <c r="K187" s="33">
        <v>96250</v>
      </c>
      <c r="L187" s="38">
        <v>0.25</v>
      </c>
    </row>
    <row r="188" spans="1:12" ht="14.1" customHeight="1" x14ac:dyDescent="0.2">
      <c r="A188" s="3"/>
      <c r="B188" s="324">
        <v>9.19</v>
      </c>
      <c r="C188" s="325"/>
      <c r="D188" s="328" t="s">
        <v>270</v>
      </c>
      <c r="E188" s="327"/>
      <c r="F188" s="6" t="s">
        <v>22</v>
      </c>
      <c r="G188" s="26">
        <v>1</v>
      </c>
      <c r="H188" s="42">
        <v>35000</v>
      </c>
      <c r="I188" s="31">
        <v>35000</v>
      </c>
      <c r="J188" s="3"/>
      <c r="K188" s="33">
        <v>8750</v>
      </c>
      <c r="L188" s="3"/>
    </row>
    <row r="189" spans="1:12" ht="14.1" customHeight="1" x14ac:dyDescent="0.2">
      <c r="A189" s="3"/>
      <c r="B189" s="331">
        <v>10</v>
      </c>
      <c r="C189" s="332"/>
      <c r="D189" s="322" t="s">
        <v>92</v>
      </c>
      <c r="E189" s="323"/>
      <c r="F189" s="17" t="s">
        <v>25</v>
      </c>
      <c r="G189" s="29">
        <v>1</v>
      </c>
      <c r="H189" s="43">
        <v>2391160</v>
      </c>
      <c r="I189" s="34">
        <v>21823760</v>
      </c>
      <c r="J189" s="40">
        <v>1</v>
      </c>
      <c r="K189" s="34">
        <v>5455940</v>
      </c>
      <c r="L189" s="8"/>
    </row>
    <row r="190" spans="1:12" ht="25.5" customHeight="1" x14ac:dyDescent="0.2">
      <c r="A190" s="3"/>
      <c r="B190" s="324">
        <v>10.01</v>
      </c>
      <c r="C190" s="325"/>
      <c r="D190" s="328" t="s">
        <v>271</v>
      </c>
      <c r="E190" s="329"/>
      <c r="F190" s="6" t="s">
        <v>21</v>
      </c>
      <c r="G190" s="26">
        <v>25</v>
      </c>
      <c r="H190" s="42">
        <v>75000</v>
      </c>
      <c r="I190" s="31">
        <v>1842750</v>
      </c>
      <c r="J190" s="3"/>
      <c r="K190" s="7" t="s">
        <v>14</v>
      </c>
      <c r="L190" s="3"/>
    </row>
    <row r="191" spans="1:12" ht="25.5" customHeight="1" x14ac:dyDescent="0.2">
      <c r="A191" s="3"/>
      <c r="B191" s="324">
        <v>10.02</v>
      </c>
      <c r="C191" s="325"/>
      <c r="D191" s="328" t="s">
        <v>271</v>
      </c>
      <c r="E191" s="329"/>
      <c r="F191" s="6" t="s">
        <v>21</v>
      </c>
      <c r="G191" s="26">
        <v>78</v>
      </c>
      <c r="H191" s="42">
        <v>75000</v>
      </c>
      <c r="I191" s="31">
        <v>5850000</v>
      </c>
      <c r="J191" s="3"/>
      <c r="K191" s="7" t="s">
        <v>14</v>
      </c>
      <c r="L191" s="3"/>
    </row>
    <row r="192" spans="1:12" ht="25.5" customHeight="1" x14ac:dyDescent="0.2">
      <c r="A192" s="3"/>
      <c r="B192" s="324">
        <v>10.029999999999999</v>
      </c>
      <c r="C192" s="325"/>
      <c r="D192" s="328" t="s">
        <v>272</v>
      </c>
      <c r="E192" s="329"/>
      <c r="F192" s="6" t="s">
        <v>22</v>
      </c>
      <c r="G192" s="26">
        <v>20</v>
      </c>
      <c r="H192" s="42">
        <v>225500</v>
      </c>
      <c r="I192" s="31">
        <v>4510000</v>
      </c>
      <c r="J192" s="41">
        <v>17</v>
      </c>
      <c r="K192" s="33">
        <v>3833500</v>
      </c>
      <c r="L192" s="6" t="s">
        <v>93</v>
      </c>
    </row>
    <row r="193" spans="1:12" ht="14.1" customHeight="1" x14ac:dyDescent="0.2">
      <c r="A193" s="3"/>
      <c r="B193" s="331">
        <v>11</v>
      </c>
      <c r="C193" s="332"/>
      <c r="D193" s="322" t="s">
        <v>94</v>
      </c>
      <c r="E193" s="323"/>
      <c r="F193" s="17" t="s">
        <v>25</v>
      </c>
      <c r="G193" s="29">
        <v>1</v>
      </c>
      <c r="H193" s="43">
        <v>375500</v>
      </c>
      <c r="I193" s="34">
        <v>12202750</v>
      </c>
      <c r="J193" s="40">
        <v>1</v>
      </c>
      <c r="K193" s="34">
        <v>3833500</v>
      </c>
      <c r="L193" s="8"/>
    </row>
    <row r="194" spans="1:12" ht="14.1" customHeight="1" x14ac:dyDescent="0.2">
      <c r="A194" s="3"/>
      <c r="B194" s="324">
        <v>11.01</v>
      </c>
      <c r="C194" s="325"/>
      <c r="D194" s="326" t="s">
        <v>95</v>
      </c>
      <c r="E194" s="327"/>
      <c r="F194" s="6" t="s">
        <v>22</v>
      </c>
      <c r="G194" s="26">
        <v>1</v>
      </c>
      <c r="H194" s="42">
        <v>450000</v>
      </c>
      <c r="I194" s="31">
        <v>450000</v>
      </c>
      <c r="J194" s="3"/>
      <c r="K194" s="7" t="s">
        <v>14</v>
      </c>
      <c r="L194" s="3"/>
    </row>
    <row r="195" spans="1:12" ht="14.1" customHeight="1" x14ac:dyDescent="0.2">
      <c r="A195" s="3"/>
      <c r="B195" s="324">
        <v>11.02</v>
      </c>
      <c r="C195" s="325"/>
      <c r="D195" s="326" t="s">
        <v>96</v>
      </c>
      <c r="E195" s="327"/>
      <c r="F195" s="6" t="s">
        <v>21</v>
      </c>
      <c r="G195" s="26">
        <v>5369</v>
      </c>
      <c r="H195" s="42">
        <v>2550</v>
      </c>
      <c r="I195" s="31">
        <v>13690950</v>
      </c>
      <c r="J195" s="3"/>
      <c r="K195" s="7" t="s">
        <v>14</v>
      </c>
      <c r="L195" s="3"/>
    </row>
    <row r="196" spans="1:12" ht="14.1" customHeight="1" x14ac:dyDescent="0.2">
      <c r="A196" s="3"/>
      <c r="B196" s="324">
        <v>11.03</v>
      </c>
      <c r="C196" s="325"/>
      <c r="D196" s="326" t="s">
        <v>97</v>
      </c>
      <c r="E196" s="327"/>
      <c r="F196" s="6" t="s">
        <v>21</v>
      </c>
      <c r="G196" s="26">
        <v>47</v>
      </c>
      <c r="H196" s="42">
        <v>9800</v>
      </c>
      <c r="I196" s="31">
        <v>461188</v>
      </c>
      <c r="J196" s="39">
        <v>0.4</v>
      </c>
      <c r="K196" s="33">
        <v>3920</v>
      </c>
      <c r="L196" s="27">
        <v>40</v>
      </c>
    </row>
    <row r="197" spans="1:12" ht="14.1" customHeight="1" x14ac:dyDescent="0.2">
      <c r="A197" s="3"/>
      <c r="B197" s="324">
        <v>11.04</v>
      </c>
      <c r="C197" s="325"/>
      <c r="D197" s="326" t="s">
        <v>98</v>
      </c>
      <c r="E197" s="327"/>
      <c r="F197" s="6" t="s">
        <v>21</v>
      </c>
      <c r="G197" s="26">
        <v>25</v>
      </c>
      <c r="H197" s="42">
        <v>12599</v>
      </c>
      <c r="I197" s="31">
        <v>308927</v>
      </c>
      <c r="J197" s="39">
        <v>0.4</v>
      </c>
      <c r="K197" s="33">
        <v>5040</v>
      </c>
      <c r="L197" s="27">
        <v>20</v>
      </c>
    </row>
    <row r="198" spans="1:12" ht="14.1" customHeight="1" x14ac:dyDescent="0.2">
      <c r="A198" s="3"/>
      <c r="B198" s="324">
        <v>11.05</v>
      </c>
      <c r="C198" s="325"/>
      <c r="D198" s="326" t="s">
        <v>99</v>
      </c>
      <c r="E198" s="327"/>
      <c r="F198" s="6" t="s">
        <v>21</v>
      </c>
      <c r="G198" s="26">
        <v>3</v>
      </c>
      <c r="H198" s="42">
        <v>9800</v>
      </c>
      <c r="I198" s="31">
        <v>24500</v>
      </c>
      <c r="J198" s="3"/>
      <c r="K198" s="7" t="s">
        <v>14</v>
      </c>
      <c r="L198" s="3"/>
    </row>
    <row r="199" spans="1:12" ht="14.1" customHeight="1" x14ac:dyDescent="0.2">
      <c r="A199" s="3"/>
      <c r="B199" s="331">
        <v>12</v>
      </c>
      <c r="C199" s="332"/>
      <c r="D199" s="322" t="s">
        <v>100</v>
      </c>
      <c r="E199" s="323"/>
      <c r="F199" s="17" t="s">
        <v>25</v>
      </c>
      <c r="G199" s="29">
        <v>1</v>
      </c>
      <c r="H199" s="43">
        <v>484749</v>
      </c>
      <c r="I199" s="34">
        <v>14935565</v>
      </c>
      <c r="J199" s="40">
        <v>1</v>
      </c>
      <c r="K199" s="34">
        <v>8960</v>
      </c>
      <c r="L199" s="8"/>
    </row>
    <row r="200" spans="1:12" ht="14.1" customHeight="1" x14ac:dyDescent="0.2">
      <c r="A200" s="3"/>
      <c r="B200" s="324">
        <v>12.01</v>
      </c>
      <c r="C200" s="325"/>
      <c r="D200" s="326" t="s">
        <v>101</v>
      </c>
      <c r="E200" s="327"/>
      <c r="F200" s="6" t="s">
        <v>21</v>
      </c>
      <c r="G200" s="26">
        <v>72</v>
      </c>
      <c r="H200" s="42">
        <v>20500</v>
      </c>
      <c r="I200" s="31">
        <v>1474975</v>
      </c>
      <c r="J200" s="39">
        <v>0.6</v>
      </c>
      <c r="K200" s="33">
        <v>12300</v>
      </c>
      <c r="L200" s="27">
        <v>60</v>
      </c>
    </row>
    <row r="201" spans="1:12" ht="14.1" customHeight="1" x14ac:dyDescent="0.2">
      <c r="A201" s="3"/>
      <c r="B201" s="324">
        <v>12.02</v>
      </c>
      <c r="C201" s="325"/>
      <c r="D201" s="326" t="s">
        <v>102</v>
      </c>
      <c r="E201" s="327"/>
      <c r="F201" s="6" t="s">
        <v>21</v>
      </c>
      <c r="G201" s="26">
        <v>34</v>
      </c>
      <c r="H201" s="42">
        <v>20500</v>
      </c>
      <c r="I201" s="31">
        <v>702125</v>
      </c>
      <c r="J201" s="3"/>
      <c r="K201" s="7" t="s">
        <v>14</v>
      </c>
      <c r="L201" s="3"/>
    </row>
    <row r="202" spans="1:12" ht="14.1" customHeight="1" x14ac:dyDescent="0.2">
      <c r="A202" s="3"/>
      <c r="B202" s="324">
        <v>12.03</v>
      </c>
      <c r="C202" s="325"/>
      <c r="D202" s="326" t="s">
        <v>103</v>
      </c>
      <c r="E202" s="327"/>
      <c r="F202" s="6" t="s">
        <v>21</v>
      </c>
      <c r="G202" s="26">
        <v>5</v>
      </c>
      <c r="H202" s="42">
        <v>25500</v>
      </c>
      <c r="I202" s="31">
        <v>127500</v>
      </c>
      <c r="J202" s="3"/>
      <c r="K202" s="7" t="s">
        <v>14</v>
      </c>
      <c r="L202" s="3"/>
    </row>
    <row r="203" spans="1:12" ht="25.5" customHeight="1" x14ac:dyDescent="0.2">
      <c r="A203" s="3"/>
      <c r="B203" s="324">
        <v>12.04</v>
      </c>
      <c r="C203" s="325"/>
      <c r="D203" s="328" t="s">
        <v>273</v>
      </c>
      <c r="E203" s="329"/>
      <c r="F203" s="6" t="s">
        <v>22</v>
      </c>
      <c r="G203" s="26">
        <v>2</v>
      </c>
      <c r="H203" s="42">
        <v>250500</v>
      </c>
      <c r="I203" s="31">
        <v>501000</v>
      </c>
      <c r="J203" s="3"/>
      <c r="K203" s="7" t="s">
        <v>14</v>
      </c>
      <c r="L203" s="3"/>
    </row>
    <row r="204" spans="1:12" ht="14.1" customHeight="1" x14ac:dyDescent="0.2">
      <c r="A204" s="3"/>
      <c r="B204" s="324">
        <v>12.05</v>
      </c>
      <c r="C204" s="325"/>
      <c r="D204" s="326" t="s">
        <v>104</v>
      </c>
      <c r="E204" s="327"/>
      <c r="F204" s="6" t="s">
        <v>22</v>
      </c>
      <c r="G204" s="26">
        <v>2</v>
      </c>
      <c r="H204" s="42">
        <v>120500</v>
      </c>
      <c r="I204" s="31">
        <v>241000</v>
      </c>
      <c r="J204" s="3"/>
      <c r="K204" s="7" t="s">
        <v>14</v>
      </c>
      <c r="L204" s="3"/>
    </row>
    <row r="205" spans="1:12" ht="14.1" customHeight="1" x14ac:dyDescent="0.2">
      <c r="A205" s="3"/>
      <c r="B205" s="331">
        <v>13</v>
      </c>
      <c r="C205" s="332"/>
      <c r="D205" s="322" t="s">
        <v>105</v>
      </c>
      <c r="E205" s="323"/>
      <c r="F205" s="17" t="s">
        <v>25</v>
      </c>
      <c r="G205" s="29">
        <v>1</v>
      </c>
      <c r="H205" s="43">
        <v>437500</v>
      </c>
      <c r="I205" s="34">
        <v>3046600</v>
      </c>
      <c r="J205" s="40">
        <v>1</v>
      </c>
      <c r="K205" s="34">
        <v>12300</v>
      </c>
      <c r="L205" s="8"/>
    </row>
    <row r="206" spans="1:12" ht="14.1" customHeight="1" x14ac:dyDescent="0.2">
      <c r="A206" s="3"/>
      <c r="B206" s="324">
        <v>13.01</v>
      </c>
      <c r="C206" s="325"/>
      <c r="D206" s="326" t="s">
        <v>106</v>
      </c>
      <c r="E206" s="327"/>
      <c r="F206" s="6" t="s">
        <v>21</v>
      </c>
      <c r="G206" s="26">
        <v>47</v>
      </c>
      <c r="H206" s="42">
        <v>9800</v>
      </c>
      <c r="I206" s="31">
        <v>461188</v>
      </c>
      <c r="J206" s="39">
        <v>0.4</v>
      </c>
      <c r="K206" s="33">
        <v>3920</v>
      </c>
      <c r="L206" s="27">
        <v>40</v>
      </c>
    </row>
    <row r="207" spans="1:12" ht="14.1" customHeight="1" x14ac:dyDescent="0.2">
      <c r="A207" s="3"/>
      <c r="B207" s="324">
        <v>13.02</v>
      </c>
      <c r="C207" s="325"/>
      <c r="D207" s="326" t="s">
        <v>107</v>
      </c>
      <c r="E207" s="327"/>
      <c r="F207" s="6" t="s">
        <v>21</v>
      </c>
      <c r="G207" s="26">
        <v>25</v>
      </c>
      <c r="H207" s="42">
        <v>12599</v>
      </c>
      <c r="I207" s="31">
        <v>309053</v>
      </c>
      <c r="J207" s="38">
        <v>0.2</v>
      </c>
      <c r="K207" s="33">
        <v>2520</v>
      </c>
      <c r="L207" s="27">
        <v>20</v>
      </c>
    </row>
    <row r="208" spans="1:12" ht="14.1" customHeight="1" x14ac:dyDescent="0.2">
      <c r="A208" s="3"/>
      <c r="B208" s="324">
        <v>13.03</v>
      </c>
      <c r="C208" s="325"/>
      <c r="D208" s="326" t="s">
        <v>108</v>
      </c>
      <c r="E208" s="327"/>
      <c r="F208" s="6" t="s">
        <v>21</v>
      </c>
      <c r="G208" s="26">
        <v>3</v>
      </c>
      <c r="H208" s="42">
        <v>9800</v>
      </c>
      <c r="I208" s="31">
        <v>29400</v>
      </c>
      <c r="J208" s="3"/>
      <c r="K208" s="7" t="s">
        <v>14</v>
      </c>
      <c r="L208" s="3"/>
    </row>
    <row r="209" spans="1:12" ht="14.1" customHeight="1" x14ac:dyDescent="0.2">
      <c r="A209" s="3"/>
      <c r="B209" s="324">
        <v>13.04</v>
      </c>
      <c r="C209" s="325"/>
      <c r="D209" s="326" t="s">
        <v>99</v>
      </c>
      <c r="E209" s="327"/>
      <c r="F209" s="6" t="s">
        <v>21</v>
      </c>
      <c r="G209" s="26">
        <v>1</v>
      </c>
      <c r="H209" s="42">
        <v>12599</v>
      </c>
      <c r="I209" s="31">
        <v>12599</v>
      </c>
      <c r="J209" s="3"/>
      <c r="K209" s="7" t="s">
        <v>14</v>
      </c>
      <c r="L209" s="3"/>
    </row>
    <row r="210" spans="1:12" ht="14.1" customHeight="1" x14ac:dyDescent="0.2">
      <c r="A210" s="3"/>
      <c r="B210" s="324">
        <v>13.05</v>
      </c>
      <c r="C210" s="325"/>
      <c r="D210" s="326" t="s">
        <v>102</v>
      </c>
      <c r="E210" s="327"/>
      <c r="F210" s="6" t="s">
        <v>21</v>
      </c>
      <c r="G210" s="26">
        <v>10</v>
      </c>
      <c r="H210" s="42">
        <v>20500</v>
      </c>
      <c r="I210" s="31">
        <v>205000</v>
      </c>
      <c r="J210" s="3"/>
      <c r="K210" s="7" t="s">
        <v>14</v>
      </c>
      <c r="L210" s="3"/>
    </row>
    <row r="211" spans="1:12" ht="14.1" customHeight="1" x14ac:dyDescent="0.2">
      <c r="A211" s="3"/>
      <c r="B211" s="331">
        <v>14</v>
      </c>
      <c r="C211" s="332"/>
      <c r="D211" s="322" t="s">
        <v>109</v>
      </c>
      <c r="E211" s="323"/>
      <c r="F211" s="17" t="s">
        <v>25</v>
      </c>
      <c r="G211" s="29">
        <v>1</v>
      </c>
      <c r="H211" s="43">
        <v>65298</v>
      </c>
      <c r="I211" s="34">
        <v>1017240</v>
      </c>
      <c r="J211" s="29">
        <v>1</v>
      </c>
      <c r="K211" s="34">
        <v>6440</v>
      </c>
      <c r="L211" s="8"/>
    </row>
    <row r="212" spans="1:12" ht="25.5" customHeight="1" x14ac:dyDescent="0.2">
      <c r="A212" s="3"/>
      <c r="B212" s="324">
        <v>14.01</v>
      </c>
      <c r="C212" s="325"/>
      <c r="D212" s="330" t="s">
        <v>110</v>
      </c>
      <c r="E212" s="329"/>
      <c r="F212" s="6" t="s">
        <v>111</v>
      </c>
      <c r="G212" s="26">
        <v>1</v>
      </c>
      <c r="H212" s="42">
        <v>550000</v>
      </c>
      <c r="I212" s="31">
        <v>550000</v>
      </c>
      <c r="J212" s="3"/>
      <c r="K212" s="7" t="s">
        <v>14</v>
      </c>
      <c r="L212" s="3"/>
    </row>
    <row r="213" spans="1:12" ht="25.5" customHeight="1" x14ac:dyDescent="0.2">
      <c r="A213" s="3"/>
      <c r="B213" s="324">
        <v>14.02</v>
      </c>
      <c r="C213" s="325"/>
      <c r="D213" s="330" t="s">
        <v>112</v>
      </c>
      <c r="E213" s="329"/>
      <c r="F213" s="6" t="s">
        <v>111</v>
      </c>
      <c r="G213" s="26">
        <v>1</v>
      </c>
      <c r="H213" s="42">
        <v>550000</v>
      </c>
      <c r="I213" s="31">
        <v>550000</v>
      </c>
      <c r="J213" s="3"/>
      <c r="K213" s="7" t="s">
        <v>14</v>
      </c>
      <c r="L213" s="3"/>
    </row>
    <row r="214" spans="1:12" ht="25.5" customHeight="1" x14ac:dyDescent="0.2">
      <c r="A214" s="3"/>
      <c r="B214" s="324">
        <v>14.03</v>
      </c>
      <c r="C214" s="325"/>
      <c r="D214" s="328" t="s">
        <v>274</v>
      </c>
      <c r="E214" s="329"/>
      <c r="F214" s="6" t="s">
        <v>21</v>
      </c>
      <c r="G214" s="26">
        <v>107</v>
      </c>
      <c r="H214" s="42">
        <v>128500</v>
      </c>
      <c r="I214" s="31">
        <v>13793190</v>
      </c>
      <c r="J214" s="3"/>
      <c r="K214" s="7" t="s">
        <v>14</v>
      </c>
      <c r="L214" s="3"/>
    </row>
    <row r="215" spans="1:12" ht="14.1" customHeight="1" x14ac:dyDescent="0.2">
      <c r="A215" s="3"/>
      <c r="B215" s="324">
        <v>14.04</v>
      </c>
      <c r="C215" s="325"/>
      <c r="D215" s="326" t="s">
        <v>113</v>
      </c>
      <c r="E215" s="327"/>
      <c r="F215" s="6" t="s">
        <v>21</v>
      </c>
      <c r="G215" s="26">
        <v>99</v>
      </c>
      <c r="H215" s="42">
        <v>180500</v>
      </c>
      <c r="I215" s="31">
        <v>17876720</v>
      </c>
      <c r="J215" s="3"/>
      <c r="K215" s="7" t="s">
        <v>14</v>
      </c>
      <c r="L215" s="3"/>
    </row>
    <row r="216" spans="1:12" ht="14.1" customHeight="1" x14ac:dyDescent="0.2">
      <c r="A216" s="3"/>
      <c r="B216" s="324">
        <v>14.05</v>
      </c>
      <c r="C216" s="325"/>
      <c r="D216" s="328" t="s">
        <v>275</v>
      </c>
      <c r="E216" s="327"/>
      <c r="F216" s="6" t="s">
        <v>22</v>
      </c>
      <c r="G216" s="26">
        <v>1</v>
      </c>
      <c r="H216" s="42">
        <v>2850000</v>
      </c>
      <c r="I216" s="31">
        <v>2850000</v>
      </c>
      <c r="J216" s="3"/>
      <c r="K216" s="7" t="s">
        <v>14</v>
      </c>
      <c r="L216" s="3"/>
    </row>
    <row r="217" spans="1:12" ht="14.1" customHeight="1" x14ac:dyDescent="0.2">
      <c r="A217" s="3"/>
      <c r="B217" s="331">
        <v>15</v>
      </c>
      <c r="C217" s="332"/>
      <c r="D217" s="322" t="s">
        <v>114</v>
      </c>
      <c r="E217" s="323"/>
      <c r="F217" s="17" t="s">
        <v>25</v>
      </c>
      <c r="G217" s="29">
        <v>1</v>
      </c>
      <c r="H217" s="43">
        <v>4259000</v>
      </c>
      <c r="I217" s="34">
        <v>35619910</v>
      </c>
      <c r="J217" s="29">
        <v>1</v>
      </c>
      <c r="K217" s="15" t="s">
        <v>35</v>
      </c>
      <c r="L217" s="8"/>
    </row>
    <row r="218" spans="1:12" ht="14.1" customHeight="1" x14ac:dyDescent="0.2">
      <c r="A218" s="3"/>
      <c r="B218" s="324">
        <v>15.01</v>
      </c>
      <c r="C218" s="325"/>
      <c r="D218" s="326" t="s">
        <v>115</v>
      </c>
      <c r="E218" s="327"/>
      <c r="F218" s="6" t="s">
        <v>22</v>
      </c>
      <c r="G218" s="26">
        <v>17</v>
      </c>
      <c r="H218" s="42">
        <v>22500</v>
      </c>
      <c r="I218" s="31">
        <v>382500</v>
      </c>
      <c r="J218" s="3"/>
      <c r="K218" s="7" t="s">
        <v>14</v>
      </c>
      <c r="L218" s="3"/>
    </row>
    <row r="219" spans="1:12" ht="14.1" customHeight="1" x14ac:dyDescent="0.2">
      <c r="A219" s="3"/>
      <c r="B219" s="324">
        <v>15.02</v>
      </c>
      <c r="C219" s="325"/>
      <c r="D219" s="326" t="s">
        <v>116</v>
      </c>
      <c r="E219" s="327"/>
      <c r="F219" s="6" t="s">
        <v>21</v>
      </c>
      <c r="G219" s="26">
        <v>331</v>
      </c>
      <c r="H219" s="42">
        <v>22500</v>
      </c>
      <c r="I219" s="31">
        <v>7447500</v>
      </c>
      <c r="J219" s="3"/>
      <c r="K219" s="7" t="s">
        <v>14</v>
      </c>
      <c r="L219" s="3"/>
    </row>
    <row r="220" spans="1:12" ht="14.1" customHeight="1" x14ac:dyDescent="0.2">
      <c r="A220" s="3"/>
      <c r="B220" s="324">
        <v>15.03</v>
      </c>
      <c r="C220" s="325"/>
      <c r="D220" s="326" t="s">
        <v>117</v>
      </c>
      <c r="E220" s="327"/>
      <c r="F220" s="6" t="s">
        <v>21</v>
      </c>
      <c r="G220" s="26">
        <v>242</v>
      </c>
      <c r="H220" s="42">
        <v>22500</v>
      </c>
      <c r="I220" s="31">
        <v>5439600</v>
      </c>
      <c r="J220" s="3"/>
      <c r="K220" s="7" t="s">
        <v>14</v>
      </c>
      <c r="L220" s="3"/>
    </row>
    <row r="221" spans="1:12" ht="14.1" customHeight="1" x14ac:dyDescent="0.2">
      <c r="A221" s="3"/>
      <c r="B221" s="324">
        <v>15.04</v>
      </c>
      <c r="C221" s="325"/>
      <c r="D221" s="326" t="s">
        <v>118</v>
      </c>
      <c r="E221" s="327"/>
      <c r="F221" s="6" t="s">
        <v>21</v>
      </c>
      <c r="G221" s="26">
        <v>278</v>
      </c>
      <c r="H221" s="42">
        <v>7800</v>
      </c>
      <c r="I221" s="31">
        <v>2171052</v>
      </c>
      <c r="J221" s="3"/>
      <c r="K221" s="7" t="s">
        <v>14</v>
      </c>
      <c r="L221" s="3"/>
    </row>
    <row r="222" spans="1:12" ht="25.5" customHeight="1" x14ac:dyDescent="0.2">
      <c r="A222" s="3"/>
      <c r="B222" s="324">
        <v>15.05</v>
      </c>
      <c r="C222" s="325"/>
      <c r="D222" s="328" t="s">
        <v>276</v>
      </c>
      <c r="E222" s="329"/>
      <c r="F222" s="6" t="s">
        <v>16</v>
      </c>
      <c r="G222" s="26">
        <v>8</v>
      </c>
      <c r="H222" s="42">
        <v>75500</v>
      </c>
      <c r="I222" s="31">
        <v>604000</v>
      </c>
      <c r="J222" s="3"/>
      <c r="K222" s="7" t="s">
        <v>14</v>
      </c>
      <c r="L222" s="3"/>
    </row>
    <row r="223" spans="1:12" ht="25.5" customHeight="1" x14ac:dyDescent="0.2">
      <c r="A223" s="3"/>
      <c r="B223" s="324">
        <v>15.06</v>
      </c>
      <c r="C223" s="325"/>
      <c r="D223" s="328" t="s">
        <v>277</v>
      </c>
      <c r="E223" s="329"/>
      <c r="F223" s="6" t="s">
        <v>16</v>
      </c>
      <c r="G223" s="26">
        <v>4</v>
      </c>
      <c r="H223" s="42">
        <v>650000</v>
      </c>
      <c r="I223" s="31">
        <v>2600000</v>
      </c>
      <c r="J223" s="36">
        <v>4</v>
      </c>
      <c r="K223" s="33">
        <v>2600000</v>
      </c>
      <c r="L223" s="6" t="s">
        <v>119</v>
      </c>
    </row>
    <row r="224" spans="1:12" ht="47.25" customHeight="1" x14ac:dyDescent="0.2">
      <c r="A224" s="3"/>
      <c r="B224" s="324">
        <v>15.07</v>
      </c>
      <c r="C224" s="325"/>
      <c r="D224" s="328" t="s">
        <v>278</v>
      </c>
      <c r="E224" s="329"/>
      <c r="F224" s="6" t="s">
        <v>21</v>
      </c>
      <c r="G224" s="26">
        <v>56</v>
      </c>
      <c r="H224" s="42">
        <v>24500</v>
      </c>
      <c r="I224" s="31">
        <v>1383515</v>
      </c>
      <c r="J224" s="36">
        <v>56</v>
      </c>
      <c r="K224" s="33">
        <v>1383515</v>
      </c>
      <c r="L224" s="6" t="s">
        <v>119</v>
      </c>
    </row>
    <row r="225" spans="1:12" ht="25.5" customHeight="1" x14ac:dyDescent="0.2">
      <c r="A225" s="3"/>
      <c r="B225" s="324">
        <v>15.08</v>
      </c>
      <c r="C225" s="325"/>
      <c r="D225" s="328" t="s">
        <v>279</v>
      </c>
      <c r="E225" s="329"/>
      <c r="F225" s="6" t="s">
        <v>21</v>
      </c>
      <c r="G225" s="26">
        <v>6</v>
      </c>
      <c r="H225" s="42">
        <v>24500</v>
      </c>
      <c r="I225" s="31">
        <v>140900</v>
      </c>
      <c r="J225" s="36">
        <v>6</v>
      </c>
      <c r="K225" s="33">
        <v>140900</v>
      </c>
      <c r="L225" s="6" t="s">
        <v>119</v>
      </c>
    </row>
    <row r="226" spans="1:12" ht="25.5" customHeight="1" x14ac:dyDescent="0.2">
      <c r="A226" s="3"/>
      <c r="B226" s="324">
        <v>15.09</v>
      </c>
      <c r="C226" s="325"/>
      <c r="D226" s="328" t="s">
        <v>280</v>
      </c>
      <c r="E226" s="329"/>
      <c r="F226" s="6" t="s">
        <v>21</v>
      </c>
      <c r="G226" s="26">
        <v>4</v>
      </c>
      <c r="H226" s="42">
        <v>24500</v>
      </c>
      <c r="I226" s="31">
        <v>98000</v>
      </c>
      <c r="J226" s="36">
        <v>4</v>
      </c>
      <c r="K226" s="33">
        <v>98000</v>
      </c>
      <c r="L226" s="6" t="s">
        <v>119</v>
      </c>
    </row>
    <row r="227" spans="1:12" ht="14.1" customHeight="1" x14ac:dyDescent="0.2">
      <c r="A227" s="3"/>
      <c r="B227" s="331">
        <v>16</v>
      </c>
      <c r="C227" s="332"/>
      <c r="D227" s="322" t="s">
        <v>120</v>
      </c>
      <c r="E227" s="323"/>
      <c r="F227" s="17" t="s">
        <v>25</v>
      </c>
      <c r="G227" s="29">
        <v>1</v>
      </c>
      <c r="H227" s="43">
        <v>874300</v>
      </c>
      <c r="I227" s="34">
        <v>20267067</v>
      </c>
      <c r="J227" s="29">
        <v>1</v>
      </c>
      <c r="K227" s="34">
        <v>4222415</v>
      </c>
      <c r="L227" s="3"/>
    </row>
    <row r="228" spans="1:12" ht="70.349999999999994" customHeight="1" x14ac:dyDescent="0.2">
      <c r="A228" s="3"/>
      <c r="B228" s="324">
        <v>16.010000000000002</v>
      </c>
      <c r="C228" s="325"/>
      <c r="D228" s="328" t="s">
        <v>281</v>
      </c>
      <c r="E228" s="329"/>
      <c r="F228" s="6" t="s">
        <v>16</v>
      </c>
      <c r="G228" s="26">
        <v>1</v>
      </c>
      <c r="H228" s="42">
        <v>2550000</v>
      </c>
      <c r="I228" s="31">
        <v>2550000</v>
      </c>
      <c r="J228" s="27">
        <v>1</v>
      </c>
      <c r="K228" s="33">
        <v>2550000</v>
      </c>
      <c r="L228" s="6" t="s">
        <v>119</v>
      </c>
    </row>
    <row r="229" spans="1:12" ht="55.5" customHeight="1" x14ac:dyDescent="0.2">
      <c r="A229" s="3"/>
      <c r="B229" s="324">
        <v>16.02</v>
      </c>
      <c r="C229" s="325"/>
      <c r="D229" s="328" t="s">
        <v>282</v>
      </c>
      <c r="E229" s="329"/>
      <c r="F229" s="6" t="s">
        <v>16</v>
      </c>
      <c r="G229" s="26">
        <v>3</v>
      </c>
      <c r="H229" s="42">
        <v>650000</v>
      </c>
      <c r="I229" s="31">
        <v>1950000</v>
      </c>
      <c r="J229" s="3"/>
      <c r="K229" s="7" t="s">
        <v>14</v>
      </c>
      <c r="L229" s="3"/>
    </row>
    <row r="230" spans="1:12" ht="35.25" customHeight="1" x14ac:dyDescent="0.2">
      <c r="A230" s="3"/>
      <c r="B230" s="324">
        <v>16.03</v>
      </c>
      <c r="C230" s="325"/>
      <c r="D230" s="328" t="s">
        <v>283</v>
      </c>
      <c r="E230" s="329"/>
      <c r="F230" s="6" t="s">
        <v>16</v>
      </c>
      <c r="G230" s="26">
        <v>1</v>
      </c>
      <c r="H230" s="42">
        <v>125000</v>
      </c>
      <c r="I230" s="31">
        <v>125000</v>
      </c>
      <c r="J230" s="3"/>
      <c r="K230" s="7" t="s">
        <v>14</v>
      </c>
      <c r="L230" s="3"/>
    </row>
    <row r="231" spans="1:12" ht="14.1" customHeight="1" x14ac:dyDescent="0.2">
      <c r="A231" s="3"/>
      <c r="B231" s="324">
        <v>16.04</v>
      </c>
      <c r="C231" s="325"/>
      <c r="D231" s="328" t="s">
        <v>284</v>
      </c>
      <c r="E231" s="327"/>
      <c r="F231" s="6" t="s">
        <v>16</v>
      </c>
      <c r="G231" s="26">
        <v>2</v>
      </c>
      <c r="H231" s="42">
        <v>180000</v>
      </c>
      <c r="I231" s="31">
        <v>360000</v>
      </c>
      <c r="J231" s="27">
        <v>2</v>
      </c>
      <c r="K231" s="33">
        <v>360000</v>
      </c>
      <c r="L231" s="6" t="s">
        <v>119</v>
      </c>
    </row>
    <row r="232" spans="1:12" ht="33.6" customHeight="1" x14ac:dyDescent="0.2">
      <c r="A232" s="3"/>
      <c r="B232" s="331">
        <v>17</v>
      </c>
      <c r="C232" s="332"/>
      <c r="D232" s="337" t="s">
        <v>121</v>
      </c>
      <c r="E232" s="338"/>
      <c r="F232" s="8"/>
      <c r="G232" s="8"/>
      <c r="H232" s="43">
        <v>3505000</v>
      </c>
      <c r="I232" s="34">
        <v>4985000</v>
      </c>
      <c r="J232" s="29">
        <v>0</v>
      </c>
      <c r="K232" s="34">
        <v>2910000</v>
      </c>
      <c r="L232" s="8" t="s">
        <v>122</v>
      </c>
    </row>
    <row r="233" spans="1:12" ht="21" customHeight="1" x14ac:dyDescent="0.2">
      <c r="A233" s="3"/>
      <c r="B233" s="324">
        <v>17.010000000000002</v>
      </c>
      <c r="C233" s="325"/>
      <c r="D233" s="326" t="s">
        <v>82</v>
      </c>
      <c r="E233" s="327"/>
      <c r="F233" s="6" t="s">
        <v>22</v>
      </c>
      <c r="G233" s="26">
        <v>7</v>
      </c>
      <c r="H233" s="44">
        <v>37000</v>
      </c>
      <c r="I233" s="31">
        <v>259000</v>
      </c>
      <c r="J233" s="27">
        <v>7</v>
      </c>
      <c r="K233" s="33">
        <v>259000</v>
      </c>
      <c r="L233" s="6" t="s">
        <v>83</v>
      </c>
    </row>
    <row r="234" spans="1:12" ht="26.45" customHeight="1" x14ac:dyDescent="0.2">
      <c r="A234" s="3"/>
      <c r="B234" s="324">
        <v>17.02</v>
      </c>
      <c r="C234" s="325"/>
      <c r="D234" s="328" t="s">
        <v>233</v>
      </c>
      <c r="E234" s="327"/>
      <c r="F234" s="6" t="s">
        <v>22</v>
      </c>
      <c r="G234" s="26">
        <v>45</v>
      </c>
      <c r="H234" s="44">
        <v>37000</v>
      </c>
      <c r="I234" s="31">
        <v>1665000</v>
      </c>
      <c r="J234" s="3"/>
      <c r="K234" s="7" t="s">
        <v>14</v>
      </c>
      <c r="L234" s="3"/>
    </row>
    <row r="235" spans="1:12" ht="19.5" customHeight="1" x14ac:dyDescent="0.2">
      <c r="A235" s="3"/>
      <c r="B235" s="324">
        <v>17.03</v>
      </c>
      <c r="C235" s="325"/>
      <c r="D235" s="326" t="s">
        <v>123</v>
      </c>
      <c r="E235" s="327"/>
      <c r="F235" s="6" t="s">
        <v>22</v>
      </c>
      <c r="G235" s="26">
        <v>45</v>
      </c>
      <c r="H235" s="44">
        <v>85500</v>
      </c>
      <c r="I235" s="31">
        <v>3847500</v>
      </c>
      <c r="J235" s="3"/>
      <c r="K235" s="7" t="s">
        <v>14</v>
      </c>
      <c r="L235" s="3"/>
    </row>
    <row r="236" spans="1:12" ht="25.5" customHeight="1" x14ac:dyDescent="0.2">
      <c r="A236" s="3"/>
      <c r="B236" s="324">
        <v>17.04</v>
      </c>
      <c r="C236" s="325"/>
      <c r="D236" s="328" t="s">
        <v>256</v>
      </c>
      <c r="E236" s="329"/>
      <c r="F236" s="6" t="s">
        <v>22</v>
      </c>
      <c r="G236" s="26">
        <v>295</v>
      </c>
      <c r="H236" s="44">
        <v>37000</v>
      </c>
      <c r="I236" s="31">
        <v>10915000</v>
      </c>
      <c r="J236" s="27">
        <v>295</v>
      </c>
      <c r="K236" s="33">
        <v>10915000</v>
      </c>
      <c r="L236" s="27">
        <v>190</v>
      </c>
    </row>
    <row r="237" spans="1:12" ht="14.1" customHeight="1" x14ac:dyDescent="0.2">
      <c r="A237" s="3"/>
      <c r="B237" s="324">
        <v>17.05</v>
      </c>
      <c r="C237" s="325"/>
      <c r="D237" s="326" t="s">
        <v>59</v>
      </c>
      <c r="E237" s="327"/>
      <c r="F237" s="6" t="s">
        <v>22</v>
      </c>
      <c r="G237" s="26">
        <v>295</v>
      </c>
      <c r="H237" s="44">
        <v>16660</v>
      </c>
      <c r="I237" s="31">
        <v>4914700</v>
      </c>
      <c r="J237" s="3"/>
      <c r="K237" s="7" t="s">
        <v>14</v>
      </c>
      <c r="L237" s="3"/>
    </row>
    <row r="238" spans="1:12" ht="25.5" customHeight="1" x14ac:dyDescent="0.2">
      <c r="A238" s="3"/>
      <c r="B238" s="324">
        <v>17.059999999999999</v>
      </c>
      <c r="C238" s="325"/>
      <c r="D238" s="328" t="s">
        <v>240</v>
      </c>
      <c r="E238" s="329"/>
      <c r="F238" s="6" t="s">
        <v>22</v>
      </c>
      <c r="G238" s="26">
        <v>38</v>
      </c>
      <c r="H238" s="44">
        <v>39000</v>
      </c>
      <c r="I238" s="31">
        <v>1482000</v>
      </c>
      <c r="J238" s="38">
        <v>0.5</v>
      </c>
      <c r="K238" s="33">
        <v>19500</v>
      </c>
      <c r="L238" s="38">
        <v>0.5</v>
      </c>
    </row>
    <row r="239" spans="1:12" ht="23.45" customHeight="1" x14ac:dyDescent="0.2">
      <c r="A239" s="3"/>
      <c r="B239" s="324">
        <v>17.07</v>
      </c>
      <c r="C239" s="325"/>
      <c r="D239" s="326" t="s">
        <v>60</v>
      </c>
      <c r="E239" s="327"/>
      <c r="F239" s="6" t="s">
        <v>22</v>
      </c>
      <c r="G239" s="26">
        <v>38</v>
      </c>
      <c r="H239" s="44">
        <v>55500</v>
      </c>
      <c r="I239" s="31">
        <v>2109000</v>
      </c>
      <c r="J239" s="3"/>
      <c r="K239" s="7" t="s">
        <v>14</v>
      </c>
      <c r="L239" s="3"/>
    </row>
    <row r="240" spans="1:12" ht="25.5" customHeight="1" x14ac:dyDescent="0.2">
      <c r="A240" s="3"/>
      <c r="B240" s="324">
        <v>17.079999999999998</v>
      </c>
      <c r="C240" s="325"/>
      <c r="D240" s="328" t="s">
        <v>285</v>
      </c>
      <c r="E240" s="329"/>
      <c r="F240" s="6" t="s">
        <v>22</v>
      </c>
      <c r="G240" s="26">
        <v>15</v>
      </c>
      <c r="H240" s="44">
        <v>39000</v>
      </c>
      <c r="I240" s="31">
        <v>585000</v>
      </c>
      <c r="J240" s="38">
        <v>0.5</v>
      </c>
      <c r="K240" s="33">
        <v>19500</v>
      </c>
      <c r="L240" s="38">
        <v>0.5</v>
      </c>
    </row>
    <row r="241" spans="1:12" ht="23.45" customHeight="1" x14ac:dyDescent="0.2">
      <c r="A241" s="3"/>
      <c r="B241" s="324">
        <v>17.09</v>
      </c>
      <c r="C241" s="325"/>
      <c r="D241" s="326" t="s">
        <v>84</v>
      </c>
      <c r="E241" s="327"/>
      <c r="F241" s="6" t="s">
        <v>22</v>
      </c>
      <c r="G241" s="26">
        <v>15</v>
      </c>
      <c r="H241" s="44">
        <v>350000</v>
      </c>
      <c r="I241" s="31">
        <v>5250000</v>
      </c>
      <c r="J241" s="3"/>
      <c r="K241" s="7" t="s">
        <v>14</v>
      </c>
      <c r="L241" s="3"/>
    </row>
    <row r="242" spans="1:12" ht="25.5" customHeight="1" x14ac:dyDescent="0.2">
      <c r="A242" s="3"/>
      <c r="B242" s="324">
        <v>17.100000000000001</v>
      </c>
      <c r="C242" s="325"/>
      <c r="D242" s="328" t="s">
        <v>243</v>
      </c>
      <c r="E242" s="329"/>
      <c r="F242" s="6" t="s">
        <v>22</v>
      </c>
      <c r="G242" s="26">
        <v>2</v>
      </c>
      <c r="H242" s="44">
        <v>39000</v>
      </c>
      <c r="I242" s="31">
        <v>78000</v>
      </c>
      <c r="J242" s="3"/>
      <c r="K242" s="7" t="s">
        <v>14</v>
      </c>
      <c r="L242" s="3"/>
    </row>
    <row r="243" spans="1:12" ht="14.1" customHeight="1" x14ac:dyDescent="0.2">
      <c r="A243" s="3"/>
      <c r="B243" s="324">
        <v>17.11</v>
      </c>
      <c r="C243" s="325"/>
      <c r="D243" s="328" t="s">
        <v>244</v>
      </c>
      <c r="E243" s="327"/>
      <c r="F243" s="6" t="s">
        <v>22</v>
      </c>
      <c r="G243" s="26">
        <v>2</v>
      </c>
      <c r="H243" s="44">
        <v>350000</v>
      </c>
      <c r="I243" s="31">
        <v>700000</v>
      </c>
      <c r="J243" s="3"/>
      <c r="K243" s="7" t="s">
        <v>14</v>
      </c>
      <c r="L243" s="3"/>
    </row>
    <row r="244" spans="1:12" ht="25.5" customHeight="1" x14ac:dyDescent="0.2">
      <c r="A244" s="3"/>
      <c r="B244" s="324">
        <v>17.12</v>
      </c>
      <c r="C244" s="325"/>
      <c r="D244" s="328" t="s">
        <v>245</v>
      </c>
      <c r="E244" s="329"/>
      <c r="F244" s="6" t="s">
        <v>22</v>
      </c>
      <c r="G244" s="26">
        <v>59</v>
      </c>
      <c r="H244" s="44">
        <v>39000</v>
      </c>
      <c r="I244" s="31">
        <v>2301000</v>
      </c>
      <c r="J244" s="38">
        <v>0.5</v>
      </c>
      <c r="K244" s="33">
        <v>19500</v>
      </c>
      <c r="L244" s="38">
        <v>0.5</v>
      </c>
    </row>
    <row r="245" spans="1:12" ht="23.45" customHeight="1" x14ac:dyDescent="0.2">
      <c r="A245" s="3"/>
      <c r="B245" s="324">
        <v>17.13</v>
      </c>
      <c r="C245" s="325"/>
      <c r="D245" s="328" t="s">
        <v>246</v>
      </c>
      <c r="E245" s="327"/>
      <c r="F245" s="6" t="s">
        <v>22</v>
      </c>
      <c r="G245" s="26">
        <v>59</v>
      </c>
      <c r="H245" s="44">
        <v>350000</v>
      </c>
      <c r="I245" s="31">
        <v>20650000</v>
      </c>
      <c r="J245" s="3"/>
      <c r="K245" s="7" t="s">
        <v>14</v>
      </c>
      <c r="L245" s="3"/>
    </row>
    <row r="246" spans="1:12" ht="25.5" customHeight="1" x14ac:dyDescent="0.2">
      <c r="A246" s="3"/>
      <c r="B246" s="324">
        <v>17.14</v>
      </c>
      <c r="C246" s="325"/>
      <c r="D246" s="328" t="s">
        <v>286</v>
      </c>
      <c r="E246" s="329"/>
      <c r="F246" s="6" t="s">
        <v>22</v>
      </c>
      <c r="G246" s="26">
        <v>7</v>
      </c>
      <c r="H246" s="44">
        <v>39000</v>
      </c>
      <c r="I246" s="31">
        <v>273000</v>
      </c>
      <c r="J246" s="3"/>
      <c r="K246" s="7" t="s">
        <v>14</v>
      </c>
      <c r="L246" s="3"/>
    </row>
    <row r="247" spans="1:12" ht="23.45" customHeight="1" x14ac:dyDescent="0.2">
      <c r="A247" s="3"/>
      <c r="B247" s="324">
        <v>17.149999999999999</v>
      </c>
      <c r="C247" s="325"/>
      <c r="D247" s="328" t="s">
        <v>265</v>
      </c>
      <c r="E247" s="327"/>
      <c r="F247" s="6" t="s">
        <v>22</v>
      </c>
      <c r="G247" s="26">
        <v>7</v>
      </c>
      <c r="H247" s="44">
        <v>350000</v>
      </c>
      <c r="I247" s="31">
        <v>2450000</v>
      </c>
      <c r="J247" s="3"/>
      <c r="K247" s="7" t="s">
        <v>14</v>
      </c>
      <c r="L247" s="3"/>
    </row>
    <row r="248" spans="1:12" ht="14.1" customHeight="1" x14ac:dyDescent="0.2">
      <c r="A248" s="3"/>
      <c r="B248" s="324">
        <v>17.16</v>
      </c>
      <c r="C248" s="325"/>
      <c r="D248" s="328" t="s">
        <v>287</v>
      </c>
      <c r="E248" s="327"/>
      <c r="F248" s="6" t="s">
        <v>22</v>
      </c>
      <c r="G248" s="26">
        <v>54</v>
      </c>
      <c r="H248" s="44">
        <v>39000</v>
      </c>
      <c r="I248" s="31">
        <v>2106000</v>
      </c>
      <c r="J248" s="38">
        <v>0.5</v>
      </c>
      <c r="K248" s="33">
        <v>19500</v>
      </c>
      <c r="L248" s="38">
        <v>0.5</v>
      </c>
    </row>
    <row r="249" spans="1:12" ht="14.1" customHeight="1" x14ac:dyDescent="0.2">
      <c r="A249" s="3"/>
      <c r="B249" s="324">
        <v>17.170000000000002</v>
      </c>
      <c r="C249" s="325"/>
      <c r="D249" s="328" t="s">
        <v>288</v>
      </c>
      <c r="E249" s="327"/>
      <c r="F249" s="6" t="s">
        <v>22</v>
      </c>
      <c r="G249" s="26">
        <v>1</v>
      </c>
      <c r="H249" s="44">
        <v>57000</v>
      </c>
      <c r="I249" s="31">
        <v>57000</v>
      </c>
      <c r="J249" s="3"/>
      <c r="K249" s="7" t="s">
        <v>14</v>
      </c>
      <c r="L249" s="3"/>
    </row>
    <row r="250" spans="1:12" ht="14.1" customHeight="1" x14ac:dyDescent="0.2">
      <c r="A250" s="3"/>
      <c r="B250" s="324">
        <v>17.18</v>
      </c>
      <c r="C250" s="325"/>
      <c r="D250" s="328" t="s">
        <v>289</v>
      </c>
      <c r="E250" s="327"/>
      <c r="F250" s="6" t="s">
        <v>22</v>
      </c>
      <c r="G250" s="26">
        <v>12</v>
      </c>
      <c r="H250" s="44">
        <v>39000</v>
      </c>
      <c r="I250" s="31">
        <v>468000</v>
      </c>
      <c r="J250" s="3"/>
      <c r="K250" s="7" t="s">
        <v>14</v>
      </c>
      <c r="L250" s="3"/>
    </row>
    <row r="251" spans="1:12" ht="35.25" customHeight="1" x14ac:dyDescent="0.2">
      <c r="A251" s="3"/>
      <c r="B251" s="324">
        <v>17.190000000000001</v>
      </c>
      <c r="C251" s="325"/>
      <c r="D251" s="328" t="s">
        <v>290</v>
      </c>
      <c r="E251" s="329"/>
      <c r="F251" s="6" t="s">
        <v>22</v>
      </c>
      <c r="G251" s="26">
        <v>58</v>
      </c>
      <c r="H251" s="45">
        <v>47000</v>
      </c>
      <c r="I251" s="31">
        <v>2726000</v>
      </c>
      <c r="J251" s="38">
        <v>0.5</v>
      </c>
      <c r="K251" s="33">
        <v>23500</v>
      </c>
      <c r="L251" s="38">
        <v>0.5</v>
      </c>
    </row>
    <row r="252" spans="1:12" ht="40.5" customHeight="1" x14ac:dyDescent="0.2">
      <c r="A252" s="3"/>
      <c r="B252" s="324">
        <v>17.2</v>
      </c>
      <c r="C252" s="325"/>
      <c r="D252" s="328" t="s">
        <v>291</v>
      </c>
      <c r="E252" s="329"/>
      <c r="F252" s="6" t="s">
        <v>22</v>
      </c>
      <c r="G252" s="26">
        <v>1</v>
      </c>
      <c r="H252" s="44">
        <v>750000</v>
      </c>
      <c r="I252" s="31">
        <v>750000</v>
      </c>
      <c r="J252" s="3"/>
      <c r="K252" s="7" t="s">
        <v>14</v>
      </c>
      <c r="L252" s="3"/>
    </row>
    <row r="253" spans="1:12" ht="14.1" customHeight="1" x14ac:dyDescent="0.2">
      <c r="A253" s="8"/>
      <c r="B253" s="339">
        <v>18</v>
      </c>
      <c r="C253" s="340"/>
      <c r="D253" s="322" t="s">
        <v>124</v>
      </c>
      <c r="E253" s="323"/>
      <c r="F253" s="8"/>
      <c r="G253" s="8"/>
      <c r="H253" s="46">
        <v>2795660</v>
      </c>
      <c r="I253" s="34">
        <v>63586200</v>
      </c>
      <c r="J253" s="40">
        <v>0</v>
      </c>
      <c r="K253" s="34">
        <v>11275500</v>
      </c>
      <c r="L253" s="8"/>
    </row>
    <row r="254" spans="1:12" ht="14.1" customHeight="1" x14ac:dyDescent="0.2">
      <c r="A254" s="3"/>
      <c r="B254" s="341">
        <v>1</v>
      </c>
      <c r="C254" s="342"/>
      <c r="D254" s="343" t="s">
        <v>125</v>
      </c>
      <c r="E254" s="344"/>
      <c r="F254" s="3"/>
      <c r="G254" s="3"/>
      <c r="H254" s="58"/>
      <c r="I254" s="7" t="s">
        <v>13</v>
      </c>
      <c r="J254" s="41">
        <v>0</v>
      </c>
      <c r="K254" s="7" t="s">
        <v>14</v>
      </c>
      <c r="L254" s="3"/>
    </row>
    <row r="255" spans="1:12" ht="14.1" customHeight="1" x14ac:dyDescent="0.2">
      <c r="A255" s="3"/>
      <c r="B255" s="345">
        <v>18.010000000000002</v>
      </c>
      <c r="C255" s="346"/>
      <c r="D255" s="326" t="s">
        <v>126</v>
      </c>
      <c r="E255" s="327"/>
      <c r="F255" s="6" t="s">
        <v>22</v>
      </c>
      <c r="G255" s="26">
        <v>112</v>
      </c>
      <c r="H255" s="42">
        <v>42000</v>
      </c>
      <c r="I255" s="31">
        <v>4704000</v>
      </c>
      <c r="J255" s="3"/>
      <c r="K255" s="7" t="s">
        <v>14</v>
      </c>
      <c r="L255" s="3"/>
    </row>
    <row r="256" spans="1:12" ht="64.7" customHeight="1" x14ac:dyDescent="0.2">
      <c r="A256" s="3"/>
      <c r="B256" s="345">
        <v>18.02</v>
      </c>
      <c r="C256" s="346"/>
      <c r="D256" s="326" t="s">
        <v>58</v>
      </c>
      <c r="E256" s="327"/>
      <c r="F256" s="6" t="s">
        <v>22</v>
      </c>
      <c r="G256" s="26">
        <v>2872</v>
      </c>
      <c r="H256" s="42">
        <v>42000</v>
      </c>
      <c r="I256" s="31">
        <v>120624000</v>
      </c>
      <c r="J256" s="3"/>
      <c r="K256" s="33">
        <v>86100000</v>
      </c>
      <c r="L256" s="53" t="s">
        <v>292</v>
      </c>
    </row>
    <row r="257" spans="1:12" ht="35.25" customHeight="1" x14ac:dyDescent="0.2">
      <c r="A257" s="3"/>
      <c r="B257" s="347">
        <v>18.03</v>
      </c>
      <c r="C257" s="348"/>
      <c r="D257" s="343" t="s">
        <v>127</v>
      </c>
      <c r="E257" s="344"/>
      <c r="F257" s="11" t="s">
        <v>128</v>
      </c>
      <c r="G257" s="47">
        <v>2872</v>
      </c>
      <c r="H257" s="42">
        <v>16660</v>
      </c>
      <c r="I257" s="31">
        <v>47847520</v>
      </c>
      <c r="J257" s="41">
        <v>410</v>
      </c>
      <c r="K257" s="33">
        <v>1230000</v>
      </c>
      <c r="L257" s="10" t="s">
        <v>129</v>
      </c>
    </row>
    <row r="258" spans="1:12" ht="57.75" customHeight="1" x14ac:dyDescent="0.2">
      <c r="A258" s="3"/>
      <c r="B258" s="345">
        <v>18.04</v>
      </c>
      <c r="C258" s="346"/>
      <c r="D258" s="326" t="s">
        <v>130</v>
      </c>
      <c r="E258" s="327"/>
      <c r="F258" s="6" t="s">
        <v>22</v>
      </c>
      <c r="G258" s="26">
        <v>112</v>
      </c>
      <c r="H258" s="42">
        <v>42000</v>
      </c>
      <c r="I258" s="31">
        <v>4704000</v>
      </c>
      <c r="J258" s="3"/>
      <c r="K258" s="7" t="s">
        <v>14</v>
      </c>
      <c r="L258" s="10" t="s">
        <v>131</v>
      </c>
    </row>
    <row r="259" spans="1:12" ht="16.7" customHeight="1" x14ac:dyDescent="0.2">
      <c r="A259" s="3"/>
      <c r="B259" s="347">
        <v>18.05</v>
      </c>
      <c r="C259" s="348"/>
      <c r="D259" s="343" t="s">
        <v>132</v>
      </c>
      <c r="E259" s="344"/>
      <c r="F259" s="11" t="s">
        <v>128</v>
      </c>
      <c r="G259" s="47">
        <v>112</v>
      </c>
      <c r="H259" s="42">
        <v>12500</v>
      </c>
      <c r="I259" s="31">
        <v>1400000</v>
      </c>
      <c r="J259" s="41">
        <v>16</v>
      </c>
      <c r="K259" s="33">
        <v>200000</v>
      </c>
      <c r="L259" s="48">
        <v>16</v>
      </c>
    </row>
    <row r="260" spans="1:12" ht="66" customHeight="1" x14ac:dyDescent="0.2">
      <c r="A260" s="3"/>
      <c r="B260" s="345">
        <v>18.059999999999999</v>
      </c>
      <c r="C260" s="346"/>
      <c r="D260" s="326" t="s">
        <v>133</v>
      </c>
      <c r="E260" s="327"/>
      <c r="F260" s="6" t="s">
        <v>22</v>
      </c>
      <c r="G260" s="26">
        <v>5</v>
      </c>
      <c r="H260" s="42">
        <v>35000</v>
      </c>
      <c r="I260" s="31">
        <v>175000</v>
      </c>
      <c r="J260" s="3"/>
      <c r="K260" s="7" t="s">
        <v>14</v>
      </c>
      <c r="L260" s="10" t="s">
        <v>134</v>
      </c>
    </row>
    <row r="261" spans="1:12" ht="14.1" customHeight="1" x14ac:dyDescent="0.2">
      <c r="A261" s="3"/>
      <c r="B261" s="347">
        <v>18.07</v>
      </c>
      <c r="C261" s="348"/>
      <c r="D261" s="343" t="s">
        <v>135</v>
      </c>
      <c r="E261" s="344"/>
      <c r="F261" s="11" t="s">
        <v>128</v>
      </c>
      <c r="G261" s="47">
        <v>5</v>
      </c>
      <c r="H261" s="42">
        <v>550000</v>
      </c>
      <c r="I261" s="31">
        <v>2750000</v>
      </c>
      <c r="J261" s="3"/>
      <c r="K261" s="7" t="s">
        <v>14</v>
      </c>
      <c r="L261" s="3"/>
    </row>
    <row r="262" spans="1:12" ht="14.1" customHeight="1" x14ac:dyDescent="0.2">
      <c r="A262" s="3"/>
      <c r="B262" s="345">
        <v>18.079999999999998</v>
      </c>
      <c r="C262" s="346"/>
      <c r="D262" s="326" t="s">
        <v>136</v>
      </c>
      <c r="E262" s="327"/>
      <c r="F262" s="6" t="s">
        <v>22</v>
      </c>
      <c r="G262" s="26">
        <v>182</v>
      </c>
      <c r="H262" s="42">
        <v>37000</v>
      </c>
      <c r="I262" s="31">
        <v>6734000</v>
      </c>
      <c r="J262" s="39">
        <v>0.5</v>
      </c>
      <c r="K262" s="33">
        <v>3367000</v>
      </c>
      <c r="L262" s="349"/>
    </row>
    <row r="263" spans="1:12" ht="15" customHeight="1" x14ac:dyDescent="0.2">
      <c r="A263" s="3"/>
      <c r="B263" s="345">
        <v>18.09</v>
      </c>
      <c r="C263" s="346"/>
      <c r="D263" s="326" t="s">
        <v>137</v>
      </c>
      <c r="E263" s="327"/>
      <c r="F263" s="6" t="s">
        <v>22</v>
      </c>
      <c r="G263" s="26">
        <v>14</v>
      </c>
      <c r="H263" s="42">
        <v>37000</v>
      </c>
      <c r="I263" s="31">
        <v>518000</v>
      </c>
      <c r="J263" s="39">
        <v>0.5</v>
      </c>
      <c r="K263" s="33">
        <v>259000</v>
      </c>
      <c r="L263" s="350"/>
    </row>
    <row r="264" spans="1:12" ht="14.1" customHeight="1" x14ac:dyDescent="0.2">
      <c r="A264" s="3"/>
      <c r="B264" s="345">
        <v>18.100000000000001</v>
      </c>
      <c r="C264" s="346"/>
      <c r="D264" s="326" t="s">
        <v>138</v>
      </c>
      <c r="E264" s="327"/>
      <c r="F264" s="6" t="s">
        <v>22</v>
      </c>
      <c r="G264" s="26">
        <v>112</v>
      </c>
      <c r="H264" s="42">
        <v>37000</v>
      </c>
      <c r="I264" s="31">
        <v>4144000</v>
      </c>
      <c r="J264" s="39">
        <v>0.5</v>
      </c>
      <c r="K264" s="33">
        <v>2072000</v>
      </c>
      <c r="L264" s="350"/>
    </row>
    <row r="265" spans="1:12" ht="14.1" customHeight="1" x14ac:dyDescent="0.2">
      <c r="A265" s="3"/>
      <c r="B265" s="345">
        <v>18.11</v>
      </c>
      <c r="C265" s="346"/>
      <c r="D265" s="326" t="s">
        <v>139</v>
      </c>
      <c r="E265" s="327"/>
      <c r="F265" s="6" t="s">
        <v>22</v>
      </c>
      <c r="G265" s="26">
        <v>112</v>
      </c>
      <c r="H265" s="42">
        <v>50000</v>
      </c>
      <c r="I265" s="31">
        <v>5600000</v>
      </c>
      <c r="J265" s="39">
        <v>0.7</v>
      </c>
      <c r="K265" s="33">
        <v>3920000</v>
      </c>
      <c r="L265" s="350"/>
    </row>
    <row r="266" spans="1:12" ht="14.1" customHeight="1" x14ac:dyDescent="0.2">
      <c r="A266" s="3"/>
      <c r="B266" s="345">
        <v>18.12</v>
      </c>
      <c r="C266" s="346"/>
      <c r="D266" s="326" t="s">
        <v>140</v>
      </c>
      <c r="E266" s="327"/>
      <c r="F266" s="6" t="s">
        <v>22</v>
      </c>
      <c r="G266" s="26">
        <v>112</v>
      </c>
      <c r="H266" s="42">
        <v>55000</v>
      </c>
      <c r="I266" s="31">
        <v>6160000</v>
      </c>
      <c r="J266" s="39">
        <v>0.7</v>
      </c>
      <c r="K266" s="33">
        <v>4312000</v>
      </c>
      <c r="L266" s="350"/>
    </row>
    <row r="267" spans="1:12" ht="14.1" customHeight="1" x14ac:dyDescent="0.2">
      <c r="A267" s="3"/>
      <c r="B267" s="345">
        <v>18.13</v>
      </c>
      <c r="C267" s="346"/>
      <c r="D267" s="326" t="s">
        <v>141</v>
      </c>
      <c r="E267" s="327"/>
      <c r="F267" s="6" t="s">
        <v>22</v>
      </c>
      <c r="G267" s="26">
        <v>42</v>
      </c>
      <c r="H267" s="42">
        <v>55000</v>
      </c>
      <c r="I267" s="31">
        <v>2310000</v>
      </c>
      <c r="J267" s="39">
        <v>0.7</v>
      </c>
      <c r="K267" s="33">
        <v>1617000</v>
      </c>
      <c r="L267" s="350"/>
    </row>
    <row r="268" spans="1:12" ht="14.1" customHeight="1" x14ac:dyDescent="0.2">
      <c r="A268" s="3"/>
      <c r="B268" s="345">
        <v>18.14</v>
      </c>
      <c r="C268" s="346"/>
      <c r="D268" s="326" t="s">
        <v>142</v>
      </c>
      <c r="E268" s="327"/>
      <c r="F268" s="6" t="s">
        <v>22</v>
      </c>
      <c r="G268" s="26">
        <v>112</v>
      </c>
      <c r="H268" s="42">
        <v>38000</v>
      </c>
      <c r="I268" s="31">
        <v>4256000</v>
      </c>
      <c r="J268" s="39">
        <v>0.7</v>
      </c>
      <c r="K268" s="33">
        <v>2979200</v>
      </c>
      <c r="L268" s="350"/>
    </row>
    <row r="269" spans="1:12" ht="14.1" customHeight="1" x14ac:dyDescent="0.2">
      <c r="A269" s="3"/>
      <c r="B269" s="345">
        <v>18.149999999999999</v>
      </c>
      <c r="C269" s="346"/>
      <c r="D269" s="326" t="s">
        <v>143</v>
      </c>
      <c r="E269" s="327"/>
      <c r="F269" s="6" t="s">
        <v>22</v>
      </c>
      <c r="G269" s="26">
        <v>41</v>
      </c>
      <c r="H269" s="42">
        <v>50000</v>
      </c>
      <c r="I269" s="31">
        <v>2050000</v>
      </c>
      <c r="J269" s="39">
        <v>0.7</v>
      </c>
      <c r="K269" s="33">
        <v>1435000</v>
      </c>
      <c r="L269" s="350"/>
    </row>
    <row r="270" spans="1:12" ht="14.1" customHeight="1" x14ac:dyDescent="0.2">
      <c r="A270" s="3"/>
      <c r="B270" s="345">
        <v>18.16</v>
      </c>
      <c r="C270" s="346"/>
      <c r="D270" s="326" t="s">
        <v>144</v>
      </c>
      <c r="E270" s="327"/>
      <c r="F270" s="6" t="s">
        <v>22</v>
      </c>
      <c r="G270" s="26">
        <v>71</v>
      </c>
      <c r="H270" s="42">
        <v>55000</v>
      </c>
      <c r="I270" s="31">
        <v>3905000</v>
      </c>
      <c r="J270" s="39">
        <v>0.7</v>
      </c>
      <c r="K270" s="33">
        <v>2733500</v>
      </c>
      <c r="L270" s="350"/>
    </row>
    <row r="271" spans="1:12" ht="14.1" customHeight="1" x14ac:dyDescent="0.2">
      <c r="A271" s="3"/>
      <c r="B271" s="345">
        <v>18.170000000000002</v>
      </c>
      <c r="C271" s="346"/>
      <c r="D271" s="326" t="s">
        <v>145</v>
      </c>
      <c r="E271" s="327"/>
      <c r="F271" s="6" t="s">
        <v>22</v>
      </c>
      <c r="G271" s="26">
        <v>112</v>
      </c>
      <c r="H271" s="42">
        <v>50000</v>
      </c>
      <c r="I271" s="31">
        <v>5600000</v>
      </c>
      <c r="J271" s="39">
        <v>0.7</v>
      </c>
      <c r="K271" s="33">
        <v>3920000</v>
      </c>
      <c r="L271" s="350"/>
    </row>
    <row r="272" spans="1:12" ht="14.1" customHeight="1" x14ac:dyDescent="0.2">
      <c r="A272" s="3"/>
      <c r="B272" s="345">
        <v>18.18</v>
      </c>
      <c r="C272" s="346"/>
      <c r="D272" s="326" t="s">
        <v>146</v>
      </c>
      <c r="E272" s="327"/>
      <c r="F272" s="6" t="s">
        <v>22</v>
      </c>
      <c r="G272" s="26">
        <v>110</v>
      </c>
      <c r="H272" s="42">
        <v>50000</v>
      </c>
      <c r="I272" s="31">
        <v>5500000</v>
      </c>
      <c r="J272" s="39">
        <v>0.7</v>
      </c>
      <c r="K272" s="33">
        <v>3850000</v>
      </c>
      <c r="L272" s="350"/>
    </row>
    <row r="273" spans="1:12" ht="70.7" customHeight="1" x14ac:dyDescent="0.2">
      <c r="A273" s="3"/>
      <c r="B273" s="324">
        <v>18.190000000000001</v>
      </c>
      <c r="C273" s="325"/>
      <c r="D273" s="326" t="s">
        <v>62</v>
      </c>
      <c r="E273" s="327"/>
      <c r="F273" s="6" t="s">
        <v>22</v>
      </c>
      <c r="G273" s="26">
        <v>1634</v>
      </c>
      <c r="H273" s="42">
        <v>50000</v>
      </c>
      <c r="I273" s="31">
        <v>81700000</v>
      </c>
      <c r="J273" s="27">
        <v>1634</v>
      </c>
      <c r="K273" s="33">
        <v>57225000</v>
      </c>
      <c r="L273" s="6" t="s">
        <v>147</v>
      </c>
    </row>
    <row r="274" spans="1:12" ht="14.1" customHeight="1" x14ac:dyDescent="0.2">
      <c r="A274" s="3"/>
      <c r="B274" s="324">
        <v>18.2</v>
      </c>
      <c r="C274" s="325"/>
      <c r="D274" s="326" t="s">
        <v>89</v>
      </c>
      <c r="E274" s="327"/>
      <c r="F274" s="6" t="s">
        <v>22</v>
      </c>
      <c r="G274" s="26">
        <v>337</v>
      </c>
      <c r="H274" s="42">
        <v>55000</v>
      </c>
      <c r="I274" s="31">
        <v>18535000</v>
      </c>
      <c r="J274" s="38">
        <v>0.7</v>
      </c>
      <c r="K274" s="33">
        <v>12974500</v>
      </c>
      <c r="L274" s="349"/>
    </row>
    <row r="275" spans="1:12" ht="14.1" customHeight="1" x14ac:dyDescent="0.2">
      <c r="A275" s="3"/>
      <c r="B275" s="324">
        <v>18.21</v>
      </c>
      <c r="C275" s="325"/>
      <c r="D275" s="326" t="s">
        <v>63</v>
      </c>
      <c r="E275" s="327"/>
      <c r="F275" s="6" t="s">
        <v>22</v>
      </c>
      <c r="G275" s="26">
        <v>187</v>
      </c>
      <c r="H275" s="42">
        <v>55000</v>
      </c>
      <c r="I275" s="31">
        <v>10285000</v>
      </c>
      <c r="J275" s="38">
        <v>0.7</v>
      </c>
      <c r="K275" s="33">
        <v>7199500</v>
      </c>
      <c r="L275" s="350"/>
    </row>
    <row r="276" spans="1:12" ht="14.1" customHeight="1" x14ac:dyDescent="0.2">
      <c r="A276" s="3"/>
      <c r="B276" s="324">
        <v>18.22</v>
      </c>
      <c r="C276" s="325"/>
      <c r="D276" s="326" t="s">
        <v>148</v>
      </c>
      <c r="E276" s="327"/>
      <c r="F276" s="6" t="s">
        <v>22</v>
      </c>
      <c r="G276" s="26">
        <v>71</v>
      </c>
      <c r="H276" s="42">
        <v>38000</v>
      </c>
      <c r="I276" s="31">
        <v>2698000</v>
      </c>
      <c r="J276" s="38">
        <v>0.7</v>
      </c>
      <c r="K276" s="33">
        <v>1888600</v>
      </c>
      <c r="L276" s="350"/>
    </row>
    <row r="277" spans="1:12" ht="14.1" customHeight="1" x14ac:dyDescent="0.2">
      <c r="A277" s="3"/>
      <c r="B277" s="324">
        <v>18.23</v>
      </c>
      <c r="C277" s="325"/>
      <c r="D277" s="326" t="s">
        <v>149</v>
      </c>
      <c r="E277" s="327"/>
      <c r="F277" s="6" t="s">
        <v>22</v>
      </c>
      <c r="G277" s="26">
        <v>41</v>
      </c>
      <c r="H277" s="42">
        <v>38000</v>
      </c>
      <c r="I277" s="31">
        <v>1558000</v>
      </c>
      <c r="J277" s="38">
        <v>0.7</v>
      </c>
      <c r="K277" s="33">
        <v>1090600</v>
      </c>
      <c r="L277" s="350"/>
    </row>
    <row r="278" spans="1:12" ht="14.1" customHeight="1" x14ac:dyDescent="0.2">
      <c r="A278" s="3"/>
      <c r="B278" s="324">
        <v>18.239999999999998</v>
      </c>
      <c r="C278" s="325"/>
      <c r="D278" s="326" t="s">
        <v>150</v>
      </c>
      <c r="E278" s="327"/>
      <c r="F278" s="6" t="s">
        <v>22</v>
      </c>
      <c r="G278" s="26">
        <v>112</v>
      </c>
      <c r="H278" s="42">
        <v>50000</v>
      </c>
      <c r="I278" s="31">
        <v>5600000</v>
      </c>
      <c r="J278" s="38">
        <v>0.7</v>
      </c>
      <c r="K278" s="33">
        <v>3920000</v>
      </c>
      <c r="L278" s="350"/>
    </row>
    <row r="279" spans="1:12" ht="14.1" customHeight="1" x14ac:dyDescent="0.2">
      <c r="A279" s="3"/>
      <c r="B279" s="324">
        <v>18.25</v>
      </c>
      <c r="C279" s="325"/>
      <c r="D279" s="326" t="s">
        <v>151</v>
      </c>
      <c r="E279" s="327"/>
      <c r="F279" s="6" t="s">
        <v>22</v>
      </c>
      <c r="G279" s="26">
        <v>112</v>
      </c>
      <c r="H279" s="42">
        <v>50000</v>
      </c>
      <c r="I279" s="31">
        <v>5600000</v>
      </c>
      <c r="J279" s="38">
        <v>0.7</v>
      </c>
      <c r="K279" s="33">
        <v>3920000</v>
      </c>
      <c r="L279" s="351"/>
    </row>
    <row r="280" spans="1:12" ht="25.5" customHeight="1" x14ac:dyDescent="0.2">
      <c r="A280" s="3"/>
      <c r="B280" s="324">
        <v>18.260000000000002</v>
      </c>
      <c r="C280" s="325"/>
      <c r="D280" s="328" t="s">
        <v>293</v>
      </c>
      <c r="E280" s="329"/>
      <c r="F280" s="6" t="s">
        <v>21</v>
      </c>
      <c r="G280" s="26">
        <v>3734</v>
      </c>
      <c r="H280" s="42">
        <v>20500</v>
      </c>
      <c r="I280" s="31">
        <v>76541055</v>
      </c>
      <c r="J280" s="3"/>
      <c r="K280" s="7" t="s">
        <v>14</v>
      </c>
      <c r="L280" s="3"/>
    </row>
    <row r="281" spans="1:12" ht="25.5" customHeight="1" x14ac:dyDescent="0.2">
      <c r="A281" s="3"/>
      <c r="B281" s="324">
        <v>18.27</v>
      </c>
      <c r="C281" s="325"/>
      <c r="D281" s="328" t="s">
        <v>294</v>
      </c>
      <c r="E281" s="329"/>
      <c r="F281" s="6" t="s">
        <v>21</v>
      </c>
      <c r="G281" s="26">
        <v>2797</v>
      </c>
      <c r="H281" s="42">
        <v>18500</v>
      </c>
      <c r="I281" s="31">
        <v>51741355</v>
      </c>
      <c r="J281" s="27">
        <v>797</v>
      </c>
      <c r="K281" s="33">
        <v>14744500</v>
      </c>
      <c r="L281" s="32">
        <v>797</v>
      </c>
    </row>
    <row r="282" spans="1:12" ht="35.25" customHeight="1" x14ac:dyDescent="0.2">
      <c r="A282" s="3"/>
      <c r="B282" s="324">
        <v>18.28</v>
      </c>
      <c r="C282" s="325"/>
      <c r="D282" s="328" t="s">
        <v>295</v>
      </c>
      <c r="E282" s="327"/>
      <c r="F282" s="6" t="s">
        <v>22</v>
      </c>
      <c r="G282" s="26">
        <v>70</v>
      </c>
      <c r="H282" s="42">
        <v>295500</v>
      </c>
      <c r="I282" s="31">
        <v>20685000</v>
      </c>
      <c r="J282" s="27">
        <v>70</v>
      </c>
      <c r="K282" s="33">
        <v>20685000</v>
      </c>
      <c r="L282" s="32">
        <v>70</v>
      </c>
    </row>
    <row r="283" spans="1:12" ht="35.25" customHeight="1" x14ac:dyDescent="0.2">
      <c r="A283" s="3"/>
      <c r="B283" s="324">
        <v>18.29</v>
      </c>
      <c r="C283" s="325"/>
      <c r="D283" s="328" t="s">
        <v>296</v>
      </c>
      <c r="E283" s="327"/>
      <c r="F283" s="6" t="s">
        <v>22</v>
      </c>
      <c r="G283" s="26">
        <v>28</v>
      </c>
      <c r="H283" s="42">
        <v>305500</v>
      </c>
      <c r="I283" s="31">
        <v>8554000</v>
      </c>
      <c r="J283" s="27">
        <v>20</v>
      </c>
      <c r="K283" s="33">
        <v>6110000</v>
      </c>
      <c r="L283" s="32">
        <v>20</v>
      </c>
    </row>
    <row r="284" spans="1:12" ht="35.25" customHeight="1" x14ac:dyDescent="0.2">
      <c r="A284" s="3"/>
      <c r="B284" s="324">
        <v>18.3</v>
      </c>
      <c r="C284" s="325"/>
      <c r="D284" s="328" t="s">
        <v>297</v>
      </c>
      <c r="E284" s="327"/>
      <c r="F284" s="6" t="s">
        <v>22</v>
      </c>
      <c r="G284" s="26">
        <v>13</v>
      </c>
      <c r="H284" s="42">
        <v>315500</v>
      </c>
      <c r="I284" s="31">
        <v>4101500</v>
      </c>
      <c r="J284" s="27">
        <v>6</v>
      </c>
      <c r="K284" s="33">
        <v>1893000</v>
      </c>
      <c r="L284" s="32">
        <v>6</v>
      </c>
    </row>
    <row r="285" spans="1:12" ht="35.25" customHeight="1" x14ac:dyDescent="0.2">
      <c r="A285" s="3"/>
      <c r="B285" s="324">
        <v>18.309999999999999</v>
      </c>
      <c r="C285" s="325"/>
      <c r="D285" s="328" t="s">
        <v>298</v>
      </c>
      <c r="E285" s="329"/>
      <c r="F285" s="6" t="s">
        <v>22</v>
      </c>
      <c r="G285" s="26">
        <v>1</v>
      </c>
      <c r="H285" s="42">
        <v>650000</v>
      </c>
      <c r="I285" s="31">
        <v>650000</v>
      </c>
      <c r="J285" s="3"/>
      <c r="K285" s="7" t="s">
        <v>14</v>
      </c>
      <c r="L285" s="3"/>
    </row>
    <row r="286" spans="1:12" ht="14.1" customHeight="1" x14ac:dyDescent="0.2">
      <c r="A286" s="3"/>
      <c r="B286" s="330"/>
      <c r="C286" s="329"/>
      <c r="D286" s="330"/>
      <c r="E286" s="329"/>
      <c r="F286" s="3"/>
      <c r="G286" s="36">
        <v>0</v>
      </c>
      <c r="H286" s="61"/>
      <c r="I286" s="7" t="s">
        <v>13</v>
      </c>
      <c r="J286" s="27">
        <v>0</v>
      </c>
      <c r="K286" s="7" t="s">
        <v>14</v>
      </c>
      <c r="L286" s="3"/>
    </row>
    <row r="287" spans="1:12" ht="14.1" customHeight="1" x14ac:dyDescent="0.2">
      <c r="A287" s="3"/>
      <c r="B287" s="352">
        <v>19</v>
      </c>
      <c r="C287" s="353"/>
      <c r="D287" s="322" t="s">
        <v>152</v>
      </c>
      <c r="E287" s="323"/>
      <c r="F287" s="8"/>
      <c r="G287" s="49">
        <v>0</v>
      </c>
      <c r="H287" s="34">
        <v>3195660</v>
      </c>
      <c r="I287" s="34">
        <v>517230430</v>
      </c>
      <c r="J287" s="29">
        <v>0</v>
      </c>
      <c r="K287" s="34">
        <v>249645400</v>
      </c>
      <c r="L287" s="8"/>
    </row>
    <row r="288" spans="1:12" ht="14.1" customHeight="1" x14ac:dyDescent="0.2">
      <c r="A288" s="3"/>
      <c r="B288" s="330"/>
      <c r="C288" s="329"/>
      <c r="D288" s="330"/>
      <c r="E288" s="329"/>
      <c r="F288" s="3"/>
      <c r="G288" s="36">
        <v>0</v>
      </c>
      <c r="H288" s="58"/>
      <c r="I288" s="7" t="s">
        <v>13</v>
      </c>
      <c r="J288" s="27">
        <v>0</v>
      </c>
      <c r="K288" s="7" t="s">
        <v>14</v>
      </c>
      <c r="L288" s="3"/>
    </row>
    <row r="289" spans="1:12" ht="35.25" customHeight="1" x14ac:dyDescent="0.2">
      <c r="A289" s="3"/>
      <c r="B289" s="324">
        <v>19.010000000000002</v>
      </c>
      <c r="C289" s="325"/>
      <c r="D289" s="328" t="s">
        <v>299</v>
      </c>
      <c r="E289" s="327"/>
      <c r="F289" s="6" t="s">
        <v>22</v>
      </c>
      <c r="G289" s="26">
        <v>230</v>
      </c>
      <c r="H289" s="42">
        <v>50000</v>
      </c>
      <c r="I289" s="31">
        <v>11500000</v>
      </c>
      <c r="J289" s="27">
        <v>230</v>
      </c>
      <c r="K289" s="33">
        <v>8740000</v>
      </c>
      <c r="L289" s="18" t="s">
        <v>153</v>
      </c>
    </row>
    <row r="290" spans="1:12" ht="14.1" customHeight="1" x14ac:dyDescent="0.2">
      <c r="A290" s="3"/>
      <c r="B290" s="330"/>
      <c r="C290" s="329"/>
      <c r="D290" s="330"/>
      <c r="E290" s="329"/>
      <c r="F290" s="3"/>
      <c r="G290" s="36">
        <v>0</v>
      </c>
      <c r="H290" s="61"/>
      <c r="I290" s="7" t="s">
        <v>13</v>
      </c>
      <c r="J290" s="27">
        <v>0</v>
      </c>
      <c r="K290" s="7" t="s">
        <v>14</v>
      </c>
      <c r="L290" s="3"/>
    </row>
    <row r="291" spans="1:12" ht="14.1" customHeight="1" x14ac:dyDescent="0.2">
      <c r="A291" s="3"/>
      <c r="B291" s="352">
        <v>20</v>
      </c>
      <c r="C291" s="353"/>
      <c r="D291" s="322" t="s">
        <v>154</v>
      </c>
      <c r="E291" s="323"/>
      <c r="F291" s="8"/>
      <c r="G291" s="49">
        <v>0</v>
      </c>
      <c r="H291" s="34">
        <v>50000</v>
      </c>
      <c r="I291" s="34">
        <v>11500000</v>
      </c>
      <c r="J291" s="29">
        <v>0</v>
      </c>
      <c r="K291" s="34">
        <v>8740000</v>
      </c>
      <c r="L291" s="8"/>
    </row>
    <row r="292" spans="1:12" ht="14.1" customHeight="1" x14ac:dyDescent="0.2">
      <c r="A292" s="3"/>
      <c r="B292" s="330"/>
      <c r="C292" s="329"/>
      <c r="D292" s="330"/>
      <c r="E292" s="329"/>
      <c r="F292" s="3"/>
      <c r="G292" s="36">
        <v>0</v>
      </c>
      <c r="H292" s="58"/>
      <c r="I292" s="7" t="s">
        <v>13</v>
      </c>
      <c r="J292" s="27">
        <v>0</v>
      </c>
      <c r="K292" s="7" t="s">
        <v>14</v>
      </c>
      <c r="L292" s="3"/>
    </row>
    <row r="293" spans="1:12" ht="35.25" customHeight="1" x14ac:dyDescent="0.2">
      <c r="A293" s="3"/>
      <c r="B293" s="324">
        <v>20.010000000000002</v>
      </c>
      <c r="C293" s="325"/>
      <c r="D293" s="326" t="s">
        <v>155</v>
      </c>
      <c r="E293" s="327"/>
      <c r="F293" s="6" t="s">
        <v>22</v>
      </c>
      <c r="G293" s="26">
        <v>224</v>
      </c>
      <c r="H293" s="42">
        <v>35000</v>
      </c>
      <c r="I293" s="31">
        <v>7840000</v>
      </c>
      <c r="J293" s="27">
        <v>224</v>
      </c>
      <c r="K293" s="33">
        <v>7280000</v>
      </c>
      <c r="L293" s="18" t="s">
        <v>156</v>
      </c>
    </row>
    <row r="294" spans="1:12" ht="14.1" customHeight="1" x14ac:dyDescent="0.2">
      <c r="A294" s="3"/>
      <c r="B294" s="330"/>
      <c r="C294" s="329"/>
      <c r="D294" s="330"/>
      <c r="E294" s="329"/>
      <c r="F294" s="3"/>
      <c r="G294" s="36">
        <v>0</v>
      </c>
      <c r="H294" s="57"/>
      <c r="I294" s="7" t="s">
        <v>13</v>
      </c>
      <c r="J294" s="27">
        <v>0</v>
      </c>
      <c r="K294" s="7" t="s">
        <v>14</v>
      </c>
      <c r="L294" s="3"/>
    </row>
    <row r="295" spans="1:12" ht="14.1" customHeight="1" x14ac:dyDescent="0.2">
      <c r="A295" s="3"/>
      <c r="B295" s="352">
        <v>21</v>
      </c>
      <c r="C295" s="353"/>
      <c r="D295" s="322" t="s">
        <v>157</v>
      </c>
      <c r="E295" s="323"/>
      <c r="F295" s="8"/>
      <c r="G295" s="49">
        <v>0</v>
      </c>
      <c r="H295" s="34">
        <v>35000</v>
      </c>
      <c r="I295" s="34">
        <v>7840000</v>
      </c>
      <c r="J295" s="29">
        <v>0</v>
      </c>
      <c r="K295" s="34">
        <v>7280000</v>
      </c>
      <c r="L295" s="8"/>
    </row>
    <row r="296" spans="1:12" ht="14.1" customHeight="1" x14ac:dyDescent="0.2">
      <c r="A296" s="3"/>
      <c r="B296" s="330"/>
      <c r="C296" s="329"/>
      <c r="D296" s="330"/>
      <c r="E296" s="329"/>
      <c r="F296" s="3"/>
      <c r="G296" s="36">
        <v>0</v>
      </c>
      <c r="H296" s="58"/>
      <c r="I296" s="7" t="s">
        <v>13</v>
      </c>
      <c r="J296" s="27">
        <v>0</v>
      </c>
      <c r="K296" s="7" t="s">
        <v>14</v>
      </c>
      <c r="L296" s="3"/>
    </row>
    <row r="297" spans="1:12" ht="41.25" customHeight="1" x14ac:dyDescent="0.2">
      <c r="A297" s="3"/>
      <c r="B297" s="324">
        <v>21.01</v>
      </c>
      <c r="C297" s="325"/>
      <c r="D297" s="328" t="s">
        <v>300</v>
      </c>
      <c r="E297" s="327"/>
      <c r="F297" s="6" t="s">
        <v>22</v>
      </c>
      <c r="G297" s="26">
        <v>341</v>
      </c>
      <c r="H297" s="42">
        <v>50000</v>
      </c>
      <c r="I297" s="31">
        <v>17050000</v>
      </c>
      <c r="J297" s="27">
        <v>341</v>
      </c>
      <c r="K297" s="33">
        <v>12920000</v>
      </c>
      <c r="L297" s="6" t="s">
        <v>158</v>
      </c>
    </row>
    <row r="298" spans="1:12" ht="14.1" customHeight="1" x14ac:dyDescent="0.2">
      <c r="A298" s="3"/>
      <c r="B298" s="330"/>
      <c r="C298" s="329"/>
      <c r="D298" s="330"/>
      <c r="E298" s="329"/>
      <c r="F298" s="3"/>
      <c r="G298" s="3"/>
      <c r="H298" s="61"/>
      <c r="I298" s="7" t="s">
        <v>13</v>
      </c>
      <c r="J298" s="27">
        <v>0</v>
      </c>
      <c r="K298" s="7" t="s">
        <v>14</v>
      </c>
      <c r="L298" s="3"/>
    </row>
    <row r="299" spans="1:12" ht="14.1" customHeight="1" x14ac:dyDescent="0.2">
      <c r="A299" s="3"/>
      <c r="B299" s="352">
        <v>22</v>
      </c>
      <c r="C299" s="353"/>
      <c r="D299" s="322" t="s">
        <v>159</v>
      </c>
      <c r="E299" s="323"/>
      <c r="F299" s="8"/>
      <c r="G299" s="8"/>
      <c r="H299" s="63">
        <v>50000</v>
      </c>
      <c r="I299" s="34">
        <v>17050000</v>
      </c>
      <c r="J299" s="29">
        <v>0</v>
      </c>
      <c r="K299" s="34">
        <v>12920000</v>
      </c>
      <c r="L299" s="8"/>
    </row>
    <row r="300" spans="1:12" ht="18.95" customHeight="1" x14ac:dyDescent="0.2">
      <c r="A300" s="3"/>
      <c r="B300" s="324">
        <v>22.01</v>
      </c>
      <c r="C300" s="325"/>
      <c r="D300" s="328" t="s">
        <v>301</v>
      </c>
      <c r="E300" s="327"/>
      <c r="F300" s="6" t="s">
        <v>22</v>
      </c>
      <c r="G300" s="26">
        <v>1</v>
      </c>
      <c r="H300" s="42">
        <v>2800000</v>
      </c>
      <c r="I300" s="31">
        <v>2800000</v>
      </c>
      <c r="J300" s="27">
        <v>1</v>
      </c>
      <c r="K300" s="33">
        <v>2800000</v>
      </c>
      <c r="L300" s="3"/>
    </row>
    <row r="301" spans="1:12" ht="18.95" customHeight="1" x14ac:dyDescent="0.2">
      <c r="A301" s="3"/>
      <c r="B301" s="324">
        <v>22.02</v>
      </c>
      <c r="C301" s="325"/>
      <c r="D301" s="326" t="s">
        <v>160</v>
      </c>
      <c r="E301" s="327"/>
      <c r="F301" s="6" t="s">
        <v>22</v>
      </c>
      <c r="G301" s="26">
        <v>112</v>
      </c>
      <c r="H301" s="42">
        <v>67200</v>
      </c>
      <c r="I301" s="31">
        <v>7526400</v>
      </c>
      <c r="J301" s="27">
        <v>112</v>
      </c>
      <c r="K301" s="33">
        <v>7526400</v>
      </c>
      <c r="L301" s="3"/>
    </row>
    <row r="302" spans="1:12" ht="18.95" customHeight="1" x14ac:dyDescent="0.2">
      <c r="A302" s="3"/>
      <c r="B302" s="324">
        <v>22.03</v>
      </c>
      <c r="C302" s="325"/>
      <c r="D302" s="326" t="s">
        <v>161</v>
      </c>
      <c r="E302" s="327"/>
      <c r="F302" s="6" t="s">
        <v>22</v>
      </c>
      <c r="G302" s="26">
        <v>1</v>
      </c>
      <c r="H302" s="42">
        <v>2000000</v>
      </c>
      <c r="I302" s="31">
        <v>2000000</v>
      </c>
      <c r="J302" s="27">
        <v>1</v>
      </c>
      <c r="K302" s="33">
        <v>2000000</v>
      </c>
      <c r="L302" s="3"/>
    </row>
    <row r="303" spans="1:12" ht="20.25" customHeight="1" x14ac:dyDescent="0.2">
      <c r="A303" s="3"/>
      <c r="B303" s="324">
        <v>22.04</v>
      </c>
      <c r="C303" s="325"/>
      <c r="D303" s="328" t="s">
        <v>302</v>
      </c>
      <c r="E303" s="327"/>
      <c r="F303" s="6" t="s">
        <v>22</v>
      </c>
      <c r="G303" s="26">
        <v>1</v>
      </c>
      <c r="H303" s="42">
        <v>4000000</v>
      </c>
      <c r="I303" s="31">
        <v>4000000</v>
      </c>
      <c r="J303" s="27">
        <v>1</v>
      </c>
      <c r="K303" s="33">
        <v>4000000</v>
      </c>
      <c r="L303" s="3"/>
    </row>
    <row r="304" spans="1:12" ht="22.35" customHeight="1" x14ac:dyDescent="0.2">
      <c r="A304" s="3"/>
      <c r="B304" s="324">
        <v>22.05</v>
      </c>
      <c r="C304" s="325"/>
      <c r="D304" s="328" t="s">
        <v>162</v>
      </c>
      <c r="E304" s="329"/>
      <c r="F304" s="6" t="s">
        <v>22</v>
      </c>
      <c r="G304" s="26">
        <v>1</v>
      </c>
      <c r="H304" s="64" t="s">
        <v>163</v>
      </c>
      <c r="I304" s="19" t="s">
        <v>13</v>
      </c>
      <c r="J304" s="27">
        <v>1</v>
      </c>
      <c r="K304" s="7" t="s">
        <v>14</v>
      </c>
      <c r="L304" s="3"/>
    </row>
    <row r="305" spans="1:12" ht="22.35" customHeight="1" x14ac:dyDescent="0.2">
      <c r="A305" s="3"/>
      <c r="B305" s="375">
        <v>22.06</v>
      </c>
      <c r="C305" s="376"/>
      <c r="D305" s="377" t="s">
        <v>305</v>
      </c>
      <c r="E305" s="378"/>
      <c r="F305" s="6" t="s">
        <v>22</v>
      </c>
      <c r="G305" s="26">
        <v>1</v>
      </c>
      <c r="H305" s="64" t="s">
        <v>163</v>
      </c>
      <c r="I305" s="19" t="s">
        <v>13</v>
      </c>
      <c r="J305" s="27"/>
      <c r="K305" s="7"/>
      <c r="L305" s="3"/>
    </row>
    <row r="306" spans="1:12" ht="24" customHeight="1" x14ac:dyDescent="0.2">
      <c r="A306" s="3"/>
      <c r="B306" s="341">
        <v>23</v>
      </c>
      <c r="C306" s="342"/>
      <c r="D306" s="386" t="s">
        <v>303</v>
      </c>
      <c r="E306" s="323"/>
      <c r="F306" s="8"/>
      <c r="G306" s="8"/>
      <c r="H306" s="46">
        <v>8867200</v>
      </c>
      <c r="I306" s="34">
        <v>16326400</v>
      </c>
      <c r="J306" s="8"/>
      <c r="K306" s="34">
        <v>16326400</v>
      </c>
      <c r="L306" s="8"/>
    </row>
    <row r="307" spans="1:12" ht="25.5" customHeight="1" x14ac:dyDescent="0.2">
      <c r="A307" s="3"/>
      <c r="B307" s="324">
        <v>23.01</v>
      </c>
      <c r="C307" s="325"/>
      <c r="D307" s="328" t="s">
        <v>304</v>
      </c>
      <c r="E307" s="329"/>
      <c r="F307" s="6" t="s">
        <v>164</v>
      </c>
      <c r="G307" s="36">
        <v>1</v>
      </c>
      <c r="H307" s="65">
        <v>4500000</v>
      </c>
      <c r="I307" s="33">
        <v>4500000</v>
      </c>
      <c r="J307" s="27">
        <v>1</v>
      </c>
      <c r="K307" s="33">
        <v>4500000</v>
      </c>
      <c r="L307" s="3"/>
    </row>
    <row r="308" spans="1:12" ht="22.35" customHeight="1" x14ac:dyDescent="0.2">
      <c r="A308" s="8"/>
      <c r="B308" s="387"/>
      <c r="C308" s="388"/>
      <c r="D308" s="387"/>
      <c r="E308" s="388"/>
      <c r="F308" s="8"/>
      <c r="G308" s="8"/>
      <c r="H308" s="34">
        <v>4500000</v>
      </c>
      <c r="I308" s="34">
        <v>4500000</v>
      </c>
      <c r="J308" s="8"/>
      <c r="K308" s="34">
        <v>4500000</v>
      </c>
      <c r="L308" s="8"/>
    </row>
    <row r="309" spans="1:12" ht="14.45" customHeight="1" x14ac:dyDescent="0.2">
      <c r="A309" s="389" t="s">
        <v>165</v>
      </c>
      <c r="B309" s="390"/>
      <c r="C309" s="390"/>
      <c r="D309" s="390"/>
      <c r="E309" s="390"/>
      <c r="F309" s="391"/>
      <c r="G309" s="20"/>
      <c r="H309" s="66"/>
      <c r="I309" s="50">
        <v>1119535685</v>
      </c>
      <c r="J309" s="20"/>
      <c r="K309" s="50">
        <v>517842629</v>
      </c>
      <c r="L309" s="3"/>
    </row>
    <row r="310" spans="1:12" ht="14.45" customHeight="1" x14ac:dyDescent="0.2">
      <c r="A310" s="357"/>
      <c r="B310" s="357"/>
      <c r="C310" s="370"/>
      <c r="D310" s="373"/>
      <c r="E310" s="374"/>
      <c r="F310" s="21"/>
      <c r="G310" s="21"/>
      <c r="H310" s="67"/>
      <c r="I310" s="67"/>
      <c r="J310" s="356"/>
      <c r="K310" s="357"/>
      <c r="L310" s="357"/>
    </row>
    <row r="311" spans="1:12" ht="14.1" customHeight="1" x14ac:dyDescent="0.2">
      <c r="A311" s="371"/>
      <c r="B311" s="371"/>
      <c r="C311" s="372"/>
      <c r="D311" s="358" t="s">
        <v>166</v>
      </c>
      <c r="E311" s="359"/>
      <c r="F311" s="4"/>
      <c r="G311" s="4"/>
      <c r="H311" s="55"/>
      <c r="I311" s="51">
        <v>55976784</v>
      </c>
      <c r="J311" s="360"/>
      <c r="K311" s="71">
        <v>25892131</v>
      </c>
      <c r="L311" s="361"/>
    </row>
    <row r="312" spans="1:12" ht="14.1" customHeight="1" x14ac:dyDescent="0.2">
      <c r="A312" s="371"/>
      <c r="B312" s="371"/>
      <c r="C312" s="372"/>
      <c r="D312" s="358" t="s">
        <v>167</v>
      </c>
      <c r="E312" s="359"/>
      <c r="F312" s="4"/>
      <c r="G312" s="4"/>
      <c r="H312" s="55"/>
      <c r="I312" s="51">
        <v>22390714</v>
      </c>
      <c r="J312" s="360"/>
      <c r="K312" s="71">
        <v>10356853</v>
      </c>
      <c r="L312" s="361"/>
    </row>
    <row r="313" spans="1:12" ht="14.1" customHeight="1" x14ac:dyDescent="0.2">
      <c r="A313" s="371"/>
      <c r="B313" s="371"/>
      <c r="C313" s="372"/>
      <c r="D313" s="358" t="s">
        <v>168</v>
      </c>
      <c r="E313" s="359"/>
      <c r="F313" s="4"/>
      <c r="G313" s="4"/>
      <c r="H313" s="55"/>
      <c r="I313" s="51">
        <v>55976784</v>
      </c>
      <c r="J313" s="360"/>
      <c r="K313" s="71">
        <v>25892131</v>
      </c>
      <c r="L313" s="361"/>
    </row>
    <row r="314" spans="1:12" ht="14.1" customHeight="1" x14ac:dyDescent="0.2">
      <c r="A314" s="371"/>
      <c r="B314" s="371"/>
      <c r="C314" s="372"/>
      <c r="D314" s="362" t="s">
        <v>169</v>
      </c>
      <c r="E314" s="363"/>
      <c r="F314" s="4"/>
      <c r="G314" s="4"/>
      <c r="H314" s="55"/>
      <c r="I314" s="51">
        <v>10635589</v>
      </c>
      <c r="J314" s="360"/>
      <c r="K314" s="71">
        <v>4919505</v>
      </c>
      <c r="L314" s="361"/>
    </row>
    <row r="315" spans="1:12" ht="14.1" customHeight="1" x14ac:dyDescent="0.2">
      <c r="A315" s="371"/>
      <c r="B315" s="371"/>
      <c r="C315" s="372"/>
      <c r="D315" s="364"/>
      <c r="E315" s="365"/>
      <c r="F315" s="4"/>
      <c r="G315" s="4"/>
      <c r="H315" s="55"/>
      <c r="I315" s="55"/>
      <c r="J315" s="360"/>
      <c r="K315" s="72"/>
      <c r="L315" s="361"/>
    </row>
    <row r="316" spans="1:12" ht="14.1" customHeight="1" x14ac:dyDescent="0.2">
      <c r="A316" s="366"/>
      <c r="B316" s="366"/>
      <c r="C316" s="367"/>
      <c r="D316" s="368" t="s">
        <v>170</v>
      </c>
      <c r="E316" s="369"/>
      <c r="F316" s="23"/>
      <c r="G316" s="23"/>
      <c r="H316" s="68"/>
      <c r="I316" s="52">
        <v>1264515556</v>
      </c>
      <c r="J316" s="24"/>
      <c r="K316" s="73">
        <v>584903249</v>
      </c>
      <c r="L316" s="361"/>
    </row>
    <row r="317" spans="1:12" ht="14.1" customHeight="1" x14ac:dyDescent="0.2">
      <c r="A317" s="379" t="s">
        <v>171</v>
      </c>
      <c r="B317" s="380"/>
      <c r="C317" s="381">
        <v>371398720.63</v>
      </c>
      <c r="D317" s="382"/>
    </row>
    <row r="318" spans="1:12" ht="14.1" customHeight="1" x14ac:dyDescent="0.2">
      <c r="A318" s="379" t="s">
        <v>172</v>
      </c>
      <c r="B318" s="380"/>
      <c r="C318" s="381">
        <v>124849659.20999999</v>
      </c>
      <c r="D318" s="382"/>
      <c r="I318" s="76">
        <f>+I18+I44+I71+I81+I92+I135+I154+I169+I189+I193+I199+I205+I211+I217+I227+I232+I253+I287+I291+I295+I299+I306+I308</f>
        <v>1119535685</v>
      </c>
    </row>
    <row r="319" spans="1:12" ht="14.1" customHeight="1" x14ac:dyDescent="0.2">
      <c r="A319" s="379" t="s">
        <v>173</v>
      </c>
      <c r="B319" s="380"/>
      <c r="C319" s="381">
        <v>673509341</v>
      </c>
      <c r="D319" s="382"/>
      <c r="H319" s="75">
        <v>0.05</v>
      </c>
      <c r="I319" s="76">
        <f>+I318*H319</f>
        <v>55976784.25</v>
      </c>
    </row>
    <row r="320" spans="1:12" ht="13.5" x14ac:dyDescent="0.2">
      <c r="A320" s="383">
        <v>1169757720.8399999</v>
      </c>
      <c r="B320" s="384"/>
      <c r="C320" s="384"/>
      <c r="D320" s="385"/>
      <c r="H320" s="75">
        <v>0.02</v>
      </c>
      <c r="I320" s="76">
        <f>+I318*H320</f>
        <v>22390713.699999999</v>
      </c>
    </row>
    <row r="321" spans="1:9" ht="14.1" customHeight="1" x14ac:dyDescent="0.2">
      <c r="A321" s="354" t="s">
        <v>174</v>
      </c>
      <c r="B321" s="355"/>
      <c r="H321" s="75">
        <v>0.05</v>
      </c>
      <c r="I321" s="76">
        <f>+I318*H321</f>
        <v>55976784.25</v>
      </c>
    </row>
    <row r="322" spans="1:9" ht="14.1" customHeight="1" x14ac:dyDescent="0.2">
      <c r="A322" s="354" t="s">
        <v>175</v>
      </c>
      <c r="B322" s="355"/>
      <c r="H322" s="75">
        <v>0.19</v>
      </c>
      <c r="I322" s="76">
        <f>+I321*H322</f>
        <v>10635589.0075</v>
      </c>
    </row>
    <row r="323" spans="1:9" x14ac:dyDescent="0.2">
      <c r="I323" s="76">
        <f>SUM(I318:I322)</f>
        <v>1264515556.2075</v>
      </c>
    </row>
    <row r="324" spans="1:9" x14ac:dyDescent="0.2">
      <c r="I324" s="78">
        <v>1248496592</v>
      </c>
    </row>
    <row r="325" spans="1:9" x14ac:dyDescent="0.2">
      <c r="I325" s="76">
        <f>+I323-I324</f>
        <v>16018964.207499981</v>
      </c>
    </row>
    <row r="326" spans="1:9" x14ac:dyDescent="0.2">
      <c r="I326" s="74"/>
    </row>
  </sheetData>
  <mergeCells count="640">
    <mergeCell ref="B305:C305"/>
    <mergeCell ref="D305:E305"/>
    <mergeCell ref="A317:B317"/>
    <mergeCell ref="C317:D317"/>
    <mergeCell ref="A318:B318"/>
    <mergeCell ref="C318:D318"/>
    <mergeCell ref="A319:B319"/>
    <mergeCell ref="C319:D319"/>
    <mergeCell ref="A320:D320"/>
    <mergeCell ref="B306:C306"/>
    <mergeCell ref="D306:E306"/>
    <mergeCell ref="B307:C307"/>
    <mergeCell ref="D307:E307"/>
    <mergeCell ref="B308:C308"/>
    <mergeCell ref="D308:E308"/>
    <mergeCell ref="A309:F309"/>
    <mergeCell ref="A321:B321"/>
    <mergeCell ref="A322:B322"/>
    <mergeCell ref="J310:L310"/>
    <mergeCell ref="D311:E311"/>
    <mergeCell ref="J311:J315"/>
    <mergeCell ref="L311:L316"/>
    <mergeCell ref="D312:E312"/>
    <mergeCell ref="D313:E313"/>
    <mergeCell ref="D314:E314"/>
    <mergeCell ref="D315:E315"/>
    <mergeCell ref="A316:C316"/>
    <mergeCell ref="D316:E316"/>
    <mergeCell ref="A310:C315"/>
    <mergeCell ref="D310:E310"/>
    <mergeCell ref="B300:C300"/>
    <mergeCell ref="D300:E300"/>
    <mergeCell ref="B301:C301"/>
    <mergeCell ref="D301:E301"/>
    <mergeCell ref="B302:C302"/>
    <mergeCell ref="D302:E302"/>
    <mergeCell ref="B303:C303"/>
    <mergeCell ref="D303:E303"/>
    <mergeCell ref="B304:C304"/>
    <mergeCell ref="D304:E304"/>
    <mergeCell ref="B295:C295"/>
    <mergeCell ref="D295:E295"/>
    <mergeCell ref="B296:C296"/>
    <mergeCell ref="D296:E296"/>
    <mergeCell ref="B297:C297"/>
    <mergeCell ref="D297:E297"/>
    <mergeCell ref="B298:C298"/>
    <mergeCell ref="D298:E298"/>
    <mergeCell ref="B299:C299"/>
    <mergeCell ref="D299:E299"/>
    <mergeCell ref="B290:C290"/>
    <mergeCell ref="D290:E290"/>
    <mergeCell ref="B291:C291"/>
    <mergeCell ref="D291:E291"/>
    <mergeCell ref="B292:C292"/>
    <mergeCell ref="D292:E292"/>
    <mergeCell ref="B293:C293"/>
    <mergeCell ref="D293:E293"/>
    <mergeCell ref="B294:C294"/>
    <mergeCell ref="D294:E294"/>
    <mergeCell ref="B285:C285"/>
    <mergeCell ref="D285:E285"/>
    <mergeCell ref="B286:C286"/>
    <mergeCell ref="D286:E286"/>
    <mergeCell ref="B287:C287"/>
    <mergeCell ref="D287:E287"/>
    <mergeCell ref="B288:C288"/>
    <mergeCell ref="D288:E288"/>
    <mergeCell ref="B289:C289"/>
    <mergeCell ref="D289:E289"/>
    <mergeCell ref="B280:C280"/>
    <mergeCell ref="D280:E280"/>
    <mergeCell ref="B281:C281"/>
    <mergeCell ref="D281:E281"/>
    <mergeCell ref="B282:C282"/>
    <mergeCell ref="D282:E282"/>
    <mergeCell ref="B283:C283"/>
    <mergeCell ref="D283:E283"/>
    <mergeCell ref="B284:C284"/>
    <mergeCell ref="D284:E284"/>
    <mergeCell ref="D272:E272"/>
    <mergeCell ref="B273:C273"/>
    <mergeCell ref="D273:E273"/>
    <mergeCell ref="B274:C274"/>
    <mergeCell ref="D274:E274"/>
    <mergeCell ref="L274:L279"/>
    <mergeCell ref="B275:C275"/>
    <mergeCell ref="D275:E275"/>
    <mergeCell ref="B276:C276"/>
    <mergeCell ref="D276:E276"/>
    <mergeCell ref="B277:C277"/>
    <mergeCell ref="D277:E277"/>
    <mergeCell ref="B278:C278"/>
    <mergeCell ref="D278:E278"/>
    <mergeCell ref="B279:C279"/>
    <mergeCell ref="D279:E279"/>
    <mergeCell ref="B261:C261"/>
    <mergeCell ref="D261:E261"/>
    <mergeCell ref="B262:C262"/>
    <mergeCell ref="D262:E262"/>
    <mergeCell ref="L262:L272"/>
    <mergeCell ref="B263:C263"/>
    <mergeCell ref="D263:E263"/>
    <mergeCell ref="B264:C264"/>
    <mergeCell ref="D264:E264"/>
    <mergeCell ref="B265:C265"/>
    <mergeCell ref="D265:E265"/>
    <mergeCell ref="B266:C266"/>
    <mergeCell ref="D266:E266"/>
    <mergeCell ref="B267:C267"/>
    <mergeCell ref="D267:E267"/>
    <mergeCell ref="B268:C268"/>
    <mergeCell ref="D268:E268"/>
    <mergeCell ref="B269:C269"/>
    <mergeCell ref="D269:E269"/>
    <mergeCell ref="B270:C270"/>
    <mergeCell ref="D270:E270"/>
    <mergeCell ref="B271:C271"/>
    <mergeCell ref="D271:E271"/>
    <mergeCell ref="B272:C272"/>
    <mergeCell ref="B256:C256"/>
    <mergeCell ref="D256:E256"/>
    <mergeCell ref="B257:C257"/>
    <mergeCell ref="D257:E257"/>
    <mergeCell ref="B258:C258"/>
    <mergeCell ref="D258:E258"/>
    <mergeCell ref="B259:C259"/>
    <mergeCell ref="D259:E259"/>
    <mergeCell ref="B260:C260"/>
    <mergeCell ref="D260:E260"/>
    <mergeCell ref="B251:C251"/>
    <mergeCell ref="D251:E251"/>
    <mergeCell ref="B252:C252"/>
    <mergeCell ref="D252:E252"/>
    <mergeCell ref="B253:C253"/>
    <mergeCell ref="D253:E253"/>
    <mergeCell ref="B254:C254"/>
    <mergeCell ref="D254:E254"/>
    <mergeCell ref="B255:C255"/>
    <mergeCell ref="D255:E255"/>
    <mergeCell ref="B246:C246"/>
    <mergeCell ref="D246:E246"/>
    <mergeCell ref="B247:C247"/>
    <mergeCell ref="D247:E247"/>
    <mergeCell ref="B248:C248"/>
    <mergeCell ref="D248:E248"/>
    <mergeCell ref="B249:C249"/>
    <mergeCell ref="D249:E249"/>
    <mergeCell ref="B250:C250"/>
    <mergeCell ref="D250:E250"/>
    <mergeCell ref="B241:C241"/>
    <mergeCell ref="D241:E241"/>
    <mergeCell ref="B242:C242"/>
    <mergeCell ref="D242:E242"/>
    <mergeCell ref="B243:C243"/>
    <mergeCell ref="D243:E243"/>
    <mergeCell ref="B244:C244"/>
    <mergeCell ref="D244:E244"/>
    <mergeCell ref="B245:C245"/>
    <mergeCell ref="D245:E245"/>
    <mergeCell ref="B236:C236"/>
    <mergeCell ref="D236:E236"/>
    <mergeCell ref="B237:C237"/>
    <mergeCell ref="D237:E237"/>
    <mergeCell ref="B238:C238"/>
    <mergeCell ref="D238:E238"/>
    <mergeCell ref="B239:C239"/>
    <mergeCell ref="D239:E239"/>
    <mergeCell ref="B240:C240"/>
    <mergeCell ref="D240:E240"/>
    <mergeCell ref="B231:C231"/>
    <mergeCell ref="D231:E231"/>
    <mergeCell ref="B232:C232"/>
    <mergeCell ref="D232:E232"/>
    <mergeCell ref="B233:C233"/>
    <mergeCell ref="D233:E233"/>
    <mergeCell ref="B234:C234"/>
    <mergeCell ref="D234:E234"/>
    <mergeCell ref="B235:C235"/>
    <mergeCell ref="D235:E235"/>
    <mergeCell ref="B226:C226"/>
    <mergeCell ref="D226:E226"/>
    <mergeCell ref="B227:C227"/>
    <mergeCell ref="D227:E227"/>
    <mergeCell ref="B228:C228"/>
    <mergeCell ref="D228:E228"/>
    <mergeCell ref="B229:C229"/>
    <mergeCell ref="D229:E229"/>
    <mergeCell ref="B230:C230"/>
    <mergeCell ref="D230:E23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B225:C225"/>
    <mergeCell ref="D225:E225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D1:K1"/>
    <mergeCell ref="A2:F2"/>
    <mergeCell ref="G2:L2"/>
    <mergeCell ref="B3:C3"/>
    <mergeCell ref="D3:E3"/>
    <mergeCell ref="B4:C4"/>
    <mergeCell ref="D4:E4"/>
    <mergeCell ref="B5:C5"/>
    <mergeCell ref="D5:E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A2F6F-D51A-4BF6-AFBD-DD7911480492}">
  <sheetPr>
    <tabColor rgb="FF92D050"/>
  </sheetPr>
  <dimension ref="B1:M327"/>
  <sheetViews>
    <sheetView tabSelected="1" view="pageBreakPreview" topLeftCell="A3" zoomScaleNormal="100" zoomScaleSheetLayoutView="100" workbookViewId="0">
      <selection activeCell="F328" sqref="F328"/>
    </sheetView>
  </sheetViews>
  <sheetFormatPr baseColWidth="10" defaultColWidth="9.33203125" defaultRowHeight="12.75" x14ac:dyDescent="0.2"/>
  <cols>
    <col min="1" max="1" width="9.33203125" style="22"/>
    <col min="2" max="2" width="7.83203125" style="22" hidden="1" customWidth="1"/>
    <col min="3" max="3" width="3.5" style="22" customWidth="1"/>
    <col min="4" max="4" width="3.33203125" style="22" customWidth="1"/>
    <col min="5" max="5" width="12.6640625" style="22" customWidth="1"/>
    <col min="6" max="6" width="61.83203125" style="22" customWidth="1"/>
    <col min="7" max="7" width="5.83203125" style="102" customWidth="1"/>
    <col min="8" max="8" width="5.83203125" style="102" bestFit="1" customWidth="1"/>
    <col min="9" max="9" width="13" style="22" bestFit="1" customWidth="1"/>
    <col min="10" max="10" width="16" style="22" customWidth="1"/>
    <col min="11" max="11" width="6.83203125" style="102" hidden="1" customWidth="1"/>
    <col min="12" max="12" width="15.1640625" style="22" hidden="1" customWidth="1"/>
    <col min="13" max="13" width="42" style="22" hidden="1" customWidth="1"/>
    <col min="14" max="16384" width="9.33203125" style="22"/>
  </cols>
  <sheetData>
    <row r="1" spans="2:13" ht="45.75" hidden="1" customHeight="1" x14ac:dyDescent="0.2">
      <c r="B1" s="310" t="s">
        <v>0</v>
      </c>
      <c r="C1" s="311"/>
      <c r="D1" s="312"/>
      <c r="E1" s="313" t="s">
        <v>1</v>
      </c>
      <c r="F1" s="314"/>
      <c r="G1" s="314"/>
      <c r="H1" s="314"/>
      <c r="I1" s="314"/>
      <c r="J1" s="314"/>
      <c r="K1" s="314"/>
      <c r="L1" s="315"/>
      <c r="M1" s="4"/>
    </row>
    <row r="2" spans="2:13" ht="15.75" hidden="1" customHeight="1" x14ac:dyDescent="0.2">
      <c r="B2" s="316"/>
      <c r="C2" s="316"/>
      <c r="D2" s="316"/>
      <c r="E2" s="316"/>
      <c r="F2" s="316"/>
      <c r="G2" s="316"/>
      <c r="H2" s="317" t="s">
        <v>2</v>
      </c>
      <c r="I2" s="317"/>
      <c r="J2" s="317"/>
      <c r="K2" s="317"/>
      <c r="L2" s="317"/>
      <c r="M2" s="317"/>
    </row>
    <row r="3" spans="2:13" ht="17.25" customHeight="1" x14ac:dyDescent="0.2">
      <c r="B3" s="198"/>
      <c r="C3" s="395" t="s">
        <v>627</v>
      </c>
      <c r="D3" s="396"/>
      <c r="E3" s="396"/>
      <c r="F3" s="396"/>
      <c r="G3" s="396"/>
      <c r="H3" s="396"/>
      <c r="I3" s="396"/>
      <c r="J3" s="397"/>
      <c r="K3" s="199"/>
      <c r="L3" s="199"/>
      <c r="M3" s="199"/>
    </row>
    <row r="4" spans="2:13" ht="27" x14ac:dyDescent="0.2">
      <c r="B4" s="1" t="s">
        <v>628</v>
      </c>
      <c r="C4" s="389" t="s">
        <v>711</v>
      </c>
      <c r="D4" s="391"/>
      <c r="E4" s="389" t="s">
        <v>307</v>
      </c>
      <c r="F4" s="391"/>
      <c r="G4" s="2" t="s">
        <v>629</v>
      </c>
      <c r="H4" s="2" t="s">
        <v>630</v>
      </c>
      <c r="I4" s="2" t="s">
        <v>631</v>
      </c>
      <c r="J4" s="2" t="s">
        <v>632</v>
      </c>
      <c r="K4" s="2" t="s">
        <v>7</v>
      </c>
      <c r="L4" s="2" t="s">
        <v>9</v>
      </c>
      <c r="M4" s="1" t="s">
        <v>10</v>
      </c>
    </row>
    <row r="5" spans="2:13" ht="15.6" customHeight="1" x14ac:dyDescent="0.2">
      <c r="B5" s="200"/>
      <c r="C5" s="398">
        <v>1</v>
      </c>
      <c r="D5" s="399"/>
      <c r="E5" s="322" t="s">
        <v>633</v>
      </c>
      <c r="F5" s="323"/>
      <c r="G5" s="14"/>
      <c r="H5" s="201"/>
      <c r="I5" s="79"/>
      <c r="J5" s="79">
        <f>SUM(J6:J18)</f>
        <v>77705640</v>
      </c>
      <c r="K5" s="25">
        <v>1</v>
      </c>
      <c r="L5" s="79">
        <f>SUM(L6:L18)</f>
        <v>89320000</v>
      </c>
      <c r="M5" s="8"/>
    </row>
    <row r="6" spans="2:13" ht="15.6" customHeight="1" x14ac:dyDescent="0.2">
      <c r="B6" s="200"/>
      <c r="C6" s="392">
        <v>1.01</v>
      </c>
      <c r="D6" s="393"/>
      <c r="E6" s="326" t="s">
        <v>634</v>
      </c>
      <c r="F6" s="327"/>
      <c r="G6" s="6" t="s">
        <v>635</v>
      </c>
      <c r="H6" s="202">
        <v>1</v>
      </c>
      <c r="I6" s="203">
        <v>13500000</v>
      </c>
      <c r="J6" s="204">
        <f>+I6*H6</f>
        <v>13500000</v>
      </c>
      <c r="K6" s="27">
        <v>1</v>
      </c>
      <c r="L6" s="33">
        <v>13500000</v>
      </c>
      <c r="M6" s="7" t="s">
        <v>17</v>
      </c>
    </row>
    <row r="7" spans="2:13" ht="15.6" customHeight="1" x14ac:dyDescent="0.2">
      <c r="B7" s="200"/>
      <c r="C7" s="392">
        <v>1.02</v>
      </c>
      <c r="D7" s="393"/>
      <c r="E7" s="326" t="s">
        <v>636</v>
      </c>
      <c r="F7" s="327"/>
      <c r="G7" s="6" t="s">
        <v>635</v>
      </c>
      <c r="H7" s="202">
        <v>1</v>
      </c>
      <c r="I7" s="203">
        <v>13500000</v>
      </c>
      <c r="J7" s="204">
        <f t="shared" ref="J7:J18" si="0">+I7*H7</f>
        <v>13500000</v>
      </c>
      <c r="K7" s="27">
        <v>1</v>
      </c>
      <c r="L7" s="33">
        <v>13500000</v>
      </c>
      <c r="M7" s="7" t="s">
        <v>17</v>
      </c>
    </row>
    <row r="8" spans="2:13" ht="15.6" customHeight="1" x14ac:dyDescent="0.2">
      <c r="B8" s="200"/>
      <c r="C8" s="392">
        <v>1.03</v>
      </c>
      <c r="D8" s="393"/>
      <c r="E8" s="326" t="s">
        <v>405</v>
      </c>
      <c r="F8" s="327"/>
      <c r="G8" s="6" t="s">
        <v>635</v>
      </c>
      <c r="H8" s="202">
        <v>1</v>
      </c>
      <c r="I8" s="203">
        <v>15500000</v>
      </c>
      <c r="J8" s="204">
        <f t="shared" si="0"/>
        <v>15500000</v>
      </c>
      <c r="K8" s="27">
        <v>1</v>
      </c>
      <c r="L8" s="33">
        <v>15500000</v>
      </c>
      <c r="M8" s="7" t="s">
        <v>17</v>
      </c>
    </row>
    <row r="9" spans="2:13" ht="43.5" customHeight="1" x14ac:dyDescent="0.2">
      <c r="B9" s="200"/>
      <c r="C9" s="392">
        <v>1.04</v>
      </c>
      <c r="D9" s="393"/>
      <c r="E9" s="326" t="s">
        <v>709</v>
      </c>
      <c r="F9" s="394"/>
      <c r="G9" s="6" t="s">
        <v>635</v>
      </c>
      <c r="H9" s="202">
        <v>1</v>
      </c>
      <c r="I9" s="233">
        <f>34800000-13000000-800000</f>
        <v>21000000</v>
      </c>
      <c r="J9" s="204">
        <f>+I9*H9</f>
        <v>21000000</v>
      </c>
      <c r="K9" s="27">
        <v>1</v>
      </c>
      <c r="L9" s="69">
        <v>34800000</v>
      </c>
      <c r="M9" s="10" t="s">
        <v>20</v>
      </c>
    </row>
    <row r="10" spans="2:13" ht="26.45" customHeight="1" x14ac:dyDescent="0.2">
      <c r="B10" s="200"/>
      <c r="C10" s="392">
        <v>1.05</v>
      </c>
      <c r="D10" s="393"/>
      <c r="E10" s="326" t="s">
        <v>182</v>
      </c>
      <c r="F10" s="394"/>
      <c r="G10" s="6" t="s">
        <v>635</v>
      </c>
      <c r="H10" s="202">
        <v>0</v>
      </c>
      <c r="I10" s="205"/>
      <c r="J10" s="204">
        <f>+I10*H10</f>
        <v>0</v>
      </c>
      <c r="K10" s="28">
        <v>0</v>
      </c>
      <c r="L10" s="55"/>
      <c r="M10" s="5"/>
    </row>
    <row r="11" spans="2:13" ht="26.45" customHeight="1" x14ac:dyDescent="0.2">
      <c r="B11" s="200"/>
      <c r="C11" s="392">
        <v>1.06</v>
      </c>
      <c r="D11" s="393"/>
      <c r="E11" s="326" t="s">
        <v>179</v>
      </c>
      <c r="F11" s="327"/>
      <c r="G11" s="6" t="s">
        <v>637</v>
      </c>
      <c r="H11" s="202">
        <v>2</v>
      </c>
      <c r="I11" s="203">
        <v>75000</v>
      </c>
      <c r="J11" s="203">
        <f t="shared" si="0"/>
        <v>150000</v>
      </c>
      <c r="K11" s="27">
        <v>0</v>
      </c>
      <c r="L11" s="70" t="s">
        <v>14</v>
      </c>
      <c r="M11" s="3"/>
    </row>
    <row r="12" spans="2:13" ht="18" customHeight="1" x14ac:dyDescent="0.2">
      <c r="B12" s="200"/>
      <c r="C12" s="392">
        <v>1.07</v>
      </c>
      <c r="D12" s="393"/>
      <c r="E12" s="326" t="s">
        <v>183</v>
      </c>
      <c r="F12" s="327"/>
      <c r="G12" s="6" t="s">
        <v>629</v>
      </c>
      <c r="H12" s="202">
        <v>2</v>
      </c>
      <c r="I12" s="203">
        <v>710000</v>
      </c>
      <c r="J12" s="204">
        <f t="shared" si="0"/>
        <v>1420000</v>
      </c>
      <c r="K12" s="27">
        <v>2</v>
      </c>
      <c r="L12" s="33">
        <v>1420000</v>
      </c>
      <c r="M12" s="7" t="s">
        <v>17</v>
      </c>
    </row>
    <row r="13" spans="2:13" ht="26.45" customHeight="1" x14ac:dyDescent="0.2">
      <c r="B13" s="200"/>
      <c r="C13" s="392">
        <v>1.08</v>
      </c>
      <c r="D13" s="393"/>
      <c r="E13" s="326" t="s">
        <v>184</v>
      </c>
      <c r="F13" s="327"/>
      <c r="G13" s="6" t="s">
        <v>629</v>
      </c>
      <c r="H13" s="202">
        <v>1</v>
      </c>
      <c r="I13" s="203">
        <v>4800000</v>
      </c>
      <c r="J13" s="204">
        <f t="shared" si="0"/>
        <v>4800000</v>
      </c>
      <c r="K13" s="27">
        <v>1</v>
      </c>
      <c r="L13" s="33">
        <v>4800000</v>
      </c>
      <c r="M13" s="7" t="s">
        <v>17</v>
      </c>
    </row>
    <row r="14" spans="2:13" ht="26.45" customHeight="1" x14ac:dyDescent="0.2">
      <c r="B14" s="200"/>
      <c r="C14" s="392">
        <v>1.0900000000000001</v>
      </c>
      <c r="D14" s="393"/>
      <c r="E14" s="326" t="s">
        <v>186</v>
      </c>
      <c r="F14" s="327"/>
      <c r="G14" s="6" t="s">
        <v>629</v>
      </c>
      <c r="H14" s="202">
        <v>1</v>
      </c>
      <c r="I14" s="203">
        <v>2550000</v>
      </c>
      <c r="J14" s="204">
        <f t="shared" si="0"/>
        <v>2550000</v>
      </c>
      <c r="K14" s="27">
        <v>1</v>
      </c>
      <c r="L14" s="33">
        <v>2550000</v>
      </c>
      <c r="M14" s="7" t="s">
        <v>17</v>
      </c>
    </row>
    <row r="15" spans="2:13" ht="45.75" customHeight="1" x14ac:dyDescent="0.2">
      <c r="B15" s="200"/>
      <c r="C15" s="392">
        <v>1.1000000000000001</v>
      </c>
      <c r="D15" s="393"/>
      <c r="E15" s="326" t="s">
        <v>710</v>
      </c>
      <c r="F15" s="394"/>
      <c r="G15" s="6" t="s">
        <v>635</v>
      </c>
      <c r="H15" s="202">
        <v>1</v>
      </c>
      <c r="I15" s="233">
        <f>3250000-1700000</f>
        <v>1550000</v>
      </c>
      <c r="J15" s="204">
        <f t="shared" si="0"/>
        <v>1550000</v>
      </c>
      <c r="K15" s="27">
        <v>1</v>
      </c>
      <c r="L15" s="33">
        <v>3250000</v>
      </c>
      <c r="M15" s="10" t="s">
        <v>23</v>
      </c>
    </row>
    <row r="16" spans="2:13" ht="26.45" customHeight="1" x14ac:dyDescent="0.2">
      <c r="B16" s="200"/>
      <c r="C16" s="392">
        <v>1.1100000000000001</v>
      </c>
      <c r="D16" s="393"/>
      <c r="E16" s="326" t="s">
        <v>180</v>
      </c>
      <c r="F16" s="394"/>
      <c r="G16" s="6" t="s">
        <v>637</v>
      </c>
      <c r="H16" s="202">
        <v>36</v>
      </c>
      <c r="I16" s="203">
        <v>10990</v>
      </c>
      <c r="J16" s="204">
        <f t="shared" si="0"/>
        <v>395640</v>
      </c>
      <c r="K16" s="18"/>
      <c r="L16" s="7" t="s">
        <v>14</v>
      </c>
      <c r="M16" s="3"/>
    </row>
    <row r="17" spans="2:13" ht="26.45" customHeight="1" x14ac:dyDescent="0.2">
      <c r="B17" s="200"/>
      <c r="C17" s="392">
        <v>1.1200000000000001</v>
      </c>
      <c r="D17" s="393"/>
      <c r="E17" s="326" t="s">
        <v>181</v>
      </c>
      <c r="F17" s="394"/>
      <c r="G17" s="6" t="s">
        <v>635</v>
      </c>
      <c r="H17" s="202">
        <v>1</v>
      </c>
      <c r="I17" s="203">
        <v>450000</v>
      </c>
      <c r="J17" s="204">
        <f t="shared" si="0"/>
        <v>450000</v>
      </c>
      <c r="K17" s="18"/>
      <c r="L17" s="7" t="s">
        <v>14</v>
      </c>
      <c r="M17" s="3"/>
    </row>
    <row r="18" spans="2:13" ht="26.45" customHeight="1" x14ac:dyDescent="0.2">
      <c r="B18" s="200"/>
      <c r="C18" s="392">
        <v>1.1299999999999999</v>
      </c>
      <c r="D18" s="393"/>
      <c r="E18" s="326" t="s">
        <v>187</v>
      </c>
      <c r="F18" s="394"/>
      <c r="G18" s="6" t="s">
        <v>635</v>
      </c>
      <c r="H18" s="202">
        <v>1</v>
      </c>
      <c r="I18" s="203">
        <v>2890000</v>
      </c>
      <c r="J18" s="204">
        <f t="shared" si="0"/>
        <v>2890000</v>
      </c>
      <c r="K18" s="18"/>
      <c r="L18" s="7" t="s">
        <v>14</v>
      </c>
      <c r="M18" s="3"/>
    </row>
    <row r="19" spans="2:13" ht="14.1" customHeight="1" x14ac:dyDescent="0.2">
      <c r="B19" s="200"/>
      <c r="C19" s="398">
        <v>2</v>
      </c>
      <c r="D19" s="399"/>
      <c r="E19" s="322" t="s">
        <v>638</v>
      </c>
      <c r="F19" s="323"/>
      <c r="G19" s="17"/>
      <c r="H19" s="206"/>
      <c r="I19" s="207"/>
      <c r="J19" s="208">
        <f>SUM(J21:J44)</f>
        <v>91819285</v>
      </c>
      <c r="K19" s="29">
        <v>1</v>
      </c>
      <c r="L19" s="34">
        <f>SUM(L21:L44)</f>
        <v>9386440</v>
      </c>
      <c r="M19" s="8"/>
    </row>
    <row r="20" spans="2:13" ht="14.1" customHeight="1" x14ac:dyDescent="0.2">
      <c r="B20" s="200"/>
      <c r="C20" s="400"/>
      <c r="D20" s="394"/>
      <c r="E20" s="326" t="s">
        <v>639</v>
      </c>
      <c r="F20" s="327"/>
      <c r="G20" s="9"/>
      <c r="H20" s="209"/>
      <c r="I20" s="210"/>
      <c r="J20" s="7"/>
      <c r="K20" s="27"/>
      <c r="L20" s="7"/>
      <c r="M20" s="3"/>
    </row>
    <row r="21" spans="2:13" ht="25.7" customHeight="1" x14ac:dyDescent="0.2">
      <c r="B21" s="200"/>
      <c r="C21" s="392">
        <v>2.0099999999999998</v>
      </c>
      <c r="D21" s="393"/>
      <c r="E21" s="326" t="s">
        <v>188</v>
      </c>
      <c r="F21" s="327"/>
      <c r="G21" s="6" t="s">
        <v>635</v>
      </c>
      <c r="H21" s="202">
        <v>1</v>
      </c>
      <c r="I21" s="203">
        <v>17790500</v>
      </c>
      <c r="J21" s="204">
        <f t="shared" ref="J21:J44" si="1">+I21*H21</f>
        <v>17790500</v>
      </c>
      <c r="K21" s="18"/>
      <c r="L21" s="7" t="s">
        <v>14</v>
      </c>
      <c r="M21" s="3"/>
    </row>
    <row r="22" spans="2:13" ht="25.7" customHeight="1" x14ac:dyDescent="0.2">
      <c r="B22" s="200"/>
      <c r="C22" s="392">
        <v>2.02</v>
      </c>
      <c r="D22" s="393"/>
      <c r="E22" s="326" t="s">
        <v>189</v>
      </c>
      <c r="F22" s="394"/>
      <c r="G22" s="6" t="s">
        <v>635</v>
      </c>
      <c r="H22" s="202">
        <v>1</v>
      </c>
      <c r="I22" s="203">
        <v>5197920</v>
      </c>
      <c r="J22" s="204">
        <f t="shared" si="1"/>
        <v>5197920</v>
      </c>
      <c r="K22" s="27">
        <v>1</v>
      </c>
      <c r="L22" s="33">
        <v>5197920</v>
      </c>
      <c r="M22" s="6" t="s">
        <v>17</v>
      </c>
    </row>
    <row r="23" spans="2:13" ht="25.5" customHeight="1" x14ac:dyDescent="0.2">
      <c r="B23" s="200"/>
      <c r="C23" s="392">
        <v>2.0299999999999998</v>
      </c>
      <c r="D23" s="393"/>
      <c r="E23" s="326" t="s">
        <v>190</v>
      </c>
      <c r="F23" s="394"/>
      <c r="G23" s="6" t="s">
        <v>635</v>
      </c>
      <c r="H23" s="202">
        <v>1</v>
      </c>
      <c r="I23" s="203">
        <v>5197920</v>
      </c>
      <c r="J23" s="204">
        <f t="shared" si="1"/>
        <v>5197920</v>
      </c>
      <c r="K23" s="18"/>
      <c r="L23" s="7" t="s">
        <v>14</v>
      </c>
      <c r="M23" s="3"/>
    </row>
    <row r="24" spans="2:13" ht="26.85" customHeight="1" x14ac:dyDescent="0.2">
      <c r="B24" s="200"/>
      <c r="C24" s="392">
        <v>2.04</v>
      </c>
      <c r="D24" s="393"/>
      <c r="E24" s="326" t="s">
        <v>191</v>
      </c>
      <c r="F24" s="394"/>
      <c r="G24" s="6" t="s">
        <v>635</v>
      </c>
      <c r="H24" s="202">
        <v>1</v>
      </c>
      <c r="I24" s="203">
        <v>5197920</v>
      </c>
      <c r="J24" s="204">
        <f t="shared" si="1"/>
        <v>5197920</v>
      </c>
      <c r="K24" s="18"/>
      <c r="L24" s="7" t="s">
        <v>14</v>
      </c>
      <c r="M24" s="3"/>
    </row>
    <row r="25" spans="2:13" ht="26.85" customHeight="1" x14ac:dyDescent="0.2">
      <c r="B25" s="200"/>
      <c r="C25" s="392">
        <v>2.0499999999999998</v>
      </c>
      <c r="D25" s="393"/>
      <c r="E25" s="400" t="s">
        <v>640</v>
      </c>
      <c r="F25" s="394"/>
      <c r="G25" s="6" t="s">
        <v>635</v>
      </c>
      <c r="H25" s="202">
        <v>1</v>
      </c>
      <c r="I25" s="203">
        <v>4188520</v>
      </c>
      <c r="J25" s="204">
        <f t="shared" si="1"/>
        <v>4188520</v>
      </c>
      <c r="K25" s="27">
        <v>1</v>
      </c>
      <c r="L25" s="33">
        <v>4188520</v>
      </c>
      <c r="M25" s="6" t="s">
        <v>17</v>
      </c>
    </row>
    <row r="26" spans="2:13" ht="25.5" customHeight="1" x14ac:dyDescent="0.2">
      <c r="B26" s="200"/>
      <c r="C26" s="392">
        <v>2.06</v>
      </c>
      <c r="D26" s="393"/>
      <c r="E26" s="400" t="s">
        <v>641</v>
      </c>
      <c r="F26" s="394"/>
      <c r="G26" s="6" t="s">
        <v>635</v>
      </c>
      <c r="H26" s="202">
        <v>1</v>
      </c>
      <c r="I26" s="203">
        <v>5197920</v>
      </c>
      <c r="J26" s="204">
        <f t="shared" si="1"/>
        <v>5197920</v>
      </c>
      <c r="K26" s="18"/>
      <c r="L26" s="7" t="s">
        <v>14</v>
      </c>
      <c r="M26" s="3"/>
    </row>
    <row r="27" spans="2:13" ht="25.5" customHeight="1" x14ac:dyDescent="0.2">
      <c r="B27" s="200"/>
      <c r="C27" s="392">
        <v>2.0699999999999998</v>
      </c>
      <c r="D27" s="393"/>
      <c r="E27" s="326" t="s">
        <v>192</v>
      </c>
      <c r="F27" s="394"/>
      <c r="G27" s="6" t="s">
        <v>635</v>
      </c>
      <c r="H27" s="202">
        <v>1</v>
      </c>
      <c r="I27" s="203">
        <v>14500000</v>
      </c>
      <c r="J27" s="204">
        <f t="shared" si="1"/>
        <v>14500000</v>
      </c>
      <c r="K27" s="18"/>
      <c r="L27" s="7" t="s">
        <v>14</v>
      </c>
      <c r="M27" s="3"/>
    </row>
    <row r="28" spans="2:13" ht="38.450000000000003" customHeight="1" x14ac:dyDescent="0.2">
      <c r="B28" s="200"/>
      <c r="C28" s="392">
        <v>2.08</v>
      </c>
      <c r="D28" s="393"/>
      <c r="E28" s="326" t="s">
        <v>193</v>
      </c>
      <c r="F28" s="394"/>
      <c r="G28" s="6" t="s">
        <v>635</v>
      </c>
      <c r="H28" s="202">
        <v>1</v>
      </c>
      <c r="I28" s="203">
        <v>4050000</v>
      </c>
      <c r="J28" s="204">
        <f t="shared" si="1"/>
        <v>4050000</v>
      </c>
      <c r="K28" s="18"/>
      <c r="L28" s="7" t="s">
        <v>14</v>
      </c>
      <c r="M28" s="3"/>
    </row>
    <row r="29" spans="2:13" ht="39.75" customHeight="1" x14ac:dyDescent="0.2">
      <c r="B29" s="200"/>
      <c r="C29" s="392">
        <v>2.09</v>
      </c>
      <c r="D29" s="393"/>
      <c r="E29" s="326" t="s">
        <v>194</v>
      </c>
      <c r="F29" s="394"/>
      <c r="G29" s="6" t="s">
        <v>635</v>
      </c>
      <c r="H29" s="202">
        <v>1</v>
      </c>
      <c r="I29" s="203">
        <v>7800000</v>
      </c>
      <c r="J29" s="204">
        <f t="shared" si="1"/>
        <v>7800000</v>
      </c>
      <c r="K29" s="18"/>
      <c r="L29" s="7" t="s">
        <v>14</v>
      </c>
      <c r="M29" s="3"/>
    </row>
    <row r="30" spans="2:13" ht="25.5" customHeight="1" x14ac:dyDescent="0.2">
      <c r="B30" s="200"/>
      <c r="C30" s="392">
        <v>2.1</v>
      </c>
      <c r="D30" s="393"/>
      <c r="E30" s="326" t="s">
        <v>195</v>
      </c>
      <c r="F30" s="394"/>
      <c r="G30" s="6" t="s">
        <v>635</v>
      </c>
      <c r="H30" s="202">
        <v>1</v>
      </c>
      <c r="I30" s="203">
        <v>12500000</v>
      </c>
      <c r="J30" s="204">
        <f t="shared" si="1"/>
        <v>12500000</v>
      </c>
      <c r="K30" s="18"/>
      <c r="L30" s="7" t="s">
        <v>14</v>
      </c>
      <c r="M30" s="3"/>
    </row>
    <row r="31" spans="2:13" ht="47.45" customHeight="1" x14ac:dyDescent="0.2">
      <c r="B31" s="200"/>
      <c r="C31" s="392">
        <v>2.11</v>
      </c>
      <c r="D31" s="393"/>
      <c r="E31" s="326" t="s">
        <v>196</v>
      </c>
      <c r="F31" s="327"/>
      <c r="G31" s="6" t="s">
        <v>635</v>
      </c>
      <c r="H31" s="202">
        <v>1</v>
      </c>
      <c r="I31" s="203">
        <v>5197920</v>
      </c>
      <c r="J31" s="204">
        <f t="shared" si="1"/>
        <v>5197920</v>
      </c>
      <c r="K31" s="18"/>
      <c r="L31" s="7" t="s">
        <v>14</v>
      </c>
      <c r="M31" s="3"/>
    </row>
    <row r="32" spans="2:13" ht="37.35" customHeight="1" x14ac:dyDescent="0.2">
      <c r="B32" s="200"/>
      <c r="C32" s="392">
        <v>2.12</v>
      </c>
      <c r="D32" s="393"/>
      <c r="E32" s="326" t="s">
        <v>197</v>
      </c>
      <c r="F32" s="327"/>
      <c r="G32" s="6" t="s">
        <v>635</v>
      </c>
      <c r="H32" s="202">
        <v>1</v>
      </c>
      <c r="I32" s="203">
        <v>255555</v>
      </c>
      <c r="J32" s="204">
        <f t="shared" si="1"/>
        <v>255555</v>
      </c>
      <c r="K32" s="18"/>
      <c r="L32" s="7" t="s">
        <v>14</v>
      </c>
      <c r="M32" s="3"/>
    </row>
    <row r="33" spans="2:13" ht="39.950000000000003" customHeight="1" x14ac:dyDescent="0.2">
      <c r="B33" s="200"/>
      <c r="C33" s="392">
        <v>2.13</v>
      </c>
      <c r="D33" s="393"/>
      <c r="E33" s="326" t="s">
        <v>198</v>
      </c>
      <c r="F33" s="327"/>
      <c r="G33" s="6" t="s">
        <v>635</v>
      </c>
      <c r="H33" s="202">
        <v>1</v>
      </c>
      <c r="I33" s="203">
        <v>255555</v>
      </c>
      <c r="J33" s="204">
        <f t="shared" si="1"/>
        <v>255555</v>
      </c>
      <c r="K33" s="18"/>
      <c r="L33" s="7" t="s">
        <v>14</v>
      </c>
      <c r="M33" s="3"/>
    </row>
    <row r="34" spans="2:13" ht="25.5" customHeight="1" x14ac:dyDescent="0.2">
      <c r="B34" s="200"/>
      <c r="C34" s="392">
        <v>2.14</v>
      </c>
      <c r="D34" s="393"/>
      <c r="E34" s="326" t="s">
        <v>199</v>
      </c>
      <c r="F34" s="394"/>
      <c r="G34" s="6" t="s">
        <v>635</v>
      </c>
      <c r="H34" s="202">
        <v>1</v>
      </c>
      <c r="I34" s="203">
        <v>1550000</v>
      </c>
      <c r="J34" s="204">
        <f t="shared" si="1"/>
        <v>1550000</v>
      </c>
      <c r="K34" s="18"/>
      <c r="L34" s="7" t="s">
        <v>14</v>
      </c>
      <c r="M34" s="3"/>
    </row>
    <row r="35" spans="2:13" ht="38.1" customHeight="1" x14ac:dyDescent="0.2">
      <c r="B35" s="200"/>
      <c r="C35" s="392">
        <v>2.15</v>
      </c>
      <c r="D35" s="393"/>
      <c r="E35" s="326" t="s">
        <v>200</v>
      </c>
      <c r="F35" s="327"/>
      <c r="G35" s="6" t="s">
        <v>635</v>
      </c>
      <c r="H35" s="202">
        <v>1</v>
      </c>
      <c r="I35" s="203">
        <v>255555</v>
      </c>
      <c r="J35" s="204">
        <f t="shared" si="1"/>
        <v>255555</v>
      </c>
      <c r="K35" s="18"/>
      <c r="L35" s="7" t="s">
        <v>14</v>
      </c>
      <c r="M35" s="3"/>
    </row>
    <row r="36" spans="2:13" ht="25.5" customHeight="1" x14ac:dyDescent="0.2">
      <c r="B36" s="200"/>
      <c r="C36" s="392">
        <v>2.16</v>
      </c>
      <c r="D36" s="393"/>
      <c r="E36" s="326" t="s">
        <v>201</v>
      </c>
      <c r="F36" s="394"/>
      <c r="G36" s="6" t="s">
        <v>635</v>
      </c>
      <c r="H36" s="202">
        <v>1</v>
      </c>
      <c r="I36" s="203">
        <v>180000</v>
      </c>
      <c r="J36" s="204">
        <f t="shared" si="1"/>
        <v>180000</v>
      </c>
      <c r="K36" s="18"/>
      <c r="L36" s="7" t="s">
        <v>14</v>
      </c>
      <c r="M36" s="3"/>
    </row>
    <row r="37" spans="2:13" ht="27.6" customHeight="1" x14ac:dyDescent="0.2">
      <c r="B37" s="200"/>
      <c r="C37" s="392">
        <v>2.17</v>
      </c>
      <c r="D37" s="393"/>
      <c r="E37" s="326" t="s">
        <v>202</v>
      </c>
      <c r="F37" s="327"/>
      <c r="G37" s="6" t="s">
        <v>635</v>
      </c>
      <c r="H37" s="202">
        <v>1</v>
      </c>
      <c r="I37" s="203">
        <v>180000</v>
      </c>
      <c r="J37" s="204">
        <f t="shared" si="1"/>
        <v>180000</v>
      </c>
      <c r="K37" s="18"/>
      <c r="L37" s="7" t="s">
        <v>14</v>
      </c>
      <c r="M37" s="3"/>
    </row>
    <row r="38" spans="2:13" ht="26.45" customHeight="1" x14ac:dyDescent="0.2">
      <c r="B38" s="200"/>
      <c r="C38" s="392">
        <v>2.1800000000000002</v>
      </c>
      <c r="D38" s="393"/>
      <c r="E38" s="326" t="s">
        <v>203</v>
      </c>
      <c r="F38" s="327"/>
      <c r="G38" s="6" t="s">
        <v>635</v>
      </c>
      <c r="H38" s="202">
        <v>1</v>
      </c>
      <c r="I38" s="203">
        <v>155500</v>
      </c>
      <c r="J38" s="204">
        <f t="shared" si="1"/>
        <v>155500</v>
      </c>
      <c r="K38" s="18"/>
      <c r="L38" s="7" t="s">
        <v>14</v>
      </c>
      <c r="M38" s="3"/>
    </row>
    <row r="39" spans="2:13" ht="26.45" customHeight="1" x14ac:dyDescent="0.2">
      <c r="B39" s="200"/>
      <c r="C39" s="392">
        <v>2.19</v>
      </c>
      <c r="D39" s="393"/>
      <c r="E39" s="326" t="s">
        <v>204</v>
      </c>
      <c r="F39" s="327"/>
      <c r="G39" s="6" t="s">
        <v>635</v>
      </c>
      <c r="H39" s="202">
        <v>1</v>
      </c>
      <c r="I39" s="203">
        <v>155500</v>
      </c>
      <c r="J39" s="204">
        <f t="shared" si="1"/>
        <v>155500</v>
      </c>
      <c r="K39" s="18"/>
      <c r="L39" s="7" t="s">
        <v>14</v>
      </c>
      <c r="M39" s="3"/>
    </row>
    <row r="40" spans="2:13" ht="26.45" customHeight="1" x14ac:dyDescent="0.2">
      <c r="B40" s="200"/>
      <c r="C40" s="392">
        <v>2.2000000000000002</v>
      </c>
      <c r="D40" s="393"/>
      <c r="E40" s="326" t="s">
        <v>642</v>
      </c>
      <c r="F40" s="327"/>
      <c r="G40" s="6" t="s">
        <v>635</v>
      </c>
      <c r="H40" s="202">
        <v>1</v>
      </c>
      <c r="I40" s="203">
        <v>405500</v>
      </c>
      <c r="J40" s="204">
        <f t="shared" si="1"/>
        <v>405500</v>
      </c>
      <c r="K40" s="18"/>
      <c r="L40" s="7" t="s">
        <v>14</v>
      </c>
      <c r="M40" s="3"/>
    </row>
    <row r="41" spans="2:13" ht="26.45" customHeight="1" x14ac:dyDescent="0.2">
      <c r="B41" s="200"/>
      <c r="C41" s="392">
        <v>2.21</v>
      </c>
      <c r="D41" s="393"/>
      <c r="E41" s="326" t="s">
        <v>643</v>
      </c>
      <c r="F41" s="327"/>
      <c r="G41" s="6" t="s">
        <v>635</v>
      </c>
      <c r="H41" s="202">
        <v>2</v>
      </c>
      <c r="I41" s="203">
        <v>155500</v>
      </c>
      <c r="J41" s="204">
        <f t="shared" si="1"/>
        <v>311000</v>
      </c>
      <c r="K41" s="18"/>
      <c r="L41" s="7" t="s">
        <v>14</v>
      </c>
      <c r="M41" s="3"/>
    </row>
    <row r="42" spans="2:13" ht="31.7" customHeight="1" x14ac:dyDescent="0.2">
      <c r="B42" s="200"/>
      <c r="C42" s="392">
        <v>2.2200000000000002</v>
      </c>
      <c r="D42" s="393"/>
      <c r="E42" s="326" t="s">
        <v>644</v>
      </c>
      <c r="F42" s="327"/>
      <c r="G42" s="6" t="s">
        <v>635</v>
      </c>
      <c r="H42" s="202">
        <v>1</v>
      </c>
      <c r="I42" s="203">
        <v>955500</v>
      </c>
      <c r="J42" s="204">
        <f t="shared" si="1"/>
        <v>955500</v>
      </c>
      <c r="K42" s="18"/>
      <c r="L42" s="7" t="s">
        <v>14</v>
      </c>
      <c r="M42" s="3"/>
    </row>
    <row r="43" spans="2:13" ht="15" customHeight="1" x14ac:dyDescent="0.2">
      <c r="B43" s="200"/>
      <c r="C43" s="392">
        <v>2.23</v>
      </c>
      <c r="D43" s="393"/>
      <c r="E43" s="326" t="s">
        <v>645</v>
      </c>
      <c r="F43" s="327"/>
      <c r="G43" s="6" t="s">
        <v>635</v>
      </c>
      <c r="H43" s="202">
        <v>1</v>
      </c>
      <c r="I43" s="203">
        <v>155500</v>
      </c>
      <c r="J43" s="204">
        <f t="shared" si="1"/>
        <v>155500</v>
      </c>
      <c r="K43" s="18"/>
      <c r="L43" s="7" t="s">
        <v>14</v>
      </c>
      <c r="M43" s="3"/>
    </row>
    <row r="44" spans="2:13" ht="39" customHeight="1" x14ac:dyDescent="0.2">
      <c r="B44" s="200"/>
      <c r="C44" s="392">
        <v>2.2400000000000002</v>
      </c>
      <c r="D44" s="393"/>
      <c r="E44" s="326" t="s">
        <v>205</v>
      </c>
      <c r="F44" s="394"/>
      <c r="G44" s="6" t="s">
        <v>635</v>
      </c>
      <c r="H44" s="202">
        <v>1</v>
      </c>
      <c r="I44" s="203">
        <v>185500</v>
      </c>
      <c r="J44" s="204">
        <f t="shared" si="1"/>
        <v>185500</v>
      </c>
      <c r="K44" s="18"/>
      <c r="L44" s="7" t="s">
        <v>14</v>
      </c>
      <c r="M44" s="3"/>
    </row>
    <row r="45" spans="2:13" ht="12.75" customHeight="1" x14ac:dyDescent="0.2">
      <c r="B45" s="200"/>
      <c r="C45" s="398">
        <v>3</v>
      </c>
      <c r="D45" s="399"/>
      <c r="E45" s="322" t="s">
        <v>419</v>
      </c>
      <c r="F45" s="323"/>
      <c r="G45" s="17"/>
      <c r="H45" s="206"/>
      <c r="I45" s="207"/>
      <c r="J45" s="208">
        <f>SUM(J47:J71)</f>
        <v>46388000</v>
      </c>
      <c r="K45" s="29">
        <v>1</v>
      </c>
      <c r="L45" s="34">
        <f>SUM(L47:L71)</f>
        <v>0</v>
      </c>
      <c r="M45" s="8"/>
    </row>
    <row r="46" spans="2:13" ht="14.1" customHeight="1" x14ac:dyDescent="0.2">
      <c r="B46" s="200"/>
      <c r="C46" s="400"/>
      <c r="D46" s="394"/>
      <c r="E46" s="326" t="s">
        <v>206</v>
      </c>
      <c r="F46" s="327"/>
      <c r="G46" s="9"/>
      <c r="H46" s="209"/>
      <c r="I46" s="211"/>
      <c r="J46" s="7"/>
      <c r="K46" s="18"/>
      <c r="L46" s="7"/>
      <c r="M46" s="3"/>
    </row>
    <row r="47" spans="2:13" ht="25.5" customHeight="1" x14ac:dyDescent="0.2">
      <c r="B47" s="200"/>
      <c r="C47" s="392">
        <v>3.01</v>
      </c>
      <c r="D47" s="393"/>
      <c r="E47" s="326" t="s">
        <v>207</v>
      </c>
      <c r="F47" s="394"/>
      <c r="G47" s="6" t="s">
        <v>637</v>
      </c>
      <c r="H47" s="202">
        <v>14</v>
      </c>
      <c r="I47" s="203">
        <v>325500</v>
      </c>
      <c r="J47" s="204">
        <f t="shared" ref="J47:J110" si="2">+I47*H47</f>
        <v>4557000</v>
      </c>
      <c r="K47" s="18"/>
      <c r="L47" s="7" t="s">
        <v>14</v>
      </c>
      <c r="M47" s="3"/>
    </row>
    <row r="48" spans="2:13" ht="25.5" customHeight="1" x14ac:dyDescent="0.2">
      <c r="B48" s="200"/>
      <c r="C48" s="392">
        <v>3.02</v>
      </c>
      <c r="D48" s="393"/>
      <c r="E48" s="326" t="s">
        <v>208</v>
      </c>
      <c r="F48" s="394"/>
      <c r="G48" s="6" t="s">
        <v>637</v>
      </c>
      <c r="H48" s="202">
        <v>15</v>
      </c>
      <c r="I48" s="203">
        <v>160500</v>
      </c>
      <c r="J48" s="204">
        <f t="shared" si="2"/>
        <v>2407500</v>
      </c>
      <c r="K48" s="18"/>
      <c r="L48" s="7" t="s">
        <v>14</v>
      </c>
      <c r="M48" s="3"/>
    </row>
    <row r="49" spans="2:13" ht="25.5" customHeight="1" x14ac:dyDescent="0.2">
      <c r="B49" s="200"/>
      <c r="C49" s="392">
        <v>3.03</v>
      </c>
      <c r="D49" s="393"/>
      <c r="E49" s="326" t="s">
        <v>209</v>
      </c>
      <c r="F49" s="394"/>
      <c r="G49" s="6" t="s">
        <v>637</v>
      </c>
      <c r="H49" s="202">
        <v>19</v>
      </c>
      <c r="I49" s="203">
        <v>160500</v>
      </c>
      <c r="J49" s="204">
        <f t="shared" si="2"/>
        <v>3049500</v>
      </c>
      <c r="K49" s="18"/>
      <c r="L49" s="7" t="s">
        <v>14</v>
      </c>
      <c r="M49" s="3"/>
    </row>
    <row r="50" spans="2:13" ht="25.5" customHeight="1" x14ac:dyDescent="0.2">
      <c r="B50" s="200"/>
      <c r="C50" s="392">
        <v>3.04</v>
      </c>
      <c r="D50" s="393"/>
      <c r="E50" s="326" t="s">
        <v>210</v>
      </c>
      <c r="F50" s="394"/>
      <c r="G50" s="6" t="s">
        <v>637</v>
      </c>
      <c r="H50" s="202">
        <v>71</v>
      </c>
      <c r="I50" s="203">
        <v>160500</v>
      </c>
      <c r="J50" s="204">
        <f t="shared" si="2"/>
        <v>11395500</v>
      </c>
      <c r="K50" s="18"/>
      <c r="L50" s="7" t="s">
        <v>14</v>
      </c>
      <c r="M50" s="3"/>
    </row>
    <row r="51" spans="2:13" ht="25.5" customHeight="1" x14ac:dyDescent="0.2">
      <c r="B51" s="200"/>
      <c r="C51" s="392">
        <v>3.05</v>
      </c>
      <c r="D51" s="393"/>
      <c r="E51" s="326" t="s">
        <v>177</v>
      </c>
      <c r="F51" s="394"/>
      <c r="G51" s="6" t="s">
        <v>637</v>
      </c>
      <c r="H51" s="202">
        <v>13</v>
      </c>
      <c r="I51" s="203">
        <v>160500</v>
      </c>
      <c r="J51" s="204">
        <f t="shared" si="2"/>
        <v>2086500</v>
      </c>
      <c r="K51" s="18"/>
      <c r="L51" s="7" t="s">
        <v>14</v>
      </c>
      <c r="M51" s="3"/>
    </row>
    <row r="52" spans="2:13" ht="28.5" customHeight="1" x14ac:dyDescent="0.2">
      <c r="B52" s="200"/>
      <c r="C52" s="392">
        <v>3.06</v>
      </c>
      <c r="D52" s="393"/>
      <c r="E52" s="326" t="s">
        <v>211</v>
      </c>
      <c r="F52" s="327"/>
      <c r="G52" s="6" t="s">
        <v>637</v>
      </c>
      <c r="H52" s="202">
        <v>11</v>
      </c>
      <c r="I52" s="203">
        <v>160500</v>
      </c>
      <c r="J52" s="204">
        <f t="shared" si="2"/>
        <v>1765500</v>
      </c>
      <c r="K52" s="18"/>
      <c r="L52" s="7" t="s">
        <v>14</v>
      </c>
      <c r="M52" s="3"/>
    </row>
    <row r="53" spans="2:13" ht="40.5" customHeight="1" x14ac:dyDescent="0.2">
      <c r="B53" s="200"/>
      <c r="C53" s="392">
        <v>3.07</v>
      </c>
      <c r="D53" s="393"/>
      <c r="E53" s="326" t="s">
        <v>212</v>
      </c>
      <c r="F53" s="327"/>
      <c r="G53" s="6" t="s">
        <v>637</v>
      </c>
      <c r="H53" s="202">
        <v>10</v>
      </c>
      <c r="I53" s="203">
        <v>160500</v>
      </c>
      <c r="J53" s="204">
        <f t="shared" si="2"/>
        <v>1605000</v>
      </c>
      <c r="K53" s="18"/>
      <c r="L53" s="7" t="s">
        <v>14</v>
      </c>
      <c r="M53" s="3"/>
    </row>
    <row r="54" spans="2:13" ht="28.5" customHeight="1" x14ac:dyDescent="0.2">
      <c r="B54" s="200"/>
      <c r="C54" s="392">
        <v>3.08</v>
      </c>
      <c r="D54" s="393"/>
      <c r="E54" s="326" t="s">
        <v>213</v>
      </c>
      <c r="F54" s="327"/>
      <c r="G54" s="6" t="s">
        <v>637</v>
      </c>
      <c r="H54" s="202">
        <v>17</v>
      </c>
      <c r="I54" s="203">
        <v>55500</v>
      </c>
      <c r="J54" s="204">
        <f t="shared" si="2"/>
        <v>943500</v>
      </c>
      <c r="K54" s="18"/>
      <c r="L54" s="7" t="s">
        <v>14</v>
      </c>
      <c r="M54" s="3"/>
    </row>
    <row r="55" spans="2:13" ht="28.5" customHeight="1" x14ac:dyDescent="0.2">
      <c r="B55" s="200"/>
      <c r="C55" s="392">
        <v>3.09</v>
      </c>
      <c r="D55" s="393"/>
      <c r="E55" s="326" t="s">
        <v>214</v>
      </c>
      <c r="F55" s="327"/>
      <c r="G55" s="6" t="s">
        <v>637</v>
      </c>
      <c r="H55" s="202">
        <v>17</v>
      </c>
      <c r="I55" s="203">
        <v>55500</v>
      </c>
      <c r="J55" s="204">
        <f t="shared" si="2"/>
        <v>943500</v>
      </c>
      <c r="K55" s="18"/>
      <c r="L55" s="7" t="s">
        <v>14</v>
      </c>
      <c r="M55" s="3"/>
    </row>
    <row r="56" spans="2:13" ht="28.5" customHeight="1" x14ac:dyDescent="0.2">
      <c r="B56" s="200"/>
      <c r="C56" s="392">
        <v>3.1</v>
      </c>
      <c r="D56" s="393"/>
      <c r="E56" s="326" t="s">
        <v>215</v>
      </c>
      <c r="F56" s="327"/>
      <c r="G56" s="6" t="s">
        <v>637</v>
      </c>
      <c r="H56" s="202">
        <v>27</v>
      </c>
      <c r="I56" s="203">
        <v>55500</v>
      </c>
      <c r="J56" s="204">
        <f t="shared" si="2"/>
        <v>1498500</v>
      </c>
      <c r="K56" s="18"/>
      <c r="L56" s="7" t="s">
        <v>14</v>
      </c>
      <c r="M56" s="3"/>
    </row>
    <row r="57" spans="2:13" ht="28.5" customHeight="1" x14ac:dyDescent="0.2">
      <c r="B57" s="200"/>
      <c r="C57" s="392">
        <v>3.11</v>
      </c>
      <c r="D57" s="393"/>
      <c r="E57" s="326" t="s">
        <v>176</v>
      </c>
      <c r="F57" s="394"/>
      <c r="G57" s="6" t="s">
        <v>637</v>
      </c>
      <c r="H57" s="202">
        <v>27</v>
      </c>
      <c r="I57" s="203">
        <v>28500</v>
      </c>
      <c r="J57" s="204">
        <f t="shared" si="2"/>
        <v>769500</v>
      </c>
      <c r="K57" s="18"/>
      <c r="L57" s="7" t="s">
        <v>14</v>
      </c>
      <c r="M57" s="3"/>
    </row>
    <row r="58" spans="2:13" ht="28.5" customHeight="1" x14ac:dyDescent="0.2">
      <c r="B58" s="200"/>
      <c r="C58" s="392">
        <v>3.12</v>
      </c>
      <c r="D58" s="393"/>
      <c r="E58" s="326" t="s">
        <v>216</v>
      </c>
      <c r="F58" s="327"/>
      <c r="G58" s="6" t="s">
        <v>637</v>
      </c>
      <c r="H58" s="202">
        <v>33</v>
      </c>
      <c r="I58" s="203">
        <v>55500</v>
      </c>
      <c r="J58" s="204">
        <f t="shared" si="2"/>
        <v>1831500</v>
      </c>
      <c r="K58" s="18"/>
      <c r="L58" s="7" t="s">
        <v>14</v>
      </c>
      <c r="M58" s="3"/>
    </row>
    <row r="59" spans="2:13" ht="27.6" customHeight="1" x14ac:dyDescent="0.2">
      <c r="B59" s="200"/>
      <c r="C59" s="392">
        <v>3.13</v>
      </c>
      <c r="D59" s="393"/>
      <c r="E59" s="326" t="s">
        <v>217</v>
      </c>
      <c r="F59" s="327"/>
      <c r="G59" s="6" t="s">
        <v>637</v>
      </c>
      <c r="H59" s="202">
        <v>14</v>
      </c>
      <c r="I59" s="203">
        <v>20500</v>
      </c>
      <c r="J59" s="204">
        <f t="shared" si="2"/>
        <v>287000</v>
      </c>
      <c r="K59" s="18"/>
      <c r="L59" s="7" t="s">
        <v>14</v>
      </c>
      <c r="M59" s="3"/>
    </row>
    <row r="60" spans="2:13" ht="27.6" customHeight="1" x14ac:dyDescent="0.2">
      <c r="B60" s="200"/>
      <c r="C60" s="392">
        <v>3.14</v>
      </c>
      <c r="D60" s="393"/>
      <c r="E60" s="326" t="s">
        <v>218</v>
      </c>
      <c r="F60" s="327"/>
      <c r="G60" s="6" t="s">
        <v>637</v>
      </c>
      <c r="H60" s="202">
        <v>19</v>
      </c>
      <c r="I60" s="203">
        <v>12500</v>
      </c>
      <c r="J60" s="204">
        <f t="shared" si="2"/>
        <v>237500</v>
      </c>
      <c r="K60" s="18"/>
      <c r="L60" s="7" t="s">
        <v>14</v>
      </c>
      <c r="M60" s="3"/>
    </row>
    <row r="61" spans="2:13" ht="27.6" customHeight="1" x14ac:dyDescent="0.2">
      <c r="B61" s="200"/>
      <c r="C61" s="392">
        <v>3.15</v>
      </c>
      <c r="D61" s="393"/>
      <c r="E61" s="326" t="s">
        <v>219</v>
      </c>
      <c r="F61" s="327"/>
      <c r="G61" s="6" t="s">
        <v>637</v>
      </c>
      <c r="H61" s="202">
        <v>53</v>
      </c>
      <c r="I61" s="203">
        <v>12500</v>
      </c>
      <c r="J61" s="204">
        <f t="shared" si="2"/>
        <v>662500</v>
      </c>
      <c r="K61" s="18"/>
      <c r="L61" s="7" t="s">
        <v>14</v>
      </c>
      <c r="M61" s="3"/>
    </row>
    <row r="62" spans="2:13" ht="27.6" customHeight="1" x14ac:dyDescent="0.2">
      <c r="B62" s="200"/>
      <c r="C62" s="392">
        <v>3.16</v>
      </c>
      <c r="D62" s="393"/>
      <c r="E62" s="326" t="s">
        <v>220</v>
      </c>
      <c r="F62" s="327"/>
      <c r="G62" s="6" t="s">
        <v>637</v>
      </c>
      <c r="H62" s="202">
        <v>41</v>
      </c>
      <c r="I62" s="203">
        <v>20500</v>
      </c>
      <c r="J62" s="204">
        <f t="shared" si="2"/>
        <v>840500</v>
      </c>
      <c r="K62" s="18"/>
      <c r="L62" s="7" t="s">
        <v>14</v>
      </c>
      <c r="M62" s="3"/>
    </row>
    <row r="63" spans="2:13" ht="27.6" customHeight="1" x14ac:dyDescent="0.2">
      <c r="B63" s="200"/>
      <c r="C63" s="392">
        <v>3.17</v>
      </c>
      <c r="D63" s="393"/>
      <c r="E63" s="326" t="s">
        <v>221</v>
      </c>
      <c r="F63" s="327"/>
      <c r="G63" s="6" t="s">
        <v>637</v>
      </c>
      <c r="H63" s="202">
        <v>53</v>
      </c>
      <c r="I63" s="203">
        <v>14500</v>
      </c>
      <c r="J63" s="204">
        <f t="shared" si="2"/>
        <v>768500</v>
      </c>
      <c r="K63" s="18"/>
      <c r="L63" s="7" t="s">
        <v>14</v>
      </c>
      <c r="M63" s="3"/>
    </row>
    <row r="64" spans="2:13" ht="27.6" customHeight="1" x14ac:dyDescent="0.2">
      <c r="B64" s="200"/>
      <c r="C64" s="392">
        <v>3.18</v>
      </c>
      <c r="D64" s="393"/>
      <c r="E64" s="326" t="s">
        <v>222</v>
      </c>
      <c r="F64" s="327"/>
      <c r="G64" s="6" t="s">
        <v>637</v>
      </c>
      <c r="H64" s="202">
        <v>61</v>
      </c>
      <c r="I64" s="203">
        <v>12500</v>
      </c>
      <c r="J64" s="204">
        <f t="shared" si="2"/>
        <v>762500</v>
      </c>
      <c r="K64" s="18"/>
      <c r="L64" s="7" t="s">
        <v>14</v>
      </c>
      <c r="M64" s="3"/>
    </row>
    <row r="65" spans="2:13" ht="27.6" customHeight="1" x14ac:dyDescent="0.2">
      <c r="B65" s="200"/>
      <c r="C65" s="392">
        <v>3.19</v>
      </c>
      <c r="D65" s="393"/>
      <c r="E65" s="326" t="s">
        <v>223</v>
      </c>
      <c r="F65" s="327"/>
      <c r="G65" s="6" t="s">
        <v>637</v>
      </c>
      <c r="H65" s="202">
        <v>125</v>
      </c>
      <c r="I65" s="203">
        <v>12500</v>
      </c>
      <c r="J65" s="204">
        <f t="shared" si="2"/>
        <v>1562500</v>
      </c>
      <c r="K65" s="18"/>
      <c r="L65" s="7" t="s">
        <v>14</v>
      </c>
      <c r="M65" s="3"/>
    </row>
    <row r="66" spans="2:13" ht="28.5" customHeight="1" x14ac:dyDescent="0.2">
      <c r="B66" s="200"/>
      <c r="C66" s="392">
        <v>3.2</v>
      </c>
      <c r="D66" s="393"/>
      <c r="E66" s="326" t="s">
        <v>224</v>
      </c>
      <c r="F66" s="327"/>
      <c r="G66" s="6" t="s">
        <v>637</v>
      </c>
      <c r="H66" s="202">
        <v>125</v>
      </c>
      <c r="I66" s="203">
        <v>10500</v>
      </c>
      <c r="J66" s="204">
        <f t="shared" si="2"/>
        <v>1312500</v>
      </c>
      <c r="K66" s="18"/>
      <c r="L66" s="7" t="s">
        <v>14</v>
      </c>
      <c r="M66" s="3"/>
    </row>
    <row r="67" spans="2:13" ht="28.5" customHeight="1" x14ac:dyDescent="0.2">
      <c r="B67" s="200"/>
      <c r="C67" s="392">
        <v>3.21</v>
      </c>
      <c r="D67" s="393"/>
      <c r="E67" s="326" t="s">
        <v>225</v>
      </c>
      <c r="F67" s="327"/>
      <c r="G67" s="6" t="s">
        <v>637</v>
      </c>
      <c r="H67" s="202">
        <v>70</v>
      </c>
      <c r="I67" s="203">
        <v>50500</v>
      </c>
      <c r="J67" s="204">
        <f t="shared" si="2"/>
        <v>3535000</v>
      </c>
      <c r="K67" s="18"/>
      <c r="L67" s="7" t="s">
        <v>14</v>
      </c>
      <c r="M67" s="3"/>
    </row>
    <row r="68" spans="2:13" ht="28.5" customHeight="1" x14ac:dyDescent="0.2">
      <c r="B68" s="200"/>
      <c r="C68" s="392">
        <v>3.22</v>
      </c>
      <c r="D68" s="393"/>
      <c r="E68" s="326" t="s">
        <v>226</v>
      </c>
      <c r="F68" s="327"/>
      <c r="G68" s="6" t="s">
        <v>637</v>
      </c>
      <c r="H68" s="202">
        <v>104</v>
      </c>
      <c r="I68" s="203">
        <v>10500</v>
      </c>
      <c r="J68" s="204">
        <f t="shared" si="2"/>
        <v>1092000</v>
      </c>
      <c r="K68" s="18"/>
      <c r="L68" s="7" t="s">
        <v>14</v>
      </c>
      <c r="M68" s="3"/>
    </row>
    <row r="69" spans="2:13" ht="28.5" customHeight="1" x14ac:dyDescent="0.2">
      <c r="B69" s="200"/>
      <c r="C69" s="392">
        <v>3.23</v>
      </c>
      <c r="D69" s="393"/>
      <c r="E69" s="326" t="s">
        <v>227</v>
      </c>
      <c r="F69" s="327"/>
      <c r="G69" s="6" t="s">
        <v>637</v>
      </c>
      <c r="H69" s="202">
        <v>124</v>
      </c>
      <c r="I69" s="203">
        <v>10500</v>
      </c>
      <c r="J69" s="204">
        <f t="shared" si="2"/>
        <v>1302000</v>
      </c>
      <c r="K69" s="18"/>
      <c r="L69" s="7" t="s">
        <v>14</v>
      </c>
      <c r="M69" s="3"/>
    </row>
    <row r="70" spans="2:13" ht="28.5" customHeight="1" x14ac:dyDescent="0.2">
      <c r="B70" s="200"/>
      <c r="C70" s="392">
        <v>3.24</v>
      </c>
      <c r="D70" s="393"/>
      <c r="E70" s="326" t="s">
        <v>228</v>
      </c>
      <c r="F70" s="327"/>
      <c r="G70" s="6" t="s">
        <v>637</v>
      </c>
      <c r="H70" s="202">
        <v>7</v>
      </c>
      <c r="I70" s="203">
        <v>155500</v>
      </c>
      <c r="J70" s="204">
        <f t="shared" si="2"/>
        <v>1088500</v>
      </c>
      <c r="K70" s="18"/>
      <c r="L70" s="7" t="s">
        <v>14</v>
      </c>
      <c r="M70" s="3"/>
    </row>
    <row r="71" spans="2:13" ht="28.5" customHeight="1" x14ac:dyDescent="0.2">
      <c r="B71" s="200"/>
      <c r="C71" s="392">
        <v>3.25</v>
      </c>
      <c r="D71" s="393"/>
      <c r="E71" s="326" t="s">
        <v>229</v>
      </c>
      <c r="F71" s="327"/>
      <c r="G71" s="6" t="s">
        <v>637</v>
      </c>
      <c r="H71" s="202">
        <v>8</v>
      </c>
      <c r="I71" s="203">
        <v>10500</v>
      </c>
      <c r="J71" s="204">
        <f t="shared" si="2"/>
        <v>84000</v>
      </c>
      <c r="K71" s="18"/>
      <c r="L71" s="7" t="s">
        <v>14</v>
      </c>
      <c r="M71" s="3"/>
    </row>
    <row r="72" spans="2:13" ht="20.25" customHeight="1" x14ac:dyDescent="0.2">
      <c r="B72" s="200"/>
      <c r="C72" s="398">
        <v>4</v>
      </c>
      <c r="D72" s="399"/>
      <c r="E72" s="322" t="s">
        <v>646</v>
      </c>
      <c r="F72" s="323"/>
      <c r="G72" s="17"/>
      <c r="H72" s="206"/>
      <c r="I72" s="212"/>
      <c r="J72" s="208">
        <f>SUM(J73:J81)</f>
        <v>42131040</v>
      </c>
      <c r="K72" s="245"/>
      <c r="L72" s="15">
        <f>SUM(L73:L81)</f>
        <v>0</v>
      </c>
      <c r="M72" s="8"/>
    </row>
    <row r="73" spans="2:13" ht="20.25" customHeight="1" x14ac:dyDescent="0.2">
      <c r="B73" s="200"/>
      <c r="C73" s="392">
        <v>4.01</v>
      </c>
      <c r="D73" s="393"/>
      <c r="E73" s="326" t="s">
        <v>647</v>
      </c>
      <c r="F73" s="327"/>
      <c r="G73" s="6" t="s">
        <v>637</v>
      </c>
      <c r="H73" s="202">
        <v>474</v>
      </c>
      <c r="I73" s="203">
        <v>11500</v>
      </c>
      <c r="J73" s="204">
        <f t="shared" si="2"/>
        <v>5451000</v>
      </c>
      <c r="K73" s="18"/>
      <c r="L73" s="7" t="s">
        <v>14</v>
      </c>
      <c r="M73" s="3"/>
    </row>
    <row r="74" spans="2:13" ht="20.25" customHeight="1" x14ac:dyDescent="0.2">
      <c r="B74" s="200"/>
      <c r="C74" s="392">
        <v>4.0199999999999996</v>
      </c>
      <c r="D74" s="393"/>
      <c r="E74" s="326" t="s">
        <v>648</v>
      </c>
      <c r="F74" s="327"/>
      <c r="G74" s="6" t="s">
        <v>637</v>
      </c>
      <c r="H74" s="202">
        <v>169</v>
      </c>
      <c r="I74" s="203">
        <v>9500</v>
      </c>
      <c r="J74" s="204">
        <f t="shared" si="2"/>
        <v>1605500</v>
      </c>
      <c r="K74" s="18"/>
      <c r="L74" s="7" t="s">
        <v>14</v>
      </c>
      <c r="M74" s="3"/>
    </row>
    <row r="75" spans="2:13" ht="20.25" customHeight="1" x14ac:dyDescent="0.2">
      <c r="B75" s="200"/>
      <c r="C75" s="392">
        <v>4.03</v>
      </c>
      <c r="D75" s="393"/>
      <c r="E75" s="326" t="s">
        <v>649</v>
      </c>
      <c r="F75" s="327"/>
      <c r="G75" s="6" t="s">
        <v>637</v>
      </c>
      <c r="H75" s="202">
        <v>117</v>
      </c>
      <c r="I75" s="203">
        <v>40500</v>
      </c>
      <c r="J75" s="204">
        <f t="shared" si="2"/>
        <v>4738500</v>
      </c>
      <c r="K75" s="18"/>
      <c r="L75" s="7" t="s">
        <v>14</v>
      </c>
      <c r="M75" s="3"/>
    </row>
    <row r="76" spans="2:13" ht="20.25" customHeight="1" x14ac:dyDescent="0.2">
      <c r="B76" s="200"/>
      <c r="C76" s="392">
        <v>4.04</v>
      </c>
      <c r="D76" s="393"/>
      <c r="E76" s="326" t="s">
        <v>650</v>
      </c>
      <c r="F76" s="327"/>
      <c r="G76" s="6" t="s">
        <v>637</v>
      </c>
      <c r="H76" s="202">
        <v>113</v>
      </c>
      <c r="I76" s="203">
        <v>50500</v>
      </c>
      <c r="J76" s="204">
        <f t="shared" si="2"/>
        <v>5706500</v>
      </c>
      <c r="K76" s="18"/>
      <c r="L76" s="7" t="s">
        <v>14</v>
      </c>
      <c r="M76" s="3"/>
    </row>
    <row r="77" spans="2:13" ht="20.25" customHeight="1" x14ac:dyDescent="0.2">
      <c r="B77" s="200"/>
      <c r="C77" s="392">
        <v>4.05</v>
      </c>
      <c r="D77" s="393"/>
      <c r="E77" s="326" t="s">
        <v>651</v>
      </c>
      <c r="F77" s="327"/>
      <c r="G77" s="6" t="s">
        <v>637</v>
      </c>
      <c r="H77" s="202">
        <v>11</v>
      </c>
      <c r="I77" s="203">
        <v>150555</v>
      </c>
      <c r="J77" s="204">
        <f t="shared" si="2"/>
        <v>1656105</v>
      </c>
      <c r="K77" s="18"/>
      <c r="L77" s="7" t="s">
        <v>14</v>
      </c>
      <c r="M77" s="3"/>
    </row>
    <row r="78" spans="2:13" ht="20.25" customHeight="1" x14ac:dyDescent="0.2">
      <c r="B78" s="200"/>
      <c r="C78" s="392">
        <v>4.0599999999999996</v>
      </c>
      <c r="D78" s="393"/>
      <c r="E78" s="326" t="s">
        <v>652</v>
      </c>
      <c r="F78" s="327"/>
      <c r="G78" s="6" t="s">
        <v>637</v>
      </c>
      <c r="H78" s="202">
        <v>18</v>
      </c>
      <c r="I78" s="203">
        <v>150555</v>
      </c>
      <c r="J78" s="204">
        <f t="shared" si="2"/>
        <v>2709990</v>
      </c>
      <c r="K78" s="18"/>
      <c r="L78" s="7" t="s">
        <v>14</v>
      </c>
      <c r="M78" s="3"/>
    </row>
    <row r="79" spans="2:13" ht="20.25" customHeight="1" x14ac:dyDescent="0.2">
      <c r="B79" s="200"/>
      <c r="C79" s="392">
        <v>4.07</v>
      </c>
      <c r="D79" s="393"/>
      <c r="E79" s="326" t="s">
        <v>230</v>
      </c>
      <c r="F79" s="327"/>
      <c r="G79" s="6" t="s">
        <v>637</v>
      </c>
      <c r="H79" s="202">
        <v>99</v>
      </c>
      <c r="I79" s="203">
        <v>150555</v>
      </c>
      <c r="J79" s="204">
        <f t="shared" si="2"/>
        <v>14904945</v>
      </c>
      <c r="K79" s="18"/>
      <c r="L79" s="7" t="s">
        <v>14</v>
      </c>
      <c r="M79" s="3"/>
    </row>
    <row r="80" spans="2:13" ht="20.25" customHeight="1" x14ac:dyDescent="0.2">
      <c r="B80" s="200"/>
      <c r="C80" s="392">
        <v>4.08</v>
      </c>
      <c r="D80" s="393"/>
      <c r="E80" s="326" t="s">
        <v>653</v>
      </c>
      <c r="F80" s="327"/>
      <c r="G80" s="6" t="s">
        <v>637</v>
      </c>
      <c r="H80" s="202">
        <v>12</v>
      </c>
      <c r="I80" s="203">
        <v>300500</v>
      </c>
      <c r="J80" s="204">
        <f t="shared" si="2"/>
        <v>3606000</v>
      </c>
      <c r="K80" s="18"/>
      <c r="L80" s="7" t="s">
        <v>14</v>
      </c>
      <c r="M80" s="3"/>
    </row>
    <row r="81" spans="2:13" ht="20.25" customHeight="1" x14ac:dyDescent="0.2">
      <c r="B81" s="200"/>
      <c r="C81" s="392">
        <v>4.09</v>
      </c>
      <c r="D81" s="393"/>
      <c r="E81" s="326" t="s">
        <v>654</v>
      </c>
      <c r="F81" s="327"/>
      <c r="G81" s="6" t="s">
        <v>637</v>
      </c>
      <c r="H81" s="202">
        <v>5</v>
      </c>
      <c r="I81" s="203">
        <v>350500</v>
      </c>
      <c r="J81" s="204">
        <f t="shared" si="2"/>
        <v>1752500</v>
      </c>
      <c r="K81" s="18"/>
      <c r="L81" s="7" t="s">
        <v>14</v>
      </c>
      <c r="M81" s="3"/>
    </row>
    <row r="82" spans="2:13" ht="14.45" customHeight="1" x14ac:dyDescent="0.2">
      <c r="B82" s="200"/>
      <c r="C82" s="398">
        <v>5</v>
      </c>
      <c r="D82" s="399"/>
      <c r="E82" s="322" t="s">
        <v>435</v>
      </c>
      <c r="F82" s="323"/>
      <c r="G82" s="17"/>
      <c r="H82" s="206"/>
      <c r="I82" s="212"/>
      <c r="J82" s="208">
        <f>SUM(J83:J92)</f>
        <v>17979200</v>
      </c>
      <c r="K82" s="245"/>
      <c r="L82" s="15">
        <f>SUM(L83:L92)</f>
        <v>0</v>
      </c>
      <c r="M82" s="8"/>
    </row>
    <row r="83" spans="2:13" ht="14.1" customHeight="1" x14ac:dyDescent="0.2">
      <c r="B83" s="200"/>
      <c r="C83" s="392">
        <v>5.01</v>
      </c>
      <c r="D83" s="393"/>
      <c r="E83" s="326" t="s">
        <v>655</v>
      </c>
      <c r="F83" s="327"/>
      <c r="G83" s="6" t="s">
        <v>629</v>
      </c>
      <c r="H83" s="202">
        <v>2</v>
      </c>
      <c r="I83" s="203">
        <v>50600</v>
      </c>
      <c r="J83" s="204">
        <f t="shared" si="2"/>
        <v>101200</v>
      </c>
      <c r="K83" s="18"/>
      <c r="L83" s="7" t="s">
        <v>14</v>
      </c>
      <c r="M83" s="3"/>
    </row>
    <row r="84" spans="2:13" ht="14.45" customHeight="1" x14ac:dyDescent="0.2">
      <c r="B84" s="200"/>
      <c r="C84" s="392">
        <v>5.0199999999999996</v>
      </c>
      <c r="D84" s="393"/>
      <c r="E84" s="326" t="s">
        <v>656</v>
      </c>
      <c r="F84" s="327"/>
      <c r="G84" s="6" t="s">
        <v>629</v>
      </c>
      <c r="H84" s="202">
        <v>4</v>
      </c>
      <c r="I84" s="203">
        <v>80500</v>
      </c>
      <c r="J84" s="204">
        <f t="shared" si="2"/>
        <v>322000</v>
      </c>
      <c r="K84" s="18"/>
      <c r="L84" s="7" t="s">
        <v>14</v>
      </c>
      <c r="M84" s="3"/>
    </row>
    <row r="85" spans="2:13" ht="14.45" customHeight="1" x14ac:dyDescent="0.2">
      <c r="B85" s="200"/>
      <c r="C85" s="392">
        <v>5.03</v>
      </c>
      <c r="D85" s="393"/>
      <c r="E85" s="326" t="s">
        <v>657</v>
      </c>
      <c r="F85" s="327"/>
      <c r="G85" s="6" t="s">
        <v>629</v>
      </c>
      <c r="H85" s="202">
        <v>12</v>
      </c>
      <c r="I85" s="203">
        <v>110500</v>
      </c>
      <c r="J85" s="204">
        <f t="shared" si="2"/>
        <v>1326000</v>
      </c>
      <c r="K85" s="18"/>
      <c r="L85" s="7" t="s">
        <v>14</v>
      </c>
      <c r="M85" s="3"/>
    </row>
    <row r="86" spans="2:13" ht="14.1" customHeight="1" x14ac:dyDescent="0.2">
      <c r="B86" s="200"/>
      <c r="C86" s="392">
        <v>5.04</v>
      </c>
      <c r="D86" s="393"/>
      <c r="E86" s="326" t="s">
        <v>658</v>
      </c>
      <c r="F86" s="327"/>
      <c r="G86" s="6" t="s">
        <v>629</v>
      </c>
      <c r="H86" s="202">
        <v>3</v>
      </c>
      <c r="I86" s="203">
        <v>290500</v>
      </c>
      <c r="J86" s="204">
        <f t="shared" si="2"/>
        <v>871500</v>
      </c>
      <c r="K86" s="18"/>
      <c r="L86" s="7" t="s">
        <v>14</v>
      </c>
      <c r="M86" s="3"/>
    </row>
    <row r="87" spans="2:13" ht="14.1" customHeight="1" x14ac:dyDescent="0.2">
      <c r="B87" s="200"/>
      <c r="C87" s="392">
        <v>5.05</v>
      </c>
      <c r="D87" s="393"/>
      <c r="E87" s="326" t="s">
        <v>231</v>
      </c>
      <c r="F87" s="327"/>
      <c r="G87" s="6" t="s">
        <v>629</v>
      </c>
      <c r="H87" s="202">
        <v>4</v>
      </c>
      <c r="I87" s="203">
        <v>320500</v>
      </c>
      <c r="J87" s="204">
        <f t="shared" si="2"/>
        <v>1282000</v>
      </c>
      <c r="K87" s="18"/>
      <c r="L87" s="7" t="s">
        <v>14</v>
      </c>
      <c r="M87" s="3"/>
    </row>
    <row r="88" spans="2:13" ht="14.45" customHeight="1" x14ac:dyDescent="0.2">
      <c r="B88" s="200"/>
      <c r="C88" s="392">
        <v>5.0599999999999996</v>
      </c>
      <c r="D88" s="393"/>
      <c r="E88" s="326" t="s">
        <v>659</v>
      </c>
      <c r="F88" s="327"/>
      <c r="G88" s="6" t="s">
        <v>629</v>
      </c>
      <c r="H88" s="202">
        <v>1</v>
      </c>
      <c r="I88" s="203">
        <v>340500</v>
      </c>
      <c r="J88" s="204">
        <f t="shared" si="2"/>
        <v>340500</v>
      </c>
      <c r="K88" s="18"/>
      <c r="L88" s="7" t="s">
        <v>14</v>
      </c>
      <c r="M88" s="3"/>
    </row>
    <row r="89" spans="2:13" ht="14.45" customHeight="1" x14ac:dyDescent="0.2">
      <c r="B89" s="200"/>
      <c r="C89" s="392">
        <v>5.07</v>
      </c>
      <c r="D89" s="393"/>
      <c r="E89" s="326" t="s">
        <v>660</v>
      </c>
      <c r="F89" s="327"/>
      <c r="G89" s="6" t="s">
        <v>629</v>
      </c>
      <c r="H89" s="202">
        <v>9</v>
      </c>
      <c r="I89" s="203">
        <v>360500</v>
      </c>
      <c r="J89" s="204">
        <f t="shared" si="2"/>
        <v>3244500</v>
      </c>
      <c r="K89" s="18"/>
      <c r="L89" s="7" t="s">
        <v>14</v>
      </c>
      <c r="M89" s="3"/>
    </row>
    <row r="90" spans="2:13" ht="14.1" customHeight="1" x14ac:dyDescent="0.2">
      <c r="B90" s="200"/>
      <c r="C90" s="392">
        <v>5.08</v>
      </c>
      <c r="D90" s="393"/>
      <c r="E90" s="326" t="s">
        <v>661</v>
      </c>
      <c r="F90" s="327"/>
      <c r="G90" s="6" t="s">
        <v>629</v>
      </c>
      <c r="H90" s="202">
        <v>3</v>
      </c>
      <c r="I90" s="203">
        <v>380500</v>
      </c>
      <c r="J90" s="204">
        <f t="shared" si="2"/>
        <v>1141500</v>
      </c>
      <c r="K90" s="18"/>
      <c r="L90" s="7" t="s">
        <v>14</v>
      </c>
      <c r="M90" s="3"/>
    </row>
    <row r="91" spans="2:13" ht="14.1" customHeight="1" x14ac:dyDescent="0.2">
      <c r="B91" s="200"/>
      <c r="C91" s="392">
        <v>5.09</v>
      </c>
      <c r="D91" s="393"/>
      <c r="E91" s="326" t="s">
        <v>662</v>
      </c>
      <c r="F91" s="327"/>
      <c r="G91" s="6" t="s">
        <v>629</v>
      </c>
      <c r="H91" s="202">
        <v>6</v>
      </c>
      <c r="I91" s="203">
        <v>850000</v>
      </c>
      <c r="J91" s="204">
        <f t="shared" si="2"/>
        <v>5100000</v>
      </c>
      <c r="K91" s="18"/>
      <c r="L91" s="7" t="s">
        <v>14</v>
      </c>
      <c r="M91" s="3"/>
    </row>
    <row r="92" spans="2:13" ht="14.45" customHeight="1" x14ac:dyDescent="0.2">
      <c r="B92" s="200"/>
      <c r="C92" s="392">
        <v>5.0999999999999996</v>
      </c>
      <c r="D92" s="393"/>
      <c r="E92" s="326" t="s">
        <v>663</v>
      </c>
      <c r="F92" s="327"/>
      <c r="G92" s="6" t="s">
        <v>629</v>
      </c>
      <c r="H92" s="202">
        <v>5</v>
      </c>
      <c r="I92" s="203">
        <v>850000</v>
      </c>
      <c r="J92" s="204">
        <f t="shared" si="2"/>
        <v>4250000</v>
      </c>
      <c r="K92" s="18"/>
      <c r="L92" s="7" t="s">
        <v>14</v>
      </c>
      <c r="M92" s="3"/>
    </row>
    <row r="93" spans="2:13" ht="14.45" customHeight="1" x14ac:dyDescent="0.2">
      <c r="B93" s="200"/>
      <c r="C93" s="401">
        <v>6</v>
      </c>
      <c r="D93" s="402"/>
      <c r="E93" s="322" t="s">
        <v>664</v>
      </c>
      <c r="F93" s="323"/>
      <c r="G93" s="17"/>
      <c r="H93" s="206"/>
      <c r="I93" s="212"/>
      <c r="J93" s="208">
        <f>SUM(J94:J135)</f>
        <v>47831460</v>
      </c>
      <c r="K93" s="245"/>
      <c r="L93" s="15">
        <f>SUM(L94:L135)</f>
        <v>0</v>
      </c>
      <c r="M93" s="8"/>
    </row>
    <row r="94" spans="2:13" ht="14.1" customHeight="1" x14ac:dyDescent="0.2">
      <c r="B94" s="200"/>
      <c r="C94" s="392">
        <v>6.01</v>
      </c>
      <c r="D94" s="393"/>
      <c r="E94" s="333" t="s">
        <v>332</v>
      </c>
      <c r="F94" s="334"/>
      <c r="G94" s="6" t="s">
        <v>629</v>
      </c>
      <c r="H94" s="202">
        <v>109</v>
      </c>
      <c r="I94" s="203">
        <v>37000</v>
      </c>
      <c r="J94" s="204">
        <f t="shared" si="2"/>
        <v>4033000</v>
      </c>
      <c r="K94" s="18"/>
      <c r="L94" s="7" t="s">
        <v>14</v>
      </c>
      <c r="M94" s="3"/>
    </row>
    <row r="95" spans="2:13" ht="25.5" customHeight="1" x14ac:dyDescent="0.2">
      <c r="B95" s="200"/>
      <c r="C95" s="392">
        <v>6.02</v>
      </c>
      <c r="D95" s="393"/>
      <c r="E95" s="333" t="s">
        <v>232</v>
      </c>
      <c r="F95" s="403"/>
      <c r="G95" s="6" t="s">
        <v>629</v>
      </c>
      <c r="H95" s="202">
        <v>11</v>
      </c>
      <c r="I95" s="203">
        <v>37000</v>
      </c>
      <c r="J95" s="204">
        <f t="shared" si="2"/>
        <v>407000</v>
      </c>
      <c r="K95" s="18"/>
      <c r="L95" s="7" t="s">
        <v>14</v>
      </c>
      <c r="M95" s="3"/>
    </row>
    <row r="96" spans="2:13" ht="14.45" customHeight="1" x14ac:dyDescent="0.2">
      <c r="B96" s="200"/>
      <c r="C96" s="392">
        <v>6.03</v>
      </c>
      <c r="D96" s="393"/>
      <c r="E96" s="333" t="s">
        <v>234</v>
      </c>
      <c r="F96" s="334"/>
      <c r="G96" s="6" t="s">
        <v>629</v>
      </c>
      <c r="H96" s="202">
        <v>11</v>
      </c>
      <c r="I96" s="203">
        <v>550000</v>
      </c>
      <c r="J96" s="204">
        <f t="shared" si="2"/>
        <v>6050000</v>
      </c>
      <c r="K96" s="18"/>
      <c r="L96" s="7" t="s">
        <v>14</v>
      </c>
      <c r="M96" s="3"/>
    </row>
    <row r="97" spans="2:13" ht="25.7" customHeight="1" x14ac:dyDescent="0.2">
      <c r="B97" s="200"/>
      <c r="C97" s="392">
        <v>6.04</v>
      </c>
      <c r="D97" s="393"/>
      <c r="E97" s="333" t="s">
        <v>233</v>
      </c>
      <c r="F97" s="334"/>
      <c r="G97" s="6" t="s">
        <v>629</v>
      </c>
      <c r="H97" s="202">
        <v>43</v>
      </c>
      <c r="I97" s="203">
        <v>37000</v>
      </c>
      <c r="J97" s="204">
        <f t="shared" si="2"/>
        <v>1591000</v>
      </c>
      <c r="K97" s="18"/>
      <c r="L97" s="7" t="s">
        <v>14</v>
      </c>
      <c r="M97" s="3"/>
    </row>
    <row r="98" spans="2:13" ht="14.1" customHeight="1" x14ac:dyDescent="0.2">
      <c r="B98" s="200"/>
      <c r="C98" s="392">
        <v>6.05</v>
      </c>
      <c r="D98" s="393"/>
      <c r="E98" s="326" t="s">
        <v>235</v>
      </c>
      <c r="F98" s="327"/>
      <c r="G98" s="6" t="s">
        <v>629</v>
      </c>
      <c r="H98" s="202">
        <v>43</v>
      </c>
      <c r="I98" s="203">
        <v>90500</v>
      </c>
      <c r="J98" s="204">
        <f t="shared" si="2"/>
        <v>3891500</v>
      </c>
      <c r="K98" s="18"/>
      <c r="L98" s="7" t="s">
        <v>14</v>
      </c>
      <c r="M98" s="3"/>
    </row>
    <row r="99" spans="2:13" ht="25.5" customHeight="1" x14ac:dyDescent="0.2">
      <c r="B99" s="200"/>
      <c r="C99" s="392">
        <v>6.06</v>
      </c>
      <c r="D99" s="393"/>
      <c r="E99" s="326" t="s">
        <v>236</v>
      </c>
      <c r="F99" s="394"/>
      <c r="G99" s="6" t="s">
        <v>629</v>
      </c>
      <c r="H99" s="202">
        <v>17</v>
      </c>
      <c r="I99" s="203">
        <v>37000</v>
      </c>
      <c r="J99" s="204">
        <f t="shared" si="2"/>
        <v>629000</v>
      </c>
      <c r="K99" s="18"/>
      <c r="L99" s="7" t="s">
        <v>14</v>
      </c>
      <c r="M99" s="3"/>
    </row>
    <row r="100" spans="2:13" ht="18" customHeight="1" x14ac:dyDescent="0.2">
      <c r="B100" s="200"/>
      <c r="C100" s="392">
        <v>6.07</v>
      </c>
      <c r="D100" s="393"/>
      <c r="E100" s="326" t="s">
        <v>665</v>
      </c>
      <c r="F100" s="327"/>
      <c r="G100" s="6" t="s">
        <v>629</v>
      </c>
      <c r="H100" s="202">
        <v>17</v>
      </c>
      <c r="I100" s="203">
        <v>250500</v>
      </c>
      <c r="J100" s="204">
        <f t="shared" si="2"/>
        <v>4258500</v>
      </c>
      <c r="K100" s="18"/>
      <c r="L100" s="7" t="s">
        <v>14</v>
      </c>
      <c r="M100" s="3"/>
    </row>
    <row r="101" spans="2:13" ht="27" customHeight="1" x14ac:dyDescent="0.2">
      <c r="B101" s="200"/>
      <c r="C101" s="392">
        <v>6.08</v>
      </c>
      <c r="D101" s="393"/>
      <c r="E101" s="326" t="s">
        <v>237</v>
      </c>
      <c r="F101" s="327"/>
      <c r="G101" s="6" t="s">
        <v>629</v>
      </c>
      <c r="H101" s="202">
        <v>8</v>
      </c>
      <c r="I101" s="203">
        <v>37000</v>
      </c>
      <c r="J101" s="204">
        <f t="shared" si="2"/>
        <v>296000</v>
      </c>
      <c r="K101" s="18"/>
      <c r="L101" s="7" t="s">
        <v>14</v>
      </c>
      <c r="M101" s="3"/>
    </row>
    <row r="102" spans="2:13" ht="16.350000000000001" customHeight="1" x14ac:dyDescent="0.2">
      <c r="B102" s="200"/>
      <c r="C102" s="392">
        <v>6.09</v>
      </c>
      <c r="D102" s="393"/>
      <c r="E102" s="326" t="s">
        <v>666</v>
      </c>
      <c r="F102" s="327"/>
      <c r="G102" s="6" t="s">
        <v>629</v>
      </c>
      <c r="H102" s="202">
        <v>8</v>
      </c>
      <c r="I102" s="203">
        <v>350500</v>
      </c>
      <c r="J102" s="204">
        <f t="shared" si="2"/>
        <v>2804000</v>
      </c>
      <c r="K102" s="18"/>
      <c r="L102" s="7" t="s">
        <v>14</v>
      </c>
      <c r="M102" s="3"/>
    </row>
    <row r="103" spans="2:13" ht="27" customHeight="1" x14ac:dyDescent="0.2">
      <c r="B103" s="200"/>
      <c r="C103" s="392">
        <v>6.1</v>
      </c>
      <c r="D103" s="393"/>
      <c r="E103" s="326" t="s">
        <v>238</v>
      </c>
      <c r="F103" s="327"/>
      <c r="G103" s="6" t="s">
        <v>629</v>
      </c>
      <c r="H103" s="202">
        <v>31</v>
      </c>
      <c r="I103" s="203">
        <v>37000</v>
      </c>
      <c r="J103" s="204">
        <f t="shared" si="2"/>
        <v>1147000</v>
      </c>
      <c r="K103" s="18"/>
      <c r="L103" s="7" t="s">
        <v>14</v>
      </c>
      <c r="M103" s="3"/>
    </row>
    <row r="104" spans="2:13" ht="16.7" customHeight="1" x14ac:dyDescent="0.2">
      <c r="B104" s="200"/>
      <c r="C104" s="392">
        <v>6.11</v>
      </c>
      <c r="D104" s="393"/>
      <c r="E104" s="326" t="s">
        <v>239</v>
      </c>
      <c r="F104" s="327"/>
      <c r="G104" s="6" t="s">
        <v>629</v>
      </c>
      <c r="H104" s="202">
        <v>31</v>
      </c>
      <c r="I104" s="203">
        <v>16660</v>
      </c>
      <c r="J104" s="204">
        <f t="shared" si="2"/>
        <v>516460</v>
      </c>
      <c r="K104" s="18"/>
      <c r="L104" s="7" t="s">
        <v>14</v>
      </c>
      <c r="M104" s="3"/>
    </row>
    <row r="105" spans="2:13" ht="25.5" customHeight="1" x14ac:dyDescent="0.2">
      <c r="B105" s="200"/>
      <c r="C105" s="392">
        <v>6.12</v>
      </c>
      <c r="D105" s="393"/>
      <c r="E105" s="326" t="s">
        <v>240</v>
      </c>
      <c r="F105" s="394"/>
      <c r="G105" s="6" t="s">
        <v>629</v>
      </c>
      <c r="H105" s="202">
        <v>14</v>
      </c>
      <c r="I105" s="203">
        <v>39000</v>
      </c>
      <c r="J105" s="204">
        <f t="shared" si="2"/>
        <v>546000</v>
      </c>
      <c r="K105" s="18"/>
      <c r="L105" s="7" t="s">
        <v>14</v>
      </c>
      <c r="M105" s="3"/>
    </row>
    <row r="106" spans="2:13" ht="15.6" customHeight="1" x14ac:dyDescent="0.2">
      <c r="B106" s="200"/>
      <c r="C106" s="392">
        <v>6.13</v>
      </c>
      <c r="D106" s="393"/>
      <c r="E106" s="326" t="s">
        <v>241</v>
      </c>
      <c r="F106" s="327"/>
      <c r="G106" s="6" t="s">
        <v>629</v>
      </c>
      <c r="H106" s="202">
        <v>14</v>
      </c>
      <c r="I106" s="203">
        <v>180500</v>
      </c>
      <c r="J106" s="204">
        <f t="shared" si="2"/>
        <v>2527000</v>
      </c>
      <c r="K106" s="18"/>
      <c r="L106" s="7" t="s">
        <v>14</v>
      </c>
      <c r="M106" s="3"/>
    </row>
    <row r="107" spans="2:13" ht="25.5" customHeight="1" x14ac:dyDescent="0.2">
      <c r="B107" s="200"/>
      <c r="C107" s="392">
        <v>6.14</v>
      </c>
      <c r="D107" s="393"/>
      <c r="E107" s="326" t="s">
        <v>240</v>
      </c>
      <c r="F107" s="394"/>
      <c r="G107" s="6" t="s">
        <v>629</v>
      </c>
      <c r="H107" s="202">
        <v>8</v>
      </c>
      <c r="I107" s="203">
        <v>39000</v>
      </c>
      <c r="J107" s="204">
        <f t="shared" si="2"/>
        <v>312000</v>
      </c>
      <c r="K107" s="18"/>
      <c r="L107" s="7" t="s">
        <v>14</v>
      </c>
      <c r="M107" s="3"/>
    </row>
    <row r="108" spans="2:13" ht="21.75" customHeight="1" x14ac:dyDescent="0.2">
      <c r="B108" s="200"/>
      <c r="C108" s="392">
        <v>6.15</v>
      </c>
      <c r="D108" s="393"/>
      <c r="E108" s="326" t="s">
        <v>242</v>
      </c>
      <c r="F108" s="327"/>
      <c r="G108" s="6" t="s">
        <v>629</v>
      </c>
      <c r="H108" s="202">
        <v>8</v>
      </c>
      <c r="I108" s="203">
        <v>180500</v>
      </c>
      <c r="J108" s="204">
        <f t="shared" si="2"/>
        <v>1444000</v>
      </c>
      <c r="K108" s="18"/>
      <c r="L108" s="7" t="s">
        <v>14</v>
      </c>
      <c r="M108" s="3"/>
    </row>
    <row r="109" spans="2:13" ht="25.5" customHeight="1" x14ac:dyDescent="0.2">
      <c r="B109" s="200"/>
      <c r="C109" s="392">
        <v>6.16</v>
      </c>
      <c r="D109" s="393"/>
      <c r="E109" s="326" t="s">
        <v>243</v>
      </c>
      <c r="F109" s="394"/>
      <c r="G109" s="6" t="s">
        <v>629</v>
      </c>
      <c r="H109" s="202">
        <v>3</v>
      </c>
      <c r="I109" s="203">
        <v>39000</v>
      </c>
      <c r="J109" s="204">
        <f t="shared" si="2"/>
        <v>117000</v>
      </c>
      <c r="K109" s="18"/>
      <c r="L109" s="7" t="s">
        <v>14</v>
      </c>
      <c r="M109" s="3"/>
    </row>
    <row r="110" spans="2:13" ht="21.75" customHeight="1" x14ac:dyDescent="0.2">
      <c r="B110" s="200"/>
      <c r="C110" s="392">
        <v>6.17</v>
      </c>
      <c r="D110" s="393"/>
      <c r="E110" s="326" t="s">
        <v>244</v>
      </c>
      <c r="F110" s="327"/>
      <c r="G110" s="6" t="s">
        <v>629</v>
      </c>
      <c r="H110" s="202">
        <v>3</v>
      </c>
      <c r="I110" s="203">
        <v>35000</v>
      </c>
      <c r="J110" s="204">
        <f t="shared" si="2"/>
        <v>105000</v>
      </c>
      <c r="K110" s="18"/>
      <c r="L110" s="7" t="s">
        <v>14</v>
      </c>
      <c r="M110" s="3"/>
    </row>
    <row r="111" spans="2:13" ht="25.5" customHeight="1" x14ac:dyDescent="0.2">
      <c r="B111" s="200"/>
      <c r="C111" s="392">
        <v>6.18</v>
      </c>
      <c r="D111" s="393"/>
      <c r="E111" s="326" t="s">
        <v>245</v>
      </c>
      <c r="F111" s="394"/>
      <c r="G111" s="6" t="s">
        <v>629</v>
      </c>
      <c r="H111" s="202">
        <v>7</v>
      </c>
      <c r="I111" s="203">
        <v>39000</v>
      </c>
      <c r="J111" s="204">
        <f t="shared" ref="J111:J174" si="3">+I111*H111</f>
        <v>273000</v>
      </c>
      <c r="K111" s="18"/>
      <c r="L111" s="7" t="s">
        <v>14</v>
      </c>
      <c r="M111" s="3"/>
    </row>
    <row r="112" spans="2:13" ht="21.75" customHeight="1" x14ac:dyDescent="0.2">
      <c r="B112" s="200"/>
      <c r="C112" s="392">
        <v>6.19</v>
      </c>
      <c r="D112" s="393"/>
      <c r="E112" s="326" t="s">
        <v>246</v>
      </c>
      <c r="F112" s="327"/>
      <c r="G112" s="6" t="s">
        <v>629</v>
      </c>
      <c r="H112" s="202">
        <v>7</v>
      </c>
      <c r="I112" s="203">
        <v>350500</v>
      </c>
      <c r="J112" s="204">
        <f t="shared" si="3"/>
        <v>2453500</v>
      </c>
      <c r="K112" s="18"/>
      <c r="L112" s="7" t="s">
        <v>14</v>
      </c>
      <c r="M112" s="3"/>
    </row>
    <row r="113" spans="2:13" ht="25.5" customHeight="1" x14ac:dyDescent="0.2">
      <c r="B113" s="200"/>
      <c r="C113" s="392">
        <v>6.2</v>
      </c>
      <c r="D113" s="393"/>
      <c r="E113" s="326" t="s">
        <v>247</v>
      </c>
      <c r="F113" s="394"/>
      <c r="G113" s="6" t="s">
        <v>629</v>
      </c>
      <c r="H113" s="202">
        <v>3</v>
      </c>
      <c r="I113" s="203">
        <v>35000</v>
      </c>
      <c r="J113" s="204">
        <f t="shared" si="3"/>
        <v>105000</v>
      </c>
      <c r="K113" s="18"/>
      <c r="L113" s="7" t="s">
        <v>14</v>
      </c>
      <c r="M113" s="3"/>
    </row>
    <row r="114" spans="2:13" ht="14.25" customHeight="1" x14ac:dyDescent="0.2">
      <c r="B114" s="200"/>
      <c r="C114" s="392">
        <v>6.21</v>
      </c>
      <c r="D114" s="393"/>
      <c r="E114" s="326" t="s">
        <v>248</v>
      </c>
      <c r="F114" s="327"/>
      <c r="G114" s="6" t="s">
        <v>629</v>
      </c>
      <c r="H114" s="202">
        <v>9</v>
      </c>
      <c r="I114" s="203">
        <v>37000</v>
      </c>
      <c r="J114" s="204">
        <f t="shared" si="3"/>
        <v>333000</v>
      </c>
      <c r="K114" s="18"/>
      <c r="L114" s="7" t="s">
        <v>14</v>
      </c>
      <c r="M114" s="3"/>
    </row>
    <row r="115" spans="2:13" ht="14.25" customHeight="1" x14ac:dyDescent="0.2">
      <c r="B115" s="200"/>
      <c r="C115" s="392">
        <v>6.22</v>
      </c>
      <c r="D115" s="393"/>
      <c r="E115" s="326" t="s">
        <v>249</v>
      </c>
      <c r="F115" s="327"/>
      <c r="G115" s="6" t="s">
        <v>629</v>
      </c>
      <c r="H115" s="202">
        <v>1</v>
      </c>
      <c r="I115" s="203">
        <v>55000</v>
      </c>
      <c r="J115" s="204">
        <f t="shared" si="3"/>
        <v>55000</v>
      </c>
      <c r="K115" s="18"/>
      <c r="L115" s="7" t="s">
        <v>14</v>
      </c>
      <c r="M115" s="3"/>
    </row>
    <row r="116" spans="2:13" ht="14.25" customHeight="1" x14ac:dyDescent="0.2">
      <c r="B116" s="200"/>
      <c r="C116" s="392">
        <v>6.23</v>
      </c>
      <c r="D116" s="393"/>
      <c r="E116" s="326" t="s">
        <v>667</v>
      </c>
      <c r="F116" s="327"/>
      <c r="G116" s="6" t="s">
        <v>629</v>
      </c>
      <c r="H116" s="202">
        <v>42</v>
      </c>
      <c r="I116" s="203">
        <v>47000</v>
      </c>
      <c r="J116" s="204">
        <f t="shared" si="3"/>
        <v>1974000</v>
      </c>
      <c r="K116" s="18"/>
      <c r="L116" s="7" t="s">
        <v>14</v>
      </c>
      <c r="M116" s="3"/>
    </row>
    <row r="117" spans="2:13" ht="14.25" customHeight="1" x14ac:dyDescent="0.2">
      <c r="B117" s="200"/>
      <c r="C117" s="392">
        <v>6.25</v>
      </c>
      <c r="D117" s="393"/>
      <c r="E117" s="326" t="s">
        <v>457</v>
      </c>
      <c r="F117" s="327"/>
      <c r="G117" s="6" t="s">
        <v>629</v>
      </c>
      <c r="H117" s="202">
        <v>4</v>
      </c>
      <c r="I117" s="205"/>
      <c r="J117" s="204">
        <f t="shared" si="3"/>
        <v>0</v>
      </c>
      <c r="K117" s="18"/>
      <c r="L117" s="7" t="s">
        <v>14</v>
      </c>
      <c r="M117" s="3"/>
    </row>
    <row r="118" spans="2:13" ht="14.25" customHeight="1" x14ac:dyDescent="0.2">
      <c r="B118" s="200"/>
      <c r="C118" s="392">
        <v>6.26</v>
      </c>
      <c r="D118" s="393"/>
      <c r="E118" s="326" t="s">
        <v>563</v>
      </c>
      <c r="F118" s="327"/>
      <c r="G118" s="6" t="s">
        <v>629</v>
      </c>
      <c r="H118" s="202">
        <v>2</v>
      </c>
      <c r="I118" s="203">
        <v>180500</v>
      </c>
      <c r="J118" s="204">
        <f t="shared" si="3"/>
        <v>361000</v>
      </c>
      <c r="K118" s="18"/>
      <c r="L118" s="7" t="s">
        <v>14</v>
      </c>
      <c r="M118" s="3"/>
    </row>
    <row r="119" spans="2:13" ht="14.25" customHeight="1" x14ac:dyDescent="0.2">
      <c r="B119" s="200"/>
      <c r="C119" s="392">
        <v>6.27</v>
      </c>
      <c r="D119" s="393"/>
      <c r="E119" s="326" t="s">
        <v>668</v>
      </c>
      <c r="F119" s="327"/>
      <c r="G119" s="6" t="s">
        <v>629</v>
      </c>
      <c r="H119" s="202">
        <v>1</v>
      </c>
      <c r="I119" s="203">
        <v>180500</v>
      </c>
      <c r="J119" s="204">
        <f t="shared" si="3"/>
        <v>180500</v>
      </c>
      <c r="K119" s="18"/>
      <c r="L119" s="7" t="s">
        <v>14</v>
      </c>
      <c r="M119" s="3"/>
    </row>
    <row r="120" spans="2:13" ht="14.25" customHeight="1" x14ac:dyDescent="0.2">
      <c r="B120" s="200"/>
      <c r="C120" s="392">
        <v>6.28</v>
      </c>
      <c r="D120" s="393"/>
      <c r="E120" s="326" t="s">
        <v>564</v>
      </c>
      <c r="F120" s="327"/>
      <c r="G120" s="6" t="s">
        <v>629</v>
      </c>
      <c r="H120" s="202">
        <v>1</v>
      </c>
      <c r="I120" s="203">
        <v>180500</v>
      </c>
      <c r="J120" s="204">
        <f t="shared" si="3"/>
        <v>180500</v>
      </c>
      <c r="K120" s="18"/>
      <c r="L120" s="7" t="s">
        <v>14</v>
      </c>
      <c r="M120" s="3"/>
    </row>
    <row r="121" spans="2:13" ht="25.35" customHeight="1" x14ac:dyDescent="0.2">
      <c r="B121" s="200"/>
      <c r="C121" s="392">
        <v>6.29</v>
      </c>
      <c r="D121" s="393"/>
      <c r="E121" s="326" t="s">
        <v>250</v>
      </c>
      <c r="F121" s="327"/>
      <c r="G121" s="6" t="s">
        <v>629</v>
      </c>
      <c r="H121" s="202">
        <v>1</v>
      </c>
      <c r="I121" s="203">
        <v>180500</v>
      </c>
      <c r="J121" s="204">
        <f t="shared" si="3"/>
        <v>180500</v>
      </c>
      <c r="K121" s="18"/>
      <c r="L121" s="7" t="s">
        <v>14</v>
      </c>
      <c r="M121" s="3"/>
    </row>
    <row r="122" spans="2:13" ht="14.25" customHeight="1" x14ac:dyDescent="0.2">
      <c r="B122" s="200"/>
      <c r="C122" s="392">
        <v>6.3</v>
      </c>
      <c r="D122" s="393"/>
      <c r="E122" s="326" t="s">
        <v>669</v>
      </c>
      <c r="F122" s="327"/>
      <c r="G122" s="6" t="s">
        <v>629</v>
      </c>
      <c r="H122" s="202">
        <v>1</v>
      </c>
      <c r="I122" s="203">
        <v>180500</v>
      </c>
      <c r="J122" s="204">
        <f t="shared" si="3"/>
        <v>180500</v>
      </c>
      <c r="K122" s="18"/>
      <c r="L122" s="7" t="s">
        <v>14</v>
      </c>
      <c r="M122" s="3"/>
    </row>
    <row r="123" spans="2:13" ht="14.25" customHeight="1" x14ac:dyDescent="0.2">
      <c r="B123" s="200"/>
      <c r="C123" s="392">
        <v>6.31</v>
      </c>
      <c r="D123" s="393"/>
      <c r="E123" s="326" t="s">
        <v>670</v>
      </c>
      <c r="F123" s="327"/>
      <c r="G123" s="6" t="s">
        <v>629</v>
      </c>
      <c r="H123" s="202">
        <v>2</v>
      </c>
      <c r="I123" s="203">
        <v>35000</v>
      </c>
      <c r="J123" s="204">
        <f t="shared" si="3"/>
        <v>70000</v>
      </c>
      <c r="K123" s="18"/>
      <c r="L123" s="7" t="s">
        <v>14</v>
      </c>
      <c r="M123" s="3"/>
    </row>
    <row r="124" spans="2:13" ht="14.25" customHeight="1" x14ac:dyDescent="0.2">
      <c r="B124" s="200"/>
      <c r="C124" s="392">
        <v>6.32</v>
      </c>
      <c r="D124" s="393"/>
      <c r="E124" s="326" t="s">
        <v>671</v>
      </c>
      <c r="F124" s="327"/>
      <c r="G124" s="6" t="s">
        <v>629</v>
      </c>
      <c r="H124" s="202">
        <v>5</v>
      </c>
      <c r="I124" s="203">
        <v>35000</v>
      </c>
      <c r="J124" s="204">
        <f t="shared" si="3"/>
        <v>175000</v>
      </c>
      <c r="K124" s="18"/>
      <c r="L124" s="7" t="s">
        <v>14</v>
      </c>
      <c r="M124" s="3"/>
    </row>
    <row r="125" spans="2:13" ht="14.25" customHeight="1" x14ac:dyDescent="0.2">
      <c r="B125" s="200"/>
      <c r="C125" s="392">
        <v>6.33</v>
      </c>
      <c r="D125" s="393"/>
      <c r="E125" s="326" t="s">
        <v>270</v>
      </c>
      <c r="F125" s="327"/>
      <c r="G125" s="6" t="s">
        <v>629</v>
      </c>
      <c r="H125" s="202">
        <v>1</v>
      </c>
      <c r="I125" s="203">
        <v>35000</v>
      </c>
      <c r="J125" s="204">
        <f t="shared" si="3"/>
        <v>35000</v>
      </c>
      <c r="K125" s="18"/>
      <c r="L125" s="7" t="s">
        <v>14</v>
      </c>
      <c r="M125" s="3"/>
    </row>
    <row r="126" spans="2:13" ht="15.75" customHeight="1" x14ac:dyDescent="0.2">
      <c r="B126" s="200"/>
      <c r="C126" s="392">
        <v>6.34</v>
      </c>
      <c r="D126" s="393"/>
      <c r="E126" s="326" t="s">
        <v>672</v>
      </c>
      <c r="F126" s="327"/>
      <c r="G126" s="6" t="s">
        <v>629</v>
      </c>
      <c r="H126" s="202">
        <v>2</v>
      </c>
      <c r="I126" s="203">
        <v>35000</v>
      </c>
      <c r="J126" s="204">
        <f t="shared" si="3"/>
        <v>70000</v>
      </c>
      <c r="K126" s="18"/>
      <c r="L126" s="7" t="s">
        <v>14</v>
      </c>
      <c r="M126" s="3"/>
    </row>
    <row r="127" spans="2:13" ht="15.75" customHeight="1" x14ac:dyDescent="0.2">
      <c r="B127" s="200"/>
      <c r="C127" s="392">
        <v>6.35</v>
      </c>
      <c r="D127" s="393"/>
      <c r="E127" s="326" t="s">
        <v>251</v>
      </c>
      <c r="F127" s="327"/>
      <c r="G127" s="6" t="s">
        <v>629</v>
      </c>
      <c r="H127" s="202">
        <v>1</v>
      </c>
      <c r="I127" s="203">
        <v>35000</v>
      </c>
      <c r="J127" s="204">
        <f t="shared" si="3"/>
        <v>35000</v>
      </c>
      <c r="K127" s="18"/>
      <c r="L127" s="7" t="s">
        <v>14</v>
      </c>
      <c r="M127" s="3"/>
    </row>
    <row r="128" spans="2:13" ht="15.75" customHeight="1" x14ac:dyDescent="0.2">
      <c r="B128" s="200"/>
      <c r="C128" s="392">
        <v>6.36</v>
      </c>
      <c r="D128" s="393"/>
      <c r="E128" s="326" t="s">
        <v>252</v>
      </c>
      <c r="F128" s="327"/>
      <c r="G128" s="6" t="s">
        <v>629</v>
      </c>
      <c r="H128" s="202">
        <v>2</v>
      </c>
      <c r="I128" s="203">
        <v>35000</v>
      </c>
      <c r="J128" s="204">
        <f t="shared" si="3"/>
        <v>70000</v>
      </c>
      <c r="K128" s="18"/>
      <c r="L128" s="7" t="s">
        <v>14</v>
      </c>
      <c r="M128" s="3"/>
    </row>
    <row r="129" spans="2:13" ht="24.95" customHeight="1" x14ac:dyDescent="0.2">
      <c r="B129" s="200"/>
      <c r="C129" s="392">
        <v>6.37</v>
      </c>
      <c r="D129" s="393"/>
      <c r="E129" s="326" t="s">
        <v>253</v>
      </c>
      <c r="F129" s="327"/>
      <c r="G129" s="6" t="s">
        <v>629</v>
      </c>
      <c r="H129" s="202">
        <v>19</v>
      </c>
      <c r="I129" s="203">
        <v>460000</v>
      </c>
      <c r="J129" s="204">
        <f t="shared" si="3"/>
        <v>8740000</v>
      </c>
      <c r="K129" s="18"/>
      <c r="L129" s="7" t="s">
        <v>14</v>
      </c>
      <c r="M129" s="3"/>
    </row>
    <row r="130" spans="2:13" ht="15.75" customHeight="1" x14ac:dyDescent="0.2">
      <c r="B130" s="200"/>
      <c r="C130" s="392">
        <v>6.38</v>
      </c>
      <c r="D130" s="393"/>
      <c r="E130" s="326" t="s">
        <v>462</v>
      </c>
      <c r="F130" s="327"/>
      <c r="G130" s="6" t="s">
        <v>629</v>
      </c>
      <c r="H130" s="202">
        <v>5</v>
      </c>
      <c r="I130" s="203">
        <v>120500</v>
      </c>
      <c r="J130" s="204">
        <f t="shared" si="3"/>
        <v>602500</v>
      </c>
      <c r="K130" s="18"/>
      <c r="L130" s="7" t="s">
        <v>14</v>
      </c>
      <c r="M130" s="3"/>
    </row>
    <row r="131" spans="2:13" ht="15.75" customHeight="1" x14ac:dyDescent="0.2">
      <c r="B131" s="200"/>
      <c r="C131" s="392">
        <v>6.39</v>
      </c>
      <c r="D131" s="393"/>
      <c r="E131" s="326" t="s">
        <v>673</v>
      </c>
      <c r="F131" s="327"/>
      <c r="G131" s="6" t="s">
        <v>629</v>
      </c>
      <c r="H131" s="202">
        <v>1</v>
      </c>
      <c r="I131" s="203">
        <v>180500</v>
      </c>
      <c r="J131" s="204">
        <f t="shared" si="3"/>
        <v>180500</v>
      </c>
      <c r="K131" s="18"/>
      <c r="L131" s="7" t="s">
        <v>14</v>
      </c>
      <c r="M131" s="3"/>
    </row>
    <row r="132" spans="2:13" ht="15.75" customHeight="1" x14ac:dyDescent="0.2">
      <c r="B132" s="200"/>
      <c r="C132" s="392">
        <v>6.4</v>
      </c>
      <c r="D132" s="393"/>
      <c r="E132" s="326" t="s">
        <v>464</v>
      </c>
      <c r="F132" s="327"/>
      <c r="G132" s="6" t="s">
        <v>629</v>
      </c>
      <c r="H132" s="202">
        <v>2</v>
      </c>
      <c r="I132" s="203">
        <v>180500</v>
      </c>
      <c r="J132" s="204">
        <f t="shared" si="3"/>
        <v>361000</v>
      </c>
      <c r="K132" s="18"/>
      <c r="L132" s="7" t="s">
        <v>14</v>
      </c>
      <c r="M132" s="3"/>
    </row>
    <row r="133" spans="2:13" ht="15.75" customHeight="1" x14ac:dyDescent="0.2">
      <c r="B133" s="200"/>
      <c r="C133" s="392">
        <v>6.41</v>
      </c>
      <c r="D133" s="393"/>
      <c r="E133" s="326" t="s">
        <v>465</v>
      </c>
      <c r="F133" s="327"/>
      <c r="G133" s="6" t="s">
        <v>629</v>
      </c>
      <c r="H133" s="202">
        <v>1</v>
      </c>
      <c r="I133" s="203">
        <v>180500</v>
      </c>
      <c r="J133" s="204">
        <f t="shared" si="3"/>
        <v>180500</v>
      </c>
      <c r="K133" s="18"/>
      <c r="L133" s="7" t="s">
        <v>14</v>
      </c>
      <c r="M133" s="3"/>
    </row>
    <row r="134" spans="2:13" ht="12.75" customHeight="1" x14ac:dyDescent="0.2">
      <c r="B134" s="200"/>
      <c r="C134" s="392">
        <v>6.42</v>
      </c>
      <c r="D134" s="393"/>
      <c r="E134" s="326" t="s">
        <v>466</v>
      </c>
      <c r="F134" s="327"/>
      <c r="G134" s="6" t="s">
        <v>629</v>
      </c>
      <c r="H134" s="202">
        <v>1</v>
      </c>
      <c r="I134" s="203">
        <v>180500</v>
      </c>
      <c r="J134" s="204">
        <f t="shared" si="3"/>
        <v>180500</v>
      </c>
      <c r="K134" s="18"/>
      <c r="L134" s="7" t="s">
        <v>14</v>
      </c>
      <c r="M134" s="3"/>
    </row>
    <row r="135" spans="2:13" ht="17.25" customHeight="1" x14ac:dyDescent="0.2">
      <c r="B135" s="200"/>
      <c r="C135" s="392">
        <v>6.43</v>
      </c>
      <c r="D135" s="393"/>
      <c r="E135" s="326" t="s">
        <v>467</v>
      </c>
      <c r="F135" s="327"/>
      <c r="G135" s="6" t="s">
        <v>629</v>
      </c>
      <c r="H135" s="202">
        <v>1</v>
      </c>
      <c r="I135" s="203">
        <v>180500</v>
      </c>
      <c r="J135" s="204">
        <f t="shared" si="3"/>
        <v>180500</v>
      </c>
      <c r="K135" s="18"/>
      <c r="L135" s="7" t="s">
        <v>14</v>
      </c>
      <c r="M135" s="3"/>
    </row>
    <row r="136" spans="2:13" ht="14.1" customHeight="1" x14ac:dyDescent="0.2">
      <c r="B136" s="200"/>
      <c r="C136" s="401">
        <v>7</v>
      </c>
      <c r="D136" s="402"/>
      <c r="E136" s="322" t="s">
        <v>468</v>
      </c>
      <c r="F136" s="323"/>
      <c r="G136" s="17"/>
      <c r="H136" s="213"/>
      <c r="I136" s="214"/>
      <c r="J136" s="215">
        <f>SUM(J137:J154)</f>
        <v>24942057</v>
      </c>
      <c r="K136" s="245"/>
      <c r="L136" s="60">
        <f>SUM(L137:L154)</f>
        <v>6481000</v>
      </c>
      <c r="M136" s="8"/>
    </row>
    <row r="137" spans="2:13" ht="40.35" customHeight="1" x14ac:dyDescent="0.2">
      <c r="B137" s="200"/>
      <c r="C137" s="392">
        <v>7</v>
      </c>
      <c r="D137" s="393"/>
      <c r="E137" s="326" t="s">
        <v>254</v>
      </c>
      <c r="F137" s="327"/>
      <c r="G137" s="204"/>
      <c r="H137" s="204"/>
      <c r="I137" s="204"/>
      <c r="J137" s="204"/>
      <c r="K137" s="18"/>
      <c r="L137" s="7"/>
      <c r="M137" s="3"/>
    </row>
    <row r="138" spans="2:13" ht="67.5" customHeight="1" x14ac:dyDescent="0.2">
      <c r="B138" s="200"/>
      <c r="C138" s="392">
        <v>7</v>
      </c>
      <c r="D138" s="393"/>
      <c r="E138" s="326" t="s">
        <v>255</v>
      </c>
      <c r="F138" s="327"/>
      <c r="G138" s="204"/>
      <c r="H138" s="204"/>
      <c r="I138" s="204"/>
      <c r="J138" s="204"/>
      <c r="K138" s="18"/>
      <c r="L138" s="7"/>
      <c r="M138" s="3"/>
    </row>
    <row r="139" spans="2:13" ht="18" customHeight="1" x14ac:dyDescent="0.2">
      <c r="B139" s="200"/>
      <c r="C139" s="392">
        <v>7.01</v>
      </c>
      <c r="D139" s="393"/>
      <c r="E139" s="326" t="s">
        <v>332</v>
      </c>
      <c r="F139" s="327"/>
      <c r="G139" s="6" t="s">
        <v>629</v>
      </c>
      <c r="H139" s="202">
        <v>19</v>
      </c>
      <c r="I139" s="203">
        <v>35000</v>
      </c>
      <c r="J139" s="204">
        <f t="shared" si="3"/>
        <v>665000</v>
      </c>
      <c r="K139" s="18"/>
      <c r="L139" s="7" t="s">
        <v>14</v>
      </c>
      <c r="M139" s="3"/>
    </row>
    <row r="140" spans="2:13" ht="26.85" customHeight="1" x14ac:dyDescent="0.2">
      <c r="B140" s="200"/>
      <c r="C140" s="392">
        <v>7.02</v>
      </c>
      <c r="D140" s="393"/>
      <c r="E140" s="326" t="s">
        <v>233</v>
      </c>
      <c r="F140" s="327"/>
      <c r="G140" s="6" t="s">
        <v>629</v>
      </c>
      <c r="H140" s="202">
        <v>96</v>
      </c>
      <c r="I140" s="203">
        <v>37000</v>
      </c>
      <c r="J140" s="204">
        <f t="shared" si="3"/>
        <v>3552000</v>
      </c>
      <c r="K140" s="27">
        <v>96</v>
      </c>
      <c r="L140" s="33">
        <v>3552000</v>
      </c>
      <c r="M140" s="6" t="s">
        <v>83</v>
      </c>
    </row>
    <row r="141" spans="2:13" ht="18" customHeight="1" x14ac:dyDescent="0.2">
      <c r="B141" s="200"/>
      <c r="C141" s="392">
        <v>7.03</v>
      </c>
      <c r="D141" s="393"/>
      <c r="E141" s="326" t="s">
        <v>235</v>
      </c>
      <c r="F141" s="327"/>
      <c r="G141" s="6" t="s">
        <v>629</v>
      </c>
      <c r="H141" s="202">
        <v>96</v>
      </c>
      <c r="I141" s="203">
        <v>90500</v>
      </c>
      <c r="J141" s="204">
        <f t="shared" si="3"/>
        <v>8688000</v>
      </c>
      <c r="K141" s="18"/>
      <c r="L141" s="7" t="s">
        <v>14</v>
      </c>
      <c r="M141" s="3"/>
    </row>
    <row r="142" spans="2:13" ht="25.5" customHeight="1" x14ac:dyDescent="0.2">
      <c r="B142" s="200"/>
      <c r="C142" s="392">
        <v>7.04</v>
      </c>
      <c r="D142" s="393"/>
      <c r="E142" s="326" t="s">
        <v>256</v>
      </c>
      <c r="F142" s="394"/>
      <c r="G142" s="6" t="s">
        <v>629</v>
      </c>
      <c r="H142" s="202">
        <v>8</v>
      </c>
      <c r="I142" s="203">
        <v>35000</v>
      </c>
      <c r="J142" s="204">
        <f t="shared" si="3"/>
        <v>280000</v>
      </c>
      <c r="K142" s="27">
        <v>8</v>
      </c>
      <c r="L142" s="33">
        <v>280000</v>
      </c>
      <c r="M142" s="6" t="s">
        <v>83</v>
      </c>
    </row>
    <row r="143" spans="2:13" ht="18" customHeight="1" x14ac:dyDescent="0.2">
      <c r="B143" s="200"/>
      <c r="C143" s="392">
        <v>7.05</v>
      </c>
      <c r="D143" s="393"/>
      <c r="E143" s="326" t="s">
        <v>239</v>
      </c>
      <c r="F143" s="327"/>
      <c r="G143" s="6" t="s">
        <v>629</v>
      </c>
      <c r="H143" s="202">
        <v>8</v>
      </c>
      <c r="I143" s="203">
        <v>16660</v>
      </c>
      <c r="J143" s="204">
        <f t="shared" si="3"/>
        <v>133280</v>
      </c>
      <c r="K143" s="18"/>
      <c r="L143" s="7" t="s">
        <v>14</v>
      </c>
      <c r="M143" s="3"/>
    </row>
    <row r="144" spans="2:13" ht="25.35" customHeight="1" x14ac:dyDescent="0.2">
      <c r="B144" s="200"/>
      <c r="C144" s="392">
        <v>7.06</v>
      </c>
      <c r="D144" s="393"/>
      <c r="E144" s="326" t="s">
        <v>257</v>
      </c>
      <c r="F144" s="327"/>
      <c r="G144" s="6" t="s">
        <v>629</v>
      </c>
      <c r="H144" s="202">
        <v>3</v>
      </c>
      <c r="I144" s="203">
        <v>37000</v>
      </c>
      <c r="J144" s="204">
        <f t="shared" si="3"/>
        <v>111000</v>
      </c>
      <c r="K144" s="27">
        <v>3</v>
      </c>
      <c r="L144" s="33">
        <v>111000</v>
      </c>
      <c r="M144" s="6" t="s">
        <v>83</v>
      </c>
    </row>
    <row r="145" spans="2:13" ht="18" customHeight="1" x14ac:dyDescent="0.2">
      <c r="B145" s="200"/>
      <c r="C145" s="392">
        <v>7.07</v>
      </c>
      <c r="D145" s="393"/>
      <c r="E145" s="326" t="s">
        <v>241</v>
      </c>
      <c r="F145" s="327"/>
      <c r="G145" s="6" t="s">
        <v>629</v>
      </c>
      <c r="H145" s="202">
        <v>3</v>
      </c>
      <c r="I145" s="203">
        <v>180500</v>
      </c>
      <c r="J145" s="204">
        <f t="shared" si="3"/>
        <v>541500</v>
      </c>
      <c r="K145" s="18"/>
      <c r="L145" s="7" t="s">
        <v>14</v>
      </c>
      <c r="M145" s="3"/>
    </row>
    <row r="146" spans="2:13" ht="24.2" customHeight="1" x14ac:dyDescent="0.2">
      <c r="B146" s="200"/>
      <c r="C146" s="392">
        <v>7.08</v>
      </c>
      <c r="D146" s="393"/>
      <c r="E146" s="326" t="s">
        <v>257</v>
      </c>
      <c r="F146" s="327"/>
      <c r="G146" s="6" t="s">
        <v>629</v>
      </c>
      <c r="H146" s="202">
        <v>23</v>
      </c>
      <c r="I146" s="203">
        <v>37000</v>
      </c>
      <c r="J146" s="204">
        <f t="shared" si="3"/>
        <v>851000</v>
      </c>
      <c r="K146" s="27">
        <v>23</v>
      </c>
      <c r="L146" s="33">
        <v>851000</v>
      </c>
      <c r="M146" s="6" t="s">
        <v>83</v>
      </c>
    </row>
    <row r="147" spans="2:13" ht="18.600000000000001" customHeight="1" x14ac:dyDescent="0.2">
      <c r="B147" s="200"/>
      <c r="C147" s="392">
        <v>7.09</v>
      </c>
      <c r="D147" s="393"/>
      <c r="E147" s="326" t="s">
        <v>242</v>
      </c>
      <c r="F147" s="327"/>
      <c r="G147" s="6" t="s">
        <v>629</v>
      </c>
      <c r="H147" s="202">
        <v>23</v>
      </c>
      <c r="I147" s="203">
        <v>159599</v>
      </c>
      <c r="J147" s="204">
        <f t="shared" si="3"/>
        <v>3670777</v>
      </c>
      <c r="K147" s="18"/>
      <c r="L147" s="7" t="s">
        <v>14</v>
      </c>
      <c r="M147" s="3"/>
    </row>
    <row r="148" spans="2:13" ht="25.5" customHeight="1" x14ac:dyDescent="0.2">
      <c r="B148" s="200"/>
      <c r="C148" s="392">
        <v>7.1</v>
      </c>
      <c r="D148" s="393"/>
      <c r="E148" s="326" t="s">
        <v>258</v>
      </c>
      <c r="F148" s="394"/>
      <c r="G148" s="6" t="s">
        <v>629</v>
      </c>
      <c r="H148" s="202">
        <v>2</v>
      </c>
      <c r="I148" s="203">
        <v>37000</v>
      </c>
      <c r="J148" s="204">
        <f t="shared" si="3"/>
        <v>74000</v>
      </c>
      <c r="K148" s="18"/>
      <c r="L148" s="7" t="s">
        <v>14</v>
      </c>
      <c r="M148" s="3"/>
    </row>
    <row r="149" spans="2:13" ht="18.600000000000001" customHeight="1" x14ac:dyDescent="0.2">
      <c r="B149" s="200"/>
      <c r="C149" s="392">
        <v>7.11</v>
      </c>
      <c r="D149" s="393"/>
      <c r="E149" s="326" t="s">
        <v>259</v>
      </c>
      <c r="F149" s="327"/>
      <c r="G149" s="6" t="s">
        <v>629</v>
      </c>
      <c r="H149" s="202">
        <v>2</v>
      </c>
      <c r="I149" s="203">
        <v>37000</v>
      </c>
      <c r="J149" s="204">
        <f t="shared" si="3"/>
        <v>74000</v>
      </c>
      <c r="K149" s="18"/>
      <c r="L149" s="7" t="s">
        <v>14</v>
      </c>
      <c r="M149" s="3"/>
    </row>
    <row r="150" spans="2:13" ht="25.5" customHeight="1" x14ac:dyDescent="0.2">
      <c r="B150" s="200"/>
      <c r="C150" s="392">
        <v>7.12</v>
      </c>
      <c r="D150" s="393"/>
      <c r="E150" s="326" t="s">
        <v>243</v>
      </c>
      <c r="F150" s="394"/>
      <c r="G150" s="6" t="s">
        <v>629</v>
      </c>
      <c r="H150" s="202">
        <v>1</v>
      </c>
      <c r="I150" s="203">
        <v>37000</v>
      </c>
      <c r="J150" s="204">
        <f t="shared" si="3"/>
        <v>37000</v>
      </c>
      <c r="K150" s="18"/>
      <c r="L150" s="7" t="s">
        <v>14</v>
      </c>
      <c r="M150" s="3"/>
    </row>
    <row r="151" spans="2:13" ht="18.600000000000001" customHeight="1" x14ac:dyDescent="0.2">
      <c r="B151" s="200"/>
      <c r="C151" s="392">
        <v>7.13</v>
      </c>
      <c r="D151" s="393"/>
      <c r="E151" s="326" t="s">
        <v>244</v>
      </c>
      <c r="F151" s="327"/>
      <c r="G151" s="6" t="s">
        <v>629</v>
      </c>
      <c r="H151" s="202">
        <v>1</v>
      </c>
      <c r="I151" s="203">
        <v>350000</v>
      </c>
      <c r="J151" s="204">
        <f t="shared" si="3"/>
        <v>350000</v>
      </c>
      <c r="K151" s="18"/>
      <c r="L151" s="7" t="s">
        <v>14</v>
      </c>
      <c r="M151" s="3"/>
    </row>
    <row r="152" spans="2:13" ht="18.600000000000001" customHeight="1" x14ac:dyDescent="0.2">
      <c r="B152" s="200"/>
      <c r="C152" s="392">
        <v>7.14</v>
      </c>
      <c r="D152" s="393"/>
      <c r="E152" s="326" t="s">
        <v>249</v>
      </c>
      <c r="F152" s="327"/>
      <c r="G152" s="6" t="s">
        <v>629</v>
      </c>
      <c r="H152" s="202">
        <v>2</v>
      </c>
      <c r="I152" s="203">
        <v>55000</v>
      </c>
      <c r="J152" s="204">
        <f t="shared" si="3"/>
        <v>110000</v>
      </c>
      <c r="K152" s="18"/>
      <c r="L152" s="7" t="s">
        <v>14</v>
      </c>
      <c r="M152" s="3"/>
    </row>
    <row r="153" spans="2:13" ht="25.5" customHeight="1" x14ac:dyDescent="0.2">
      <c r="B153" s="200"/>
      <c r="C153" s="392">
        <v>7.15</v>
      </c>
      <c r="D153" s="393"/>
      <c r="E153" s="326" t="s">
        <v>260</v>
      </c>
      <c r="F153" s="394"/>
      <c r="G153" s="6" t="s">
        <v>629</v>
      </c>
      <c r="H153" s="202">
        <v>29</v>
      </c>
      <c r="I153" s="203">
        <v>120500</v>
      </c>
      <c r="J153" s="204">
        <f t="shared" si="3"/>
        <v>3494500</v>
      </c>
      <c r="K153" s="27">
        <v>14</v>
      </c>
      <c r="L153" s="33">
        <v>1687000</v>
      </c>
      <c r="M153" s="6" t="s">
        <v>85</v>
      </c>
    </row>
    <row r="154" spans="2:13" ht="14.1" customHeight="1" x14ac:dyDescent="0.2">
      <c r="B154" s="200"/>
      <c r="C154" s="392">
        <v>7.16</v>
      </c>
      <c r="D154" s="393"/>
      <c r="E154" s="326" t="s">
        <v>261</v>
      </c>
      <c r="F154" s="327"/>
      <c r="G154" s="6" t="s">
        <v>629</v>
      </c>
      <c r="H154" s="217">
        <v>42</v>
      </c>
      <c r="I154" s="218">
        <v>55000</v>
      </c>
      <c r="J154" s="204">
        <f t="shared" si="3"/>
        <v>2310000</v>
      </c>
      <c r="K154" s="18"/>
      <c r="L154" s="7" t="s">
        <v>14</v>
      </c>
      <c r="M154" s="3"/>
    </row>
    <row r="155" spans="2:13" ht="14.45" customHeight="1" x14ac:dyDescent="0.2">
      <c r="B155" s="200"/>
      <c r="C155" s="401">
        <v>8</v>
      </c>
      <c r="D155" s="402"/>
      <c r="E155" s="322" t="s">
        <v>400</v>
      </c>
      <c r="F155" s="323"/>
      <c r="G155" s="17"/>
      <c r="H155" s="206"/>
      <c r="I155" s="219"/>
      <c r="J155" s="208">
        <f>SUM(J156:J169)</f>
        <v>4335500</v>
      </c>
      <c r="K155" s="29">
        <v>1</v>
      </c>
      <c r="L155" s="34">
        <f>SUM(L156:L169)</f>
        <v>525000</v>
      </c>
      <c r="M155" s="8"/>
    </row>
    <row r="156" spans="2:13" ht="25.7" customHeight="1" x14ac:dyDescent="0.2">
      <c r="B156" s="200"/>
      <c r="C156" s="392">
        <v>8.01</v>
      </c>
      <c r="D156" s="393"/>
      <c r="E156" s="326" t="s">
        <v>238</v>
      </c>
      <c r="F156" s="327"/>
      <c r="G156" s="6" t="s">
        <v>629</v>
      </c>
      <c r="H156" s="202">
        <v>25</v>
      </c>
      <c r="I156" s="203">
        <v>35000</v>
      </c>
      <c r="J156" s="204">
        <f t="shared" si="3"/>
        <v>875000</v>
      </c>
      <c r="K156" s="27">
        <v>15</v>
      </c>
      <c r="L156" s="33">
        <v>525000</v>
      </c>
      <c r="M156" s="3"/>
    </row>
    <row r="157" spans="2:13" ht="18.600000000000001" customHeight="1" x14ac:dyDescent="0.2">
      <c r="B157" s="200"/>
      <c r="C157" s="392">
        <v>8.02</v>
      </c>
      <c r="D157" s="393"/>
      <c r="E157" s="326" t="s">
        <v>239</v>
      </c>
      <c r="F157" s="327"/>
      <c r="G157" s="6" t="s">
        <v>629</v>
      </c>
      <c r="H157" s="202">
        <v>25</v>
      </c>
      <c r="I157" s="203">
        <v>16660</v>
      </c>
      <c r="J157" s="204">
        <f t="shared" si="3"/>
        <v>416500</v>
      </c>
      <c r="K157" s="18"/>
      <c r="L157" s="7" t="s">
        <v>14</v>
      </c>
      <c r="M157" s="3"/>
    </row>
    <row r="158" spans="2:13" ht="25.7" customHeight="1" x14ac:dyDescent="0.2">
      <c r="B158" s="200"/>
      <c r="C158" s="392">
        <v>8.0299999999999994</v>
      </c>
      <c r="D158" s="393"/>
      <c r="E158" s="326" t="s">
        <v>262</v>
      </c>
      <c r="F158" s="327"/>
      <c r="G158" s="6" t="s">
        <v>629</v>
      </c>
      <c r="H158" s="202">
        <v>1</v>
      </c>
      <c r="I158" s="203">
        <v>37000</v>
      </c>
      <c r="J158" s="204">
        <f t="shared" si="3"/>
        <v>37000</v>
      </c>
      <c r="K158" s="18"/>
      <c r="L158" s="7" t="s">
        <v>14</v>
      </c>
      <c r="M158" s="3"/>
    </row>
    <row r="159" spans="2:13" ht="18.600000000000001" customHeight="1" x14ac:dyDescent="0.2">
      <c r="B159" s="200"/>
      <c r="C159" s="392">
        <v>8.0399999999999991</v>
      </c>
      <c r="D159" s="393"/>
      <c r="E159" s="326" t="s">
        <v>244</v>
      </c>
      <c r="F159" s="327"/>
      <c r="G159" s="6" t="s">
        <v>629</v>
      </c>
      <c r="H159" s="202">
        <v>1</v>
      </c>
      <c r="I159" s="203">
        <v>350500</v>
      </c>
      <c r="J159" s="204">
        <f t="shared" si="3"/>
        <v>350500</v>
      </c>
      <c r="K159" s="18"/>
      <c r="L159" s="7" t="s">
        <v>14</v>
      </c>
      <c r="M159" s="3"/>
    </row>
    <row r="160" spans="2:13" ht="25.7" customHeight="1" x14ac:dyDescent="0.2">
      <c r="B160" s="200"/>
      <c r="C160" s="392">
        <v>8.0500000000000007</v>
      </c>
      <c r="D160" s="393"/>
      <c r="E160" s="326" t="s">
        <v>263</v>
      </c>
      <c r="F160" s="327"/>
      <c r="G160" s="6" t="s">
        <v>629</v>
      </c>
      <c r="H160" s="202">
        <v>2</v>
      </c>
      <c r="I160" s="203">
        <v>37000</v>
      </c>
      <c r="J160" s="204">
        <f t="shared" si="3"/>
        <v>74000</v>
      </c>
      <c r="K160" s="18"/>
      <c r="L160" s="7" t="s">
        <v>14</v>
      </c>
      <c r="M160" s="3"/>
    </row>
    <row r="161" spans="2:13" ht="18" customHeight="1" x14ac:dyDescent="0.2">
      <c r="B161" s="200"/>
      <c r="C161" s="392">
        <v>8.06</v>
      </c>
      <c r="D161" s="393"/>
      <c r="E161" s="326" t="s">
        <v>246</v>
      </c>
      <c r="F161" s="327"/>
      <c r="G161" s="6" t="s">
        <v>629</v>
      </c>
      <c r="H161" s="202">
        <v>2</v>
      </c>
      <c r="I161" s="203">
        <v>350000</v>
      </c>
      <c r="J161" s="204">
        <f t="shared" si="3"/>
        <v>700000</v>
      </c>
      <c r="K161" s="18"/>
      <c r="L161" s="7" t="s">
        <v>14</v>
      </c>
      <c r="M161" s="3"/>
    </row>
    <row r="162" spans="2:13" ht="25.7" customHeight="1" x14ac:dyDescent="0.2">
      <c r="B162" s="200"/>
      <c r="C162" s="392">
        <v>8.07</v>
      </c>
      <c r="D162" s="393"/>
      <c r="E162" s="326" t="s">
        <v>264</v>
      </c>
      <c r="F162" s="327"/>
      <c r="G162" s="6" t="s">
        <v>629</v>
      </c>
      <c r="H162" s="202">
        <v>3</v>
      </c>
      <c r="I162" s="203">
        <v>37000</v>
      </c>
      <c r="J162" s="204">
        <f t="shared" si="3"/>
        <v>111000</v>
      </c>
      <c r="K162" s="18"/>
      <c r="L162" s="7" t="s">
        <v>14</v>
      </c>
      <c r="M162" s="3"/>
    </row>
    <row r="163" spans="2:13" ht="18.600000000000001" customHeight="1" x14ac:dyDescent="0.2">
      <c r="B163" s="200"/>
      <c r="C163" s="392">
        <v>8.08</v>
      </c>
      <c r="D163" s="393"/>
      <c r="E163" s="326" t="s">
        <v>265</v>
      </c>
      <c r="F163" s="327"/>
      <c r="G163" s="6" t="s">
        <v>629</v>
      </c>
      <c r="H163" s="202">
        <v>3</v>
      </c>
      <c r="I163" s="203">
        <v>350500</v>
      </c>
      <c r="J163" s="204">
        <f t="shared" si="3"/>
        <v>1051500</v>
      </c>
      <c r="K163" s="18"/>
      <c r="L163" s="7" t="s">
        <v>14</v>
      </c>
      <c r="M163" s="3"/>
    </row>
    <row r="164" spans="2:13" ht="17.850000000000001" customHeight="1" x14ac:dyDescent="0.2">
      <c r="B164" s="200"/>
      <c r="C164" s="392">
        <v>8.09</v>
      </c>
      <c r="D164" s="393"/>
      <c r="E164" s="326" t="s">
        <v>248</v>
      </c>
      <c r="F164" s="327"/>
      <c r="G164" s="6" t="s">
        <v>629</v>
      </c>
      <c r="H164" s="202">
        <v>8</v>
      </c>
      <c r="I164" s="203">
        <v>35000</v>
      </c>
      <c r="J164" s="204">
        <f t="shared" si="3"/>
        <v>280000</v>
      </c>
      <c r="K164" s="18"/>
      <c r="L164" s="7" t="s">
        <v>14</v>
      </c>
      <c r="M164" s="3"/>
    </row>
    <row r="165" spans="2:13" ht="17.850000000000001" customHeight="1" x14ac:dyDescent="0.2">
      <c r="B165" s="200"/>
      <c r="C165" s="392">
        <v>8.1</v>
      </c>
      <c r="D165" s="393"/>
      <c r="E165" s="326" t="s">
        <v>469</v>
      </c>
      <c r="F165" s="327"/>
      <c r="G165" s="6" t="s">
        <v>629</v>
      </c>
      <c r="H165" s="202">
        <v>6</v>
      </c>
      <c r="I165" s="203">
        <v>35000</v>
      </c>
      <c r="J165" s="204">
        <f t="shared" si="3"/>
        <v>210000</v>
      </c>
      <c r="K165" s="18"/>
      <c r="L165" s="7" t="s">
        <v>14</v>
      </c>
      <c r="M165" s="3"/>
    </row>
    <row r="166" spans="2:13" ht="17.850000000000001" customHeight="1" x14ac:dyDescent="0.2">
      <c r="B166" s="200"/>
      <c r="C166" s="392">
        <v>8.11</v>
      </c>
      <c r="D166" s="393"/>
      <c r="E166" s="326" t="s">
        <v>470</v>
      </c>
      <c r="F166" s="327"/>
      <c r="G166" s="6" t="s">
        <v>629</v>
      </c>
      <c r="H166" s="202">
        <v>1</v>
      </c>
      <c r="I166" s="203">
        <v>35000</v>
      </c>
      <c r="J166" s="204">
        <f t="shared" si="3"/>
        <v>35000</v>
      </c>
      <c r="K166" s="18"/>
      <c r="L166" s="7" t="s">
        <v>14</v>
      </c>
      <c r="M166" s="3"/>
    </row>
    <row r="167" spans="2:13" ht="17.850000000000001" customHeight="1" x14ac:dyDescent="0.2">
      <c r="B167" s="200"/>
      <c r="C167" s="392">
        <v>8.1199999999999992</v>
      </c>
      <c r="D167" s="393"/>
      <c r="E167" s="326" t="s">
        <v>323</v>
      </c>
      <c r="F167" s="327"/>
      <c r="G167" s="6" t="s">
        <v>629</v>
      </c>
      <c r="H167" s="202">
        <v>1</v>
      </c>
      <c r="I167" s="203">
        <v>55000</v>
      </c>
      <c r="J167" s="204">
        <f t="shared" si="3"/>
        <v>55000</v>
      </c>
      <c r="K167" s="18"/>
      <c r="L167" s="7" t="s">
        <v>14</v>
      </c>
      <c r="M167" s="3"/>
    </row>
    <row r="168" spans="2:13" ht="17.850000000000001" customHeight="1" x14ac:dyDescent="0.2">
      <c r="B168" s="200"/>
      <c r="C168" s="392">
        <v>8.1300000000000008</v>
      </c>
      <c r="D168" s="393"/>
      <c r="E168" s="326" t="s">
        <v>270</v>
      </c>
      <c r="F168" s="327"/>
      <c r="G168" s="6" t="s">
        <v>629</v>
      </c>
      <c r="H168" s="202">
        <v>2</v>
      </c>
      <c r="I168" s="203">
        <v>35000</v>
      </c>
      <c r="J168" s="204">
        <f t="shared" si="3"/>
        <v>70000</v>
      </c>
      <c r="K168" s="18"/>
      <c r="L168" s="7" t="s">
        <v>14</v>
      </c>
      <c r="M168" s="3"/>
    </row>
    <row r="169" spans="2:13" ht="17.850000000000001" customHeight="1" x14ac:dyDescent="0.2">
      <c r="B169" s="200"/>
      <c r="C169" s="392">
        <v>8.14</v>
      </c>
      <c r="D169" s="393"/>
      <c r="E169" s="326" t="s">
        <v>251</v>
      </c>
      <c r="F169" s="327"/>
      <c r="G169" s="6" t="s">
        <v>629</v>
      </c>
      <c r="H169" s="202">
        <v>2</v>
      </c>
      <c r="I169" s="203">
        <v>35000</v>
      </c>
      <c r="J169" s="204">
        <f t="shared" si="3"/>
        <v>70000</v>
      </c>
      <c r="K169" s="18"/>
      <c r="L169" s="7" t="s">
        <v>14</v>
      </c>
      <c r="M169" s="3"/>
    </row>
    <row r="170" spans="2:13" ht="14.45" customHeight="1" x14ac:dyDescent="0.2">
      <c r="B170" s="200"/>
      <c r="C170" s="401">
        <v>9</v>
      </c>
      <c r="D170" s="402"/>
      <c r="E170" s="322" t="s">
        <v>472</v>
      </c>
      <c r="F170" s="323"/>
      <c r="G170" s="17"/>
      <c r="H170" s="206"/>
      <c r="I170" s="212"/>
      <c r="J170" s="208">
        <f>SUM(J171:J189)</f>
        <v>21823760</v>
      </c>
      <c r="K170" s="245"/>
      <c r="L170" s="34">
        <f>SUM(L171:L189)</f>
        <v>5455940</v>
      </c>
      <c r="M170" s="8"/>
    </row>
    <row r="171" spans="2:13" ht="16.7" customHeight="1" x14ac:dyDescent="0.2">
      <c r="B171" s="200"/>
      <c r="C171" s="392">
        <v>9.01</v>
      </c>
      <c r="D171" s="393"/>
      <c r="E171" s="326" t="s">
        <v>332</v>
      </c>
      <c r="F171" s="327"/>
      <c r="G171" s="6" t="s">
        <v>629</v>
      </c>
      <c r="H171" s="202">
        <v>1</v>
      </c>
      <c r="I171" s="203">
        <v>35000</v>
      </c>
      <c r="J171" s="204">
        <f t="shared" si="3"/>
        <v>35000</v>
      </c>
      <c r="K171" s="37">
        <v>0.25</v>
      </c>
      <c r="L171" s="33">
        <v>8750</v>
      </c>
      <c r="M171" s="38">
        <v>0.25</v>
      </c>
    </row>
    <row r="172" spans="2:13" ht="25.35" customHeight="1" x14ac:dyDescent="0.2">
      <c r="B172" s="200"/>
      <c r="C172" s="392">
        <v>9.02</v>
      </c>
      <c r="D172" s="393"/>
      <c r="E172" s="326" t="s">
        <v>387</v>
      </c>
      <c r="F172" s="327"/>
      <c r="G172" s="6" t="s">
        <v>629</v>
      </c>
      <c r="H172" s="202">
        <v>24</v>
      </c>
      <c r="I172" s="203">
        <v>35000</v>
      </c>
      <c r="J172" s="204">
        <f t="shared" si="3"/>
        <v>840000</v>
      </c>
      <c r="K172" s="37">
        <v>0.25</v>
      </c>
      <c r="L172" s="33">
        <v>210000</v>
      </c>
      <c r="M172" s="38">
        <v>0.25</v>
      </c>
    </row>
    <row r="173" spans="2:13" ht="18" customHeight="1" x14ac:dyDescent="0.2">
      <c r="B173" s="200"/>
      <c r="C173" s="392">
        <v>9.0299999999999994</v>
      </c>
      <c r="D173" s="393"/>
      <c r="E173" s="326" t="s">
        <v>665</v>
      </c>
      <c r="F173" s="327"/>
      <c r="G173" s="6" t="s">
        <v>629</v>
      </c>
      <c r="H173" s="202">
        <v>24</v>
      </c>
      <c r="I173" s="203">
        <v>205500</v>
      </c>
      <c r="J173" s="204">
        <f t="shared" si="3"/>
        <v>4932000</v>
      </c>
      <c r="K173" s="18"/>
      <c r="L173" s="33">
        <v>1233000</v>
      </c>
      <c r="M173" s="3"/>
    </row>
    <row r="174" spans="2:13" ht="25.35" customHeight="1" x14ac:dyDescent="0.2">
      <c r="B174" s="200"/>
      <c r="C174" s="392">
        <v>9.0399999999999991</v>
      </c>
      <c r="D174" s="393"/>
      <c r="E174" s="326" t="s">
        <v>238</v>
      </c>
      <c r="F174" s="327"/>
      <c r="G174" s="6" t="s">
        <v>629</v>
      </c>
      <c r="H174" s="202">
        <v>11</v>
      </c>
      <c r="I174" s="203">
        <v>37000</v>
      </c>
      <c r="J174" s="204">
        <f t="shared" si="3"/>
        <v>407000</v>
      </c>
      <c r="K174" s="37">
        <v>0.11</v>
      </c>
      <c r="L174" s="33">
        <v>101750</v>
      </c>
      <c r="M174" s="38">
        <v>0.25</v>
      </c>
    </row>
    <row r="175" spans="2:13" ht="25.35" customHeight="1" x14ac:dyDescent="0.2">
      <c r="B175" s="200"/>
      <c r="C175" s="392">
        <v>9.0500000000000007</v>
      </c>
      <c r="D175" s="393"/>
      <c r="E175" s="326" t="s">
        <v>239</v>
      </c>
      <c r="F175" s="327"/>
      <c r="G175" s="6" t="s">
        <v>629</v>
      </c>
      <c r="H175" s="202">
        <v>11</v>
      </c>
      <c r="I175" s="203">
        <v>16660</v>
      </c>
      <c r="J175" s="204">
        <f t="shared" ref="J175:J189" si="4">+I175*H175</f>
        <v>183260</v>
      </c>
      <c r="K175" s="18"/>
      <c r="L175" s="33">
        <v>45815</v>
      </c>
      <c r="M175" s="3"/>
    </row>
    <row r="176" spans="2:13" ht="25.35" customHeight="1" x14ac:dyDescent="0.2">
      <c r="B176" s="200"/>
      <c r="C176" s="392">
        <v>9.06</v>
      </c>
      <c r="D176" s="393"/>
      <c r="E176" s="326" t="s">
        <v>237</v>
      </c>
      <c r="F176" s="327"/>
      <c r="G176" s="6" t="s">
        <v>629</v>
      </c>
      <c r="H176" s="202">
        <v>22</v>
      </c>
      <c r="I176" s="203">
        <v>35000</v>
      </c>
      <c r="J176" s="204">
        <f t="shared" si="4"/>
        <v>770000</v>
      </c>
      <c r="K176" s="37">
        <v>0.22</v>
      </c>
      <c r="L176" s="33">
        <v>192500</v>
      </c>
      <c r="M176" s="38">
        <v>0.25</v>
      </c>
    </row>
    <row r="177" spans="2:13" ht="16.7" customHeight="1" x14ac:dyDescent="0.2">
      <c r="B177" s="200"/>
      <c r="C177" s="392">
        <v>9.07</v>
      </c>
      <c r="D177" s="393"/>
      <c r="E177" s="326" t="s">
        <v>666</v>
      </c>
      <c r="F177" s="327"/>
      <c r="G177" s="6" t="s">
        <v>629</v>
      </c>
      <c r="H177" s="202">
        <v>22</v>
      </c>
      <c r="I177" s="203">
        <v>250500</v>
      </c>
      <c r="J177" s="204">
        <f t="shared" si="4"/>
        <v>5511000</v>
      </c>
      <c r="K177" s="18"/>
      <c r="L177" s="33">
        <v>1377750</v>
      </c>
      <c r="M177" s="3"/>
    </row>
    <row r="178" spans="2:13" ht="16.7" customHeight="1" x14ac:dyDescent="0.2">
      <c r="B178" s="200"/>
      <c r="C178" s="392">
        <v>9.08</v>
      </c>
      <c r="D178" s="393"/>
      <c r="E178" s="326" t="s">
        <v>266</v>
      </c>
      <c r="F178" s="327"/>
      <c r="G178" s="6" t="s">
        <v>629</v>
      </c>
      <c r="H178" s="202">
        <v>5</v>
      </c>
      <c r="I178" s="203">
        <v>35000</v>
      </c>
      <c r="J178" s="204">
        <f t="shared" si="4"/>
        <v>175000</v>
      </c>
      <c r="K178" s="18"/>
      <c r="L178" s="33">
        <v>43750</v>
      </c>
      <c r="M178" s="3"/>
    </row>
    <row r="179" spans="2:13" ht="16.7" customHeight="1" x14ac:dyDescent="0.2">
      <c r="B179" s="200"/>
      <c r="C179" s="392">
        <v>9.09</v>
      </c>
      <c r="D179" s="393"/>
      <c r="E179" s="326" t="s">
        <v>267</v>
      </c>
      <c r="F179" s="327"/>
      <c r="G179" s="6" t="s">
        <v>629</v>
      </c>
      <c r="H179" s="202">
        <v>5</v>
      </c>
      <c r="I179" s="203">
        <v>385500</v>
      </c>
      <c r="J179" s="204">
        <f t="shared" si="4"/>
        <v>1927500</v>
      </c>
      <c r="K179" s="18"/>
      <c r="L179" s="33">
        <v>481875</v>
      </c>
      <c r="M179" s="3"/>
    </row>
    <row r="180" spans="2:13" ht="25.5" customHeight="1" x14ac:dyDescent="0.2">
      <c r="B180" s="200"/>
      <c r="C180" s="392">
        <v>9.1</v>
      </c>
      <c r="D180" s="393"/>
      <c r="E180" s="326" t="s">
        <v>268</v>
      </c>
      <c r="F180" s="394"/>
      <c r="G180" s="6" t="s">
        <v>629</v>
      </c>
      <c r="H180" s="202">
        <v>10</v>
      </c>
      <c r="I180" s="203">
        <v>37000</v>
      </c>
      <c r="J180" s="204">
        <f t="shared" si="4"/>
        <v>370000</v>
      </c>
      <c r="K180" s="38">
        <v>0.25</v>
      </c>
      <c r="L180" s="33">
        <v>92500</v>
      </c>
      <c r="M180" s="38">
        <v>0.25</v>
      </c>
    </row>
    <row r="181" spans="2:13" ht="20.100000000000001" customHeight="1" x14ac:dyDescent="0.2">
      <c r="B181" s="200"/>
      <c r="C181" s="392">
        <v>9.11</v>
      </c>
      <c r="D181" s="393"/>
      <c r="E181" s="326" t="s">
        <v>269</v>
      </c>
      <c r="F181" s="327"/>
      <c r="G181" s="6" t="s">
        <v>629</v>
      </c>
      <c r="H181" s="202">
        <v>10</v>
      </c>
      <c r="I181" s="203">
        <v>550000</v>
      </c>
      <c r="J181" s="204">
        <f t="shared" si="4"/>
        <v>5500000</v>
      </c>
      <c r="K181" s="18"/>
      <c r="L181" s="33">
        <v>1375000</v>
      </c>
      <c r="M181" s="3"/>
    </row>
    <row r="182" spans="2:13" ht="25.5" customHeight="1" x14ac:dyDescent="0.2">
      <c r="B182" s="200"/>
      <c r="C182" s="392">
        <v>9.1199999999999992</v>
      </c>
      <c r="D182" s="393"/>
      <c r="E182" s="326" t="s">
        <v>243</v>
      </c>
      <c r="F182" s="394"/>
      <c r="G182" s="6" t="s">
        <v>629</v>
      </c>
      <c r="H182" s="202">
        <v>1</v>
      </c>
      <c r="I182" s="203">
        <v>37000</v>
      </c>
      <c r="J182" s="204">
        <f t="shared" si="4"/>
        <v>37000</v>
      </c>
      <c r="K182" s="18"/>
      <c r="L182" s="33">
        <v>9250</v>
      </c>
      <c r="M182" s="3"/>
    </row>
    <row r="183" spans="2:13" ht="14.1" customHeight="1" x14ac:dyDescent="0.2">
      <c r="B183" s="200"/>
      <c r="C183" s="392">
        <v>9.1300000000000008</v>
      </c>
      <c r="D183" s="393"/>
      <c r="E183" s="326" t="s">
        <v>244</v>
      </c>
      <c r="F183" s="327"/>
      <c r="G183" s="6" t="s">
        <v>629</v>
      </c>
      <c r="H183" s="202">
        <v>1</v>
      </c>
      <c r="I183" s="203">
        <v>350500</v>
      </c>
      <c r="J183" s="204">
        <f t="shared" si="4"/>
        <v>350500</v>
      </c>
      <c r="K183" s="18"/>
      <c r="L183" s="33">
        <v>87625</v>
      </c>
      <c r="M183" s="3"/>
    </row>
    <row r="184" spans="2:13" ht="25.5" customHeight="1" x14ac:dyDescent="0.2">
      <c r="B184" s="200"/>
      <c r="C184" s="392">
        <v>9.14</v>
      </c>
      <c r="D184" s="393"/>
      <c r="E184" s="326" t="s">
        <v>240</v>
      </c>
      <c r="F184" s="394"/>
      <c r="G184" s="6" t="s">
        <v>629</v>
      </c>
      <c r="H184" s="202">
        <v>1</v>
      </c>
      <c r="I184" s="203">
        <v>37000</v>
      </c>
      <c r="J184" s="204">
        <f t="shared" si="4"/>
        <v>37000</v>
      </c>
      <c r="K184" s="18"/>
      <c r="L184" s="33">
        <v>9250</v>
      </c>
      <c r="M184" s="3"/>
    </row>
    <row r="185" spans="2:13" ht="23.45" customHeight="1" x14ac:dyDescent="0.2">
      <c r="B185" s="200"/>
      <c r="C185" s="392">
        <v>9.15</v>
      </c>
      <c r="D185" s="393"/>
      <c r="E185" s="326" t="s">
        <v>242</v>
      </c>
      <c r="F185" s="327"/>
      <c r="G185" s="6" t="s">
        <v>629</v>
      </c>
      <c r="H185" s="202">
        <v>1</v>
      </c>
      <c r="I185" s="203">
        <v>180500</v>
      </c>
      <c r="J185" s="204">
        <f t="shared" si="4"/>
        <v>180500</v>
      </c>
      <c r="K185" s="18"/>
      <c r="L185" s="33">
        <v>45125</v>
      </c>
      <c r="M185" s="3"/>
    </row>
    <row r="186" spans="2:13" ht="25.5" customHeight="1" x14ac:dyDescent="0.2">
      <c r="B186" s="200"/>
      <c r="C186" s="392">
        <v>9.16</v>
      </c>
      <c r="D186" s="393"/>
      <c r="E186" s="326" t="s">
        <v>245</v>
      </c>
      <c r="F186" s="394"/>
      <c r="G186" s="6" t="s">
        <v>629</v>
      </c>
      <c r="H186" s="202">
        <v>2</v>
      </c>
      <c r="I186" s="203">
        <v>37000</v>
      </c>
      <c r="J186" s="204">
        <f t="shared" si="4"/>
        <v>74000</v>
      </c>
      <c r="K186" s="18"/>
      <c r="L186" s="33">
        <v>18500</v>
      </c>
      <c r="M186" s="3"/>
    </row>
    <row r="187" spans="2:13" ht="23.45" customHeight="1" x14ac:dyDescent="0.2">
      <c r="B187" s="200"/>
      <c r="C187" s="392">
        <v>9.17</v>
      </c>
      <c r="D187" s="393"/>
      <c r="E187" s="326" t="s">
        <v>265</v>
      </c>
      <c r="F187" s="327"/>
      <c r="G187" s="6" t="s">
        <v>629</v>
      </c>
      <c r="H187" s="202">
        <v>2</v>
      </c>
      <c r="I187" s="203">
        <v>37000</v>
      </c>
      <c r="J187" s="204">
        <f t="shared" si="4"/>
        <v>74000</v>
      </c>
      <c r="K187" s="18"/>
      <c r="L187" s="33">
        <v>18500</v>
      </c>
      <c r="M187" s="3"/>
    </row>
    <row r="188" spans="2:13" ht="14.1" customHeight="1" x14ac:dyDescent="0.2">
      <c r="B188" s="200"/>
      <c r="C188" s="392">
        <v>9.18</v>
      </c>
      <c r="D188" s="393"/>
      <c r="E188" s="326" t="s">
        <v>249</v>
      </c>
      <c r="F188" s="327"/>
      <c r="G188" s="6" t="s">
        <v>629</v>
      </c>
      <c r="H188" s="202">
        <v>7</v>
      </c>
      <c r="I188" s="203">
        <v>55000</v>
      </c>
      <c r="J188" s="204">
        <f t="shared" si="4"/>
        <v>385000</v>
      </c>
      <c r="K188" s="38">
        <v>0.25</v>
      </c>
      <c r="L188" s="33">
        <v>96250</v>
      </c>
      <c r="M188" s="38">
        <v>0.25</v>
      </c>
    </row>
    <row r="189" spans="2:13" ht="14.1" customHeight="1" x14ac:dyDescent="0.2">
      <c r="B189" s="200"/>
      <c r="C189" s="392">
        <v>9.19</v>
      </c>
      <c r="D189" s="393"/>
      <c r="E189" s="326" t="s">
        <v>270</v>
      </c>
      <c r="F189" s="327"/>
      <c r="G189" s="6" t="s">
        <v>629</v>
      </c>
      <c r="H189" s="202">
        <v>1</v>
      </c>
      <c r="I189" s="203">
        <v>35000</v>
      </c>
      <c r="J189" s="204">
        <f t="shared" si="4"/>
        <v>35000</v>
      </c>
      <c r="K189" s="18"/>
      <c r="L189" s="33">
        <v>8750</v>
      </c>
      <c r="M189" s="3"/>
    </row>
    <row r="190" spans="2:13" ht="14.1" customHeight="1" x14ac:dyDescent="0.2">
      <c r="B190" s="200"/>
      <c r="C190" s="401">
        <v>10</v>
      </c>
      <c r="D190" s="402"/>
      <c r="E190" s="322" t="s">
        <v>575</v>
      </c>
      <c r="F190" s="323"/>
      <c r="G190" s="17"/>
      <c r="H190" s="206"/>
      <c r="I190" s="212"/>
      <c r="J190" s="208">
        <f>SUM(J191:J193)</f>
        <v>12235000</v>
      </c>
      <c r="K190" s="29">
        <v>1</v>
      </c>
      <c r="L190" s="34">
        <f>SUM(L191:L193)</f>
        <v>3833500</v>
      </c>
      <c r="M190" s="8"/>
    </row>
    <row r="191" spans="2:13" ht="25.5" customHeight="1" x14ac:dyDescent="0.2">
      <c r="B191" s="200"/>
      <c r="C191" s="392">
        <v>10.01</v>
      </c>
      <c r="D191" s="393"/>
      <c r="E191" s="326" t="s">
        <v>271</v>
      </c>
      <c r="F191" s="394"/>
      <c r="G191" s="6" t="s">
        <v>637</v>
      </c>
      <c r="H191" s="202">
        <v>25</v>
      </c>
      <c r="I191" s="203">
        <v>75000</v>
      </c>
      <c r="J191" s="204">
        <f t="shared" ref="J191:J253" si="5">+I191*H191</f>
        <v>1875000</v>
      </c>
      <c r="K191" s="18"/>
      <c r="L191" s="7" t="s">
        <v>14</v>
      </c>
      <c r="M191" s="3"/>
    </row>
    <row r="192" spans="2:13" ht="25.5" customHeight="1" x14ac:dyDescent="0.2">
      <c r="B192" s="200"/>
      <c r="C192" s="392">
        <v>10.02</v>
      </c>
      <c r="D192" s="393"/>
      <c r="E192" s="326" t="s">
        <v>271</v>
      </c>
      <c r="F192" s="394"/>
      <c r="G192" s="6" t="s">
        <v>637</v>
      </c>
      <c r="H192" s="202">
        <v>78</v>
      </c>
      <c r="I192" s="203">
        <v>75000</v>
      </c>
      <c r="J192" s="204">
        <f t="shared" si="5"/>
        <v>5850000</v>
      </c>
      <c r="K192" s="18"/>
      <c r="L192" s="7" t="s">
        <v>14</v>
      </c>
      <c r="M192" s="3"/>
    </row>
    <row r="193" spans="2:13" ht="25.5" customHeight="1" x14ac:dyDescent="0.2">
      <c r="B193" s="200"/>
      <c r="C193" s="392">
        <v>10.029999999999999</v>
      </c>
      <c r="D193" s="393"/>
      <c r="E193" s="326" t="s">
        <v>272</v>
      </c>
      <c r="F193" s="394"/>
      <c r="G193" s="6" t="s">
        <v>629</v>
      </c>
      <c r="H193" s="202">
        <v>20</v>
      </c>
      <c r="I193" s="203">
        <v>225500</v>
      </c>
      <c r="J193" s="204">
        <f t="shared" si="5"/>
        <v>4510000</v>
      </c>
      <c r="K193" s="27">
        <v>17</v>
      </c>
      <c r="L193" s="33">
        <v>3833500</v>
      </c>
      <c r="M193" s="6" t="s">
        <v>93</v>
      </c>
    </row>
    <row r="194" spans="2:13" ht="14.1" customHeight="1" x14ac:dyDescent="0.2">
      <c r="B194" s="200"/>
      <c r="C194" s="401">
        <v>11</v>
      </c>
      <c r="D194" s="402"/>
      <c r="E194" s="322" t="s">
        <v>674</v>
      </c>
      <c r="F194" s="323"/>
      <c r="G194" s="17"/>
      <c r="H194" s="206"/>
      <c r="I194" s="212"/>
      <c r="J194" s="208">
        <f>SUM(J195:J199)</f>
        <v>14945925</v>
      </c>
      <c r="K194" s="29">
        <v>1</v>
      </c>
      <c r="L194" s="34">
        <f>SUM(L195:L199)</f>
        <v>8960</v>
      </c>
      <c r="M194" s="8"/>
    </row>
    <row r="195" spans="2:13" ht="14.1" customHeight="1" x14ac:dyDescent="0.2">
      <c r="B195" s="200"/>
      <c r="C195" s="392">
        <v>11.01</v>
      </c>
      <c r="D195" s="393"/>
      <c r="E195" s="326" t="s">
        <v>474</v>
      </c>
      <c r="F195" s="327"/>
      <c r="G195" s="6" t="s">
        <v>629</v>
      </c>
      <c r="H195" s="202">
        <v>1</v>
      </c>
      <c r="I195" s="203">
        <v>450000</v>
      </c>
      <c r="J195" s="204">
        <f t="shared" si="5"/>
        <v>450000</v>
      </c>
      <c r="K195" s="18"/>
      <c r="L195" s="7" t="s">
        <v>14</v>
      </c>
      <c r="M195" s="3"/>
    </row>
    <row r="196" spans="2:13" ht="14.1" customHeight="1" x14ac:dyDescent="0.2">
      <c r="B196" s="200"/>
      <c r="C196" s="392">
        <v>11.02</v>
      </c>
      <c r="D196" s="393"/>
      <c r="E196" s="326" t="s">
        <v>475</v>
      </c>
      <c r="F196" s="327"/>
      <c r="G196" s="6" t="s">
        <v>637</v>
      </c>
      <c r="H196" s="202">
        <v>5369</v>
      </c>
      <c r="I196" s="203">
        <v>2550</v>
      </c>
      <c r="J196" s="204">
        <f t="shared" si="5"/>
        <v>13690950</v>
      </c>
      <c r="K196" s="18"/>
      <c r="L196" s="7" t="s">
        <v>14</v>
      </c>
      <c r="M196" s="3"/>
    </row>
    <row r="197" spans="2:13" ht="14.1" customHeight="1" x14ac:dyDescent="0.2">
      <c r="B197" s="200"/>
      <c r="C197" s="392">
        <v>11.03</v>
      </c>
      <c r="D197" s="393"/>
      <c r="E197" s="326" t="s">
        <v>675</v>
      </c>
      <c r="F197" s="327"/>
      <c r="G197" s="6" t="s">
        <v>637</v>
      </c>
      <c r="H197" s="202">
        <v>47</v>
      </c>
      <c r="I197" s="203">
        <v>9800</v>
      </c>
      <c r="J197" s="204">
        <f t="shared" si="5"/>
        <v>460600</v>
      </c>
      <c r="K197" s="38">
        <v>0.4</v>
      </c>
      <c r="L197" s="33">
        <v>3920</v>
      </c>
      <c r="M197" s="27">
        <v>40</v>
      </c>
    </row>
    <row r="198" spans="2:13" ht="14.1" customHeight="1" x14ac:dyDescent="0.2">
      <c r="B198" s="200"/>
      <c r="C198" s="392">
        <v>11.04</v>
      </c>
      <c r="D198" s="393"/>
      <c r="E198" s="326" t="s">
        <v>676</v>
      </c>
      <c r="F198" s="327"/>
      <c r="G198" s="6" t="s">
        <v>637</v>
      </c>
      <c r="H198" s="202">
        <v>25</v>
      </c>
      <c r="I198" s="203">
        <v>12599</v>
      </c>
      <c r="J198" s="204">
        <f t="shared" si="5"/>
        <v>314975</v>
      </c>
      <c r="K198" s="38">
        <v>0.4</v>
      </c>
      <c r="L198" s="33">
        <v>5040</v>
      </c>
      <c r="M198" s="27">
        <v>20</v>
      </c>
    </row>
    <row r="199" spans="2:13" ht="14.1" customHeight="1" x14ac:dyDescent="0.2">
      <c r="B199" s="200"/>
      <c r="C199" s="392">
        <v>11.05</v>
      </c>
      <c r="D199" s="393"/>
      <c r="E199" s="326" t="s">
        <v>677</v>
      </c>
      <c r="F199" s="327"/>
      <c r="G199" s="6" t="s">
        <v>637</v>
      </c>
      <c r="H199" s="202">
        <v>3</v>
      </c>
      <c r="I199" s="203">
        <v>9800</v>
      </c>
      <c r="J199" s="204">
        <f t="shared" si="5"/>
        <v>29400</v>
      </c>
      <c r="K199" s="18"/>
      <c r="L199" s="7" t="s">
        <v>14</v>
      </c>
      <c r="M199" s="3"/>
    </row>
    <row r="200" spans="2:13" ht="14.1" customHeight="1" x14ac:dyDescent="0.2">
      <c r="B200" s="200"/>
      <c r="C200" s="401">
        <v>12</v>
      </c>
      <c r="D200" s="402"/>
      <c r="E200" s="322" t="s">
        <v>678</v>
      </c>
      <c r="F200" s="323"/>
      <c r="G200" s="17"/>
      <c r="H200" s="206"/>
      <c r="I200" s="212"/>
      <c r="J200" s="208">
        <f>SUM(J201:J205)</f>
        <v>3042500</v>
      </c>
      <c r="K200" s="29">
        <v>1</v>
      </c>
      <c r="L200" s="34">
        <f>SUM(L201:L205)</f>
        <v>12300</v>
      </c>
      <c r="M200" s="8"/>
    </row>
    <row r="201" spans="2:13" ht="14.1" customHeight="1" x14ac:dyDescent="0.2">
      <c r="B201" s="200"/>
      <c r="C201" s="392">
        <v>12.01</v>
      </c>
      <c r="D201" s="393"/>
      <c r="E201" s="326" t="s">
        <v>679</v>
      </c>
      <c r="F201" s="327"/>
      <c r="G201" s="6" t="s">
        <v>637</v>
      </c>
      <c r="H201" s="202">
        <v>72</v>
      </c>
      <c r="I201" s="203">
        <v>20500</v>
      </c>
      <c r="J201" s="204">
        <f t="shared" si="5"/>
        <v>1476000</v>
      </c>
      <c r="K201" s="38">
        <v>0.6</v>
      </c>
      <c r="L201" s="33">
        <v>12300</v>
      </c>
      <c r="M201" s="27">
        <v>60</v>
      </c>
    </row>
    <row r="202" spans="2:13" ht="14.1" customHeight="1" x14ac:dyDescent="0.2">
      <c r="B202" s="200"/>
      <c r="C202" s="392">
        <v>12.02</v>
      </c>
      <c r="D202" s="393"/>
      <c r="E202" s="326" t="s">
        <v>680</v>
      </c>
      <c r="F202" s="327"/>
      <c r="G202" s="6" t="s">
        <v>637</v>
      </c>
      <c r="H202" s="202">
        <v>34</v>
      </c>
      <c r="I202" s="203">
        <v>20500</v>
      </c>
      <c r="J202" s="204">
        <f t="shared" si="5"/>
        <v>697000</v>
      </c>
      <c r="K202" s="18"/>
      <c r="L202" s="7" t="s">
        <v>14</v>
      </c>
      <c r="M202" s="3"/>
    </row>
    <row r="203" spans="2:13" ht="14.1" customHeight="1" x14ac:dyDescent="0.2">
      <c r="B203" s="200"/>
      <c r="C203" s="392">
        <v>12.03</v>
      </c>
      <c r="D203" s="393"/>
      <c r="E203" s="326" t="s">
        <v>681</v>
      </c>
      <c r="F203" s="327"/>
      <c r="G203" s="6" t="s">
        <v>637</v>
      </c>
      <c r="H203" s="202">
        <v>5</v>
      </c>
      <c r="I203" s="203">
        <v>25500</v>
      </c>
      <c r="J203" s="204">
        <f t="shared" si="5"/>
        <v>127500</v>
      </c>
      <c r="K203" s="18"/>
      <c r="L203" s="7" t="s">
        <v>14</v>
      </c>
      <c r="M203" s="3"/>
    </row>
    <row r="204" spans="2:13" ht="25.5" customHeight="1" x14ac:dyDescent="0.2">
      <c r="B204" s="200"/>
      <c r="C204" s="392">
        <v>12.04</v>
      </c>
      <c r="D204" s="393"/>
      <c r="E204" s="326" t="s">
        <v>273</v>
      </c>
      <c r="F204" s="394"/>
      <c r="G204" s="6" t="s">
        <v>629</v>
      </c>
      <c r="H204" s="202">
        <v>2</v>
      </c>
      <c r="I204" s="203">
        <v>250500</v>
      </c>
      <c r="J204" s="204">
        <f t="shared" si="5"/>
        <v>501000</v>
      </c>
      <c r="K204" s="18"/>
      <c r="L204" s="7" t="s">
        <v>14</v>
      </c>
      <c r="M204" s="3"/>
    </row>
    <row r="205" spans="2:13" ht="14.1" customHeight="1" x14ac:dyDescent="0.2">
      <c r="B205" s="200"/>
      <c r="C205" s="392">
        <v>12.05</v>
      </c>
      <c r="D205" s="393"/>
      <c r="E205" s="326" t="s">
        <v>682</v>
      </c>
      <c r="F205" s="327"/>
      <c r="G205" s="6" t="s">
        <v>629</v>
      </c>
      <c r="H205" s="202">
        <v>2</v>
      </c>
      <c r="I205" s="203">
        <v>120500</v>
      </c>
      <c r="J205" s="204">
        <f t="shared" si="5"/>
        <v>241000</v>
      </c>
      <c r="K205" s="18"/>
      <c r="L205" s="7" t="s">
        <v>14</v>
      </c>
      <c r="M205" s="3"/>
    </row>
    <row r="206" spans="2:13" ht="14.1" customHeight="1" x14ac:dyDescent="0.2">
      <c r="B206" s="200"/>
      <c r="C206" s="401">
        <v>13</v>
      </c>
      <c r="D206" s="402"/>
      <c r="E206" s="322" t="s">
        <v>482</v>
      </c>
      <c r="F206" s="323"/>
      <c r="G206" s="17"/>
      <c r="H206" s="206"/>
      <c r="I206" s="212"/>
      <c r="J206" s="208">
        <f>SUM(J207:J211)</f>
        <v>1022574</v>
      </c>
      <c r="K206" s="29">
        <v>1</v>
      </c>
      <c r="L206" s="34">
        <f>SUM(L207:L211)</f>
        <v>6440</v>
      </c>
      <c r="M206" s="8"/>
    </row>
    <row r="207" spans="2:13" ht="14.1" customHeight="1" x14ac:dyDescent="0.2">
      <c r="B207" s="200"/>
      <c r="C207" s="392">
        <v>13.01</v>
      </c>
      <c r="D207" s="393"/>
      <c r="E207" s="326" t="s">
        <v>683</v>
      </c>
      <c r="F207" s="327"/>
      <c r="G207" s="6" t="s">
        <v>637</v>
      </c>
      <c r="H207" s="202">
        <v>47</v>
      </c>
      <c r="I207" s="203">
        <v>9800</v>
      </c>
      <c r="J207" s="204">
        <f t="shared" si="5"/>
        <v>460600</v>
      </c>
      <c r="K207" s="38">
        <v>0.4</v>
      </c>
      <c r="L207" s="33">
        <v>3920</v>
      </c>
      <c r="M207" s="27">
        <v>40</v>
      </c>
    </row>
    <row r="208" spans="2:13" ht="14.1" customHeight="1" x14ac:dyDescent="0.2">
      <c r="B208" s="200"/>
      <c r="C208" s="392">
        <v>13.02</v>
      </c>
      <c r="D208" s="393"/>
      <c r="E208" s="326" t="s">
        <v>684</v>
      </c>
      <c r="F208" s="327"/>
      <c r="G208" s="6" t="s">
        <v>637</v>
      </c>
      <c r="H208" s="202">
        <v>25</v>
      </c>
      <c r="I208" s="203">
        <v>12599</v>
      </c>
      <c r="J208" s="204">
        <f t="shared" si="5"/>
        <v>314975</v>
      </c>
      <c r="K208" s="38">
        <v>0.2</v>
      </c>
      <c r="L208" s="33">
        <v>2520</v>
      </c>
      <c r="M208" s="27">
        <v>20</v>
      </c>
    </row>
    <row r="209" spans="2:13" ht="14.1" customHeight="1" x14ac:dyDescent="0.2">
      <c r="B209" s="200"/>
      <c r="C209" s="392">
        <v>13.03</v>
      </c>
      <c r="D209" s="393"/>
      <c r="E209" s="326" t="s">
        <v>685</v>
      </c>
      <c r="F209" s="327"/>
      <c r="G209" s="6" t="s">
        <v>637</v>
      </c>
      <c r="H209" s="202">
        <v>3</v>
      </c>
      <c r="I209" s="203">
        <v>9800</v>
      </c>
      <c r="J209" s="204">
        <f t="shared" si="5"/>
        <v>29400</v>
      </c>
      <c r="K209" s="18"/>
      <c r="L209" s="7" t="s">
        <v>14</v>
      </c>
      <c r="M209" s="3"/>
    </row>
    <row r="210" spans="2:13" ht="14.1" customHeight="1" x14ac:dyDescent="0.2">
      <c r="B210" s="200"/>
      <c r="C210" s="392">
        <v>13.04</v>
      </c>
      <c r="D210" s="393"/>
      <c r="E210" s="326" t="s">
        <v>677</v>
      </c>
      <c r="F210" s="327"/>
      <c r="G210" s="6" t="s">
        <v>637</v>
      </c>
      <c r="H210" s="202">
        <v>1</v>
      </c>
      <c r="I210" s="203">
        <v>12599</v>
      </c>
      <c r="J210" s="204">
        <f t="shared" si="5"/>
        <v>12599</v>
      </c>
      <c r="K210" s="18"/>
      <c r="L210" s="7" t="s">
        <v>14</v>
      </c>
      <c r="M210" s="3"/>
    </row>
    <row r="211" spans="2:13" ht="14.1" customHeight="1" x14ac:dyDescent="0.2">
      <c r="B211" s="200"/>
      <c r="C211" s="392">
        <v>13.05</v>
      </c>
      <c r="D211" s="393"/>
      <c r="E211" s="326" t="s">
        <v>680</v>
      </c>
      <c r="F211" s="327"/>
      <c r="G211" s="6" t="s">
        <v>637</v>
      </c>
      <c r="H211" s="202">
        <v>10</v>
      </c>
      <c r="I211" s="203">
        <v>20500</v>
      </c>
      <c r="J211" s="204">
        <f t="shared" si="5"/>
        <v>205000</v>
      </c>
      <c r="K211" s="18"/>
      <c r="L211" s="7" t="s">
        <v>14</v>
      </c>
      <c r="M211" s="3"/>
    </row>
    <row r="212" spans="2:13" ht="14.1" customHeight="1" x14ac:dyDescent="0.2">
      <c r="B212" s="200"/>
      <c r="C212" s="401">
        <v>14</v>
      </c>
      <c r="D212" s="402"/>
      <c r="E212" s="322" t="s">
        <v>485</v>
      </c>
      <c r="F212" s="323"/>
      <c r="G212" s="17"/>
      <c r="H212" s="206"/>
      <c r="I212" s="212"/>
      <c r="J212" s="208">
        <f>SUM(J213:J217)</f>
        <v>35569000</v>
      </c>
      <c r="K212" s="29">
        <v>1</v>
      </c>
      <c r="L212" s="34">
        <f>SUM(L213:L217)</f>
        <v>0</v>
      </c>
      <c r="M212" s="8"/>
    </row>
    <row r="213" spans="2:13" ht="25.5" customHeight="1" x14ac:dyDescent="0.2">
      <c r="B213" s="200"/>
      <c r="C213" s="392">
        <v>14.01</v>
      </c>
      <c r="D213" s="393"/>
      <c r="E213" s="400" t="s">
        <v>686</v>
      </c>
      <c r="F213" s="394"/>
      <c r="G213" s="6" t="s">
        <v>687</v>
      </c>
      <c r="H213" s="202">
        <v>1</v>
      </c>
      <c r="I213" s="203">
        <v>550000</v>
      </c>
      <c r="J213" s="204">
        <f t="shared" si="5"/>
        <v>550000</v>
      </c>
      <c r="K213" s="18"/>
      <c r="L213" s="7" t="s">
        <v>14</v>
      </c>
      <c r="M213" s="3"/>
    </row>
    <row r="214" spans="2:13" ht="25.5" customHeight="1" x14ac:dyDescent="0.2">
      <c r="B214" s="200"/>
      <c r="C214" s="392">
        <v>14.02</v>
      </c>
      <c r="D214" s="393"/>
      <c r="E214" s="400" t="s">
        <v>688</v>
      </c>
      <c r="F214" s="394"/>
      <c r="G214" s="6" t="s">
        <v>687</v>
      </c>
      <c r="H214" s="202">
        <v>1</v>
      </c>
      <c r="I214" s="203">
        <v>550000</v>
      </c>
      <c r="J214" s="204">
        <f t="shared" si="5"/>
        <v>550000</v>
      </c>
      <c r="K214" s="18"/>
      <c r="L214" s="7" t="s">
        <v>14</v>
      </c>
      <c r="M214" s="3"/>
    </row>
    <row r="215" spans="2:13" ht="25.5" customHeight="1" x14ac:dyDescent="0.2">
      <c r="B215" s="200"/>
      <c r="C215" s="392">
        <v>14.03</v>
      </c>
      <c r="D215" s="393"/>
      <c r="E215" s="326" t="s">
        <v>274</v>
      </c>
      <c r="F215" s="394"/>
      <c r="G215" s="6" t="s">
        <v>637</v>
      </c>
      <c r="H215" s="202">
        <v>107</v>
      </c>
      <c r="I215" s="203">
        <v>128500</v>
      </c>
      <c r="J215" s="204">
        <f t="shared" si="5"/>
        <v>13749500</v>
      </c>
      <c r="K215" s="18"/>
      <c r="L215" s="7" t="s">
        <v>14</v>
      </c>
      <c r="M215" s="3"/>
    </row>
    <row r="216" spans="2:13" ht="14.1" customHeight="1" x14ac:dyDescent="0.2">
      <c r="B216" s="200"/>
      <c r="C216" s="392">
        <v>14.04</v>
      </c>
      <c r="D216" s="393"/>
      <c r="E216" s="326" t="s">
        <v>689</v>
      </c>
      <c r="F216" s="327"/>
      <c r="G216" s="6" t="s">
        <v>637</v>
      </c>
      <c r="H216" s="202">
        <v>99</v>
      </c>
      <c r="I216" s="203">
        <v>180500</v>
      </c>
      <c r="J216" s="204">
        <f t="shared" si="5"/>
        <v>17869500</v>
      </c>
      <c r="K216" s="18"/>
      <c r="L216" s="7" t="s">
        <v>14</v>
      </c>
      <c r="M216" s="3"/>
    </row>
    <row r="217" spans="2:13" ht="14.1" customHeight="1" x14ac:dyDescent="0.2">
      <c r="B217" s="200"/>
      <c r="C217" s="392">
        <v>14.05</v>
      </c>
      <c r="D217" s="393"/>
      <c r="E217" s="326" t="s">
        <v>275</v>
      </c>
      <c r="F217" s="327"/>
      <c r="G217" s="6" t="s">
        <v>629</v>
      </c>
      <c r="H217" s="202">
        <v>1</v>
      </c>
      <c r="I217" s="203">
        <v>2850000</v>
      </c>
      <c r="J217" s="204">
        <f t="shared" si="5"/>
        <v>2850000</v>
      </c>
      <c r="K217" s="18"/>
      <c r="L217" s="7" t="s">
        <v>14</v>
      </c>
      <c r="M217" s="3"/>
    </row>
    <row r="218" spans="2:13" ht="14.1" customHeight="1" x14ac:dyDescent="0.2">
      <c r="B218" s="200"/>
      <c r="C218" s="401">
        <v>15</v>
      </c>
      <c r="D218" s="402"/>
      <c r="E218" s="322" t="s">
        <v>488</v>
      </c>
      <c r="F218" s="323"/>
      <c r="G218" s="17"/>
      <c r="H218" s="206"/>
      <c r="I218" s="212"/>
      <c r="J218" s="208">
        <f>SUM(J219:J227)</f>
        <v>20264400</v>
      </c>
      <c r="K218" s="29">
        <v>1</v>
      </c>
      <c r="L218" s="34">
        <f>SUM(L219:L227)</f>
        <v>4222415</v>
      </c>
      <c r="M218" s="8"/>
    </row>
    <row r="219" spans="2:13" ht="14.1" customHeight="1" x14ac:dyDescent="0.2">
      <c r="B219" s="200"/>
      <c r="C219" s="392">
        <v>15.01</v>
      </c>
      <c r="D219" s="393"/>
      <c r="E219" s="326" t="s">
        <v>489</v>
      </c>
      <c r="F219" s="327"/>
      <c r="G219" s="6" t="s">
        <v>629</v>
      </c>
      <c r="H219" s="202">
        <v>17</v>
      </c>
      <c r="I219" s="203">
        <v>22500</v>
      </c>
      <c r="J219" s="204">
        <f t="shared" si="5"/>
        <v>382500</v>
      </c>
      <c r="K219" s="18"/>
      <c r="L219" s="7" t="s">
        <v>14</v>
      </c>
      <c r="M219" s="3"/>
    </row>
    <row r="220" spans="2:13" ht="14.1" customHeight="1" x14ac:dyDescent="0.2">
      <c r="B220" s="200"/>
      <c r="C220" s="392">
        <v>15.02</v>
      </c>
      <c r="D220" s="393"/>
      <c r="E220" s="326" t="s">
        <v>490</v>
      </c>
      <c r="F220" s="327"/>
      <c r="G220" s="6" t="s">
        <v>637</v>
      </c>
      <c r="H220" s="202">
        <v>331</v>
      </c>
      <c r="I220" s="203">
        <v>22500</v>
      </c>
      <c r="J220" s="204">
        <f t="shared" si="5"/>
        <v>7447500</v>
      </c>
      <c r="K220" s="18"/>
      <c r="L220" s="7" t="s">
        <v>14</v>
      </c>
      <c r="M220" s="3"/>
    </row>
    <row r="221" spans="2:13" ht="14.1" customHeight="1" x14ac:dyDescent="0.2">
      <c r="B221" s="200"/>
      <c r="C221" s="392">
        <v>15.03</v>
      </c>
      <c r="D221" s="393"/>
      <c r="E221" s="326" t="s">
        <v>491</v>
      </c>
      <c r="F221" s="327"/>
      <c r="G221" s="6" t="s">
        <v>637</v>
      </c>
      <c r="H221" s="202">
        <v>242</v>
      </c>
      <c r="I221" s="203">
        <v>22500</v>
      </c>
      <c r="J221" s="204">
        <f t="shared" si="5"/>
        <v>5445000</v>
      </c>
      <c r="K221" s="18"/>
      <c r="L221" s="7" t="s">
        <v>14</v>
      </c>
      <c r="M221" s="3"/>
    </row>
    <row r="222" spans="2:13" ht="14.1" customHeight="1" x14ac:dyDescent="0.2">
      <c r="B222" s="200"/>
      <c r="C222" s="392">
        <v>15.04</v>
      </c>
      <c r="D222" s="393"/>
      <c r="E222" s="326" t="s">
        <v>492</v>
      </c>
      <c r="F222" s="327"/>
      <c r="G222" s="6" t="s">
        <v>637</v>
      </c>
      <c r="H222" s="202">
        <v>278</v>
      </c>
      <c r="I222" s="203">
        <v>7800</v>
      </c>
      <c r="J222" s="204">
        <f t="shared" si="5"/>
        <v>2168400</v>
      </c>
      <c r="K222" s="18"/>
      <c r="L222" s="7" t="s">
        <v>14</v>
      </c>
      <c r="M222" s="3"/>
    </row>
    <row r="223" spans="2:13" ht="25.5" customHeight="1" x14ac:dyDescent="0.2">
      <c r="B223" s="200"/>
      <c r="C223" s="392">
        <v>15.05</v>
      </c>
      <c r="D223" s="393"/>
      <c r="E223" s="326" t="s">
        <v>276</v>
      </c>
      <c r="F223" s="394"/>
      <c r="G223" s="6" t="s">
        <v>635</v>
      </c>
      <c r="H223" s="202">
        <v>8</v>
      </c>
      <c r="I223" s="203">
        <v>75500</v>
      </c>
      <c r="J223" s="204">
        <f t="shared" si="5"/>
        <v>604000</v>
      </c>
      <c r="K223" s="18"/>
      <c r="L223" s="7" t="s">
        <v>14</v>
      </c>
      <c r="M223" s="3"/>
    </row>
    <row r="224" spans="2:13" ht="25.5" customHeight="1" x14ac:dyDescent="0.2">
      <c r="B224" s="200"/>
      <c r="C224" s="392">
        <v>15.06</v>
      </c>
      <c r="D224" s="393"/>
      <c r="E224" s="326" t="s">
        <v>277</v>
      </c>
      <c r="F224" s="394"/>
      <c r="G224" s="6" t="s">
        <v>635</v>
      </c>
      <c r="H224" s="202">
        <v>4</v>
      </c>
      <c r="I224" s="203">
        <v>650000</v>
      </c>
      <c r="J224" s="204">
        <f t="shared" si="5"/>
        <v>2600000</v>
      </c>
      <c r="K224" s="36">
        <v>4</v>
      </c>
      <c r="L224" s="33">
        <v>2600000</v>
      </c>
      <c r="M224" s="6" t="s">
        <v>119</v>
      </c>
    </row>
    <row r="225" spans="2:13" ht="47.25" customHeight="1" x14ac:dyDescent="0.2">
      <c r="B225" s="200"/>
      <c r="C225" s="392">
        <v>15.07</v>
      </c>
      <c r="D225" s="393"/>
      <c r="E225" s="326" t="s">
        <v>278</v>
      </c>
      <c r="F225" s="394"/>
      <c r="G225" s="6" t="s">
        <v>637</v>
      </c>
      <c r="H225" s="202">
        <v>56</v>
      </c>
      <c r="I225" s="203">
        <v>24500</v>
      </c>
      <c r="J225" s="204">
        <f t="shared" si="5"/>
        <v>1372000</v>
      </c>
      <c r="K225" s="36">
        <v>56</v>
      </c>
      <c r="L225" s="33">
        <v>1383515</v>
      </c>
      <c r="M225" s="6" t="s">
        <v>119</v>
      </c>
    </row>
    <row r="226" spans="2:13" ht="25.5" customHeight="1" x14ac:dyDescent="0.2">
      <c r="B226" s="200"/>
      <c r="C226" s="392">
        <v>15.08</v>
      </c>
      <c r="D226" s="393"/>
      <c r="E226" s="326" t="s">
        <v>279</v>
      </c>
      <c r="F226" s="394"/>
      <c r="G226" s="6" t="s">
        <v>637</v>
      </c>
      <c r="H226" s="202">
        <v>6</v>
      </c>
      <c r="I226" s="203">
        <v>24500</v>
      </c>
      <c r="J226" s="204">
        <f t="shared" si="5"/>
        <v>147000</v>
      </c>
      <c r="K226" s="36">
        <v>6</v>
      </c>
      <c r="L226" s="33">
        <v>140900</v>
      </c>
      <c r="M226" s="6" t="s">
        <v>119</v>
      </c>
    </row>
    <row r="227" spans="2:13" ht="25.5" customHeight="1" x14ac:dyDescent="0.2">
      <c r="B227" s="200"/>
      <c r="C227" s="392">
        <v>15.09</v>
      </c>
      <c r="D227" s="393"/>
      <c r="E227" s="326" t="s">
        <v>280</v>
      </c>
      <c r="F227" s="394"/>
      <c r="G227" s="6" t="s">
        <v>637</v>
      </c>
      <c r="H227" s="202">
        <v>4</v>
      </c>
      <c r="I227" s="203">
        <v>24500</v>
      </c>
      <c r="J227" s="204">
        <f t="shared" si="5"/>
        <v>98000</v>
      </c>
      <c r="K227" s="36">
        <v>4</v>
      </c>
      <c r="L227" s="33">
        <v>98000</v>
      </c>
      <c r="M227" s="6" t="s">
        <v>119</v>
      </c>
    </row>
    <row r="228" spans="2:13" ht="14.1" customHeight="1" x14ac:dyDescent="0.2">
      <c r="B228" s="200"/>
      <c r="C228" s="401">
        <v>16</v>
      </c>
      <c r="D228" s="402"/>
      <c r="E228" s="322" t="s">
        <v>495</v>
      </c>
      <c r="F228" s="323"/>
      <c r="G228" s="17"/>
      <c r="H228" s="206"/>
      <c r="I228" s="212"/>
      <c r="J228" s="208">
        <f>SUM(J229:J232)</f>
        <v>4985000</v>
      </c>
      <c r="K228" s="29">
        <v>1</v>
      </c>
      <c r="L228" s="34">
        <f>SUM(L229:L232)</f>
        <v>2910000</v>
      </c>
      <c r="M228" s="3"/>
    </row>
    <row r="229" spans="2:13" ht="70.349999999999994" customHeight="1" x14ac:dyDescent="0.2">
      <c r="B229" s="200"/>
      <c r="C229" s="392">
        <v>16.010000000000002</v>
      </c>
      <c r="D229" s="393"/>
      <c r="E229" s="326" t="s">
        <v>281</v>
      </c>
      <c r="F229" s="394"/>
      <c r="G229" s="6" t="s">
        <v>635</v>
      </c>
      <c r="H229" s="202">
        <v>1</v>
      </c>
      <c r="I229" s="203">
        <v>2550000</v>
      </c>
      <c r="J229" s="204">
        <f t="shared" si="5"/>
        <v>2550000</v>
      </c>
      <c r="K229" s="27">
        <v>1</v>
      </c>
      <c r="L229" s="33">
        <v>2550000</v>
      </c>
      <c r="M229" s="6" t="s">
        <v>119</v>
      </c>
    </row>
    <row r="230" spans="2:13" ht="55.5" customHeight="1" x14ac:dyDescent="0.2">
      <c r="B230" s="200"/>
      <c r="C230" s="392">
        <v>16.02</v>
      </c>
      <c r="D230" s="393"/>
      <c r="E230" s="326" t="s">
        <v>282</v>
      </c>
      <c r="F230" s="394"/>
      <c r="G230" s="6" t="s">
        <v>635</v>
      </c>
      <c r="H230" s="202">
        <v>3</v>
      </c>
      <c r="I230" s="203">
        <v>650000</v>
      </c>
      <c r="J230" s="204">
        <f t="shared" si="5"/>
        <v>1950000</v>
      </c>
      <c r="K230" s="18"/>
      <c r="L230" s="7" t="s">
        <v>14</v>
      </c>
      <c r="M230" s="3"/>
    </row>
    <row r="231" spans="2:13" ht="35.25" customHeight="1" x14ac:dyDescent="0.2">
      <c r="B231" s="200"/>
      <c r="C231" s="392">
        <v>16.03</v>
      </c>
      <c r="D231" s="393"/>
      <c r="E231" s="326" t="s">
        <v>283</v>
      </c>
      <c r="F231" s="394"/>
      <c r="G231" s="6" t="s">
        <v>635</v>
      </c>
      <c r="H231" s="202">
        <v>1</v>
      </c>
      <c r="I231" s="203">
        <v>125000</v>
      </c>
      <c r="J231" s="204">
        <f t="shared" si="5"/>
        <v>125000</v>
      </c>
      <c r="K231" s="18"/>
      <c r="L231" s="7" t="s">
        <v>14</v>
      </c>
      <c r="M231" s="3"/>
    </row>
    <row r="232" spans="2:13" ht="14.1" customHeight="1" x14ac:dyDescent="0.2">
      <c r="B232" s="200"/>
      <c r="C232" s="392">
        <v>16.04</v>
      </c>
      <c r="D232" s="393"/>
      <c r="E232" s="326" t="s">
        <v>284</v>
      </c>
      <c r="F232" s="327"/>
      <c r="G232" s="6" t="s">
        <v>635</v>
      </c>
      <c r="H232" s="202">
        <v>2</v>
      </c>
      <c r="I232" s="203">
        <v>180000</v>
      </c>
      <c r="J232" s="204">
        <f t="shared" si="5"/>
        <v>360000</v>
      </c>
      <c r="K232" s="27">
        <v>2</v>
      </c>
      <c r="L232" s="33">
        <v>360000</v>
      </c>
      <c r="M232" s="6" t="s">
        <v>119</v>
      </c>
    </row>
    <row r="233" spans="2:13" ht="33.6" customHeight="1" x14ac:dyDescent="0.2">
      <c r="B233" s="200"/>
      <c r="C233" s="401">
        <v>17</v>
      </c>
      <c r="D233" s="402"/>
      <c r="E233" s="337" t="s">
        <v>399</v>
      </c>
      <c r="F233" s="338"/>
      <c r="G233" s="234"/>
      <c r="H233" s="234"/>
      <c r="I233" s="212"/>
      <c r="J233" s="208">
        <f>SUM(J234:J253)</f>
        <v>63586200</v>
      </c>
      <c r="K233" s="29">
        <v>0</v>
      </c>
      <c r="L233" s="34">
        <f>SUM(L234:L253)</f>
        <v>11275500</v>
      </c>
      <c r="M233" s="8" t="s">
        <v>122</v>
      </c>
    </row>
    <row r="234" spans="2:13" ht="21" customHeight="1" x14ac:dyDescent="0.2">
      <c r="B234" s="200"/>
      <c r="C234" s="392">
        <v>17.010000000000002</v>
      </c>
      <c r="D234" s="393"/>
      <c r="E234" s="326" t="s">
        <v>332</v>
      </c>
      <c r="F234" s="327"/>
      <c r="G234" s="6" t="s">
        <v>629</v>
      </c>
      <c r="H234" s="202">
        <v>7</v>
      </c>
      <c r="I234" s="221">
        <v>37000</v>
      </c>
      <c r="J234" s="204">
        <f t="shared" si="5"/>
        <v>259000</v>
      </c>
      <c r="K234" s="27">
        <v>7</v>
      </c>
      <c r="L234" s="33">
        <v>259000</v>
      </c>
      <c r="M234" s="6" t="s">
        <v>83</v>
      </c>
    </row>
    <row r="235" spans="2:13" ht="26.45" customHeight="1" x14ac:dyDescent="0.2">
      <c r="B235" s="200"/>
      <c r="C235" s="392">
        <v>17.02</v>
      </c>
      <c r="D235" s="393"/>
      <c r="E235" s="326" t="s">
        <v>233</v>
      </c>
      <c r="F235" s="327"/>
      <c r="G235" s="6" t="s">
        <v>629</v>
      </c>
      <c r="H235" s="202">
        <v>45</v>
      </c>
      <c r="I235" s="221">
        <v>37000</v>
      </c>
      <c r="J235" s="204">
        <f t="shared" si="5"/>
        <v>1665000</v>
      </c>
      <c r="K235" s="18"/>
      <c r="L235" s="7" t="s">
        <v>14</v>
      </c>
      <c r="M235" s="3"/>
    </row>
    <row r="236" spans="2:13" ht="19.5" customHeight="1" x14ac:dyDescent="0.2">
      <c r="B236" s="200"/>
      <c r="C236" s="392">
        <v>17.03</v>
      </c>
      <c r="D236" s="393"/>
      <c r="E236" s="326" t="s">
        <v>690</v>
      </c>
      <c r="F236" s="327"/>
      <c r="G236" s="6" t="s">
        <v>629</v>
      </c>
      <c r="H236" s="202">
        <v>45</v>
      </c>
      <c r="I236" s="221">
        <v>85500</v>
      </c>
      <c r="J236" s="204">
        <f t="shared" si="5"/>
        <v>3847500</v>
      </c>
      <c r="K236" s="18"/>
      <c r="L236" s="7" t="s">
        <v>14</v>
      </c>
      <c r="M236" s="3"/>
    </row>
    <row r="237" spans="2:13" ht="25.5" customHeight="1" x14ac:dyDescent="0.2">
      <c r="B237" s="200"/>
      <c r="C237" s="392">
        <v>17.04</v>
      </c>
      <c r="D237" s="393"/>
      <c r="E237" s="326" t="s">
        <v>256</v>
      </c>
      <c r="F237" s="394"/>
      <c r="G237" s="6" t="s">
        <v>629</v>
      </c>
      <c r="H237" s="202">
        <v>295</v>
      </c>
      <c r="I237" s="221">
        <v>37000</v>
      </c>
      <c r="J237" s="204">
        <f t="shared" si="5"/>
        <v>10915000</v>
      </c>
      <c r="K237" s="27">
        <v>295</v>
      </c>
      <c r="L237" s="33">
        <v>10915000</v>
      </c>
      <c r="M237" s="27">
        <v>190</v>
      </c>
    </row>
    <row r="238" spans="2:13" ht="14.1" customHeight="1" x14ac:dyDescent="0.2">
      <c r="B238" s="200"/>
      <c r="C238" s="392">
        <v>17.05</v>
      </c>
      <c r="D238" s="393"/>
      <c r="E238" s="326" t="s">
        <v>239</v>
      </c>
      <c r="F238" s="327"/>
      <c r="G238" s="6" t="s">
        <v>629</v>
      </c>
      <c r="H238" s="202">
        <v>295</v>
      </c>
      <c r="I238" s="221">
        <v>16660</v>
      </c>
      <c r="J238" s="204">
        <f t="shared" si="5"/>
        <v>4914700</v>
      </c>
      <c r="K238" s="18"/>
      <c r="L238" s="7" t="s">
        <v>14</v>
      </c>
      <c r="M238" s="3"/>
    </row>
    <row r="239" spans="2:13" ht="25.5" customHeight="1" x14ac:dyDescent="0.2">
      <c r="B239" s="200"/>
      <c r="C239" s="392">
        <v>17.059999999999999</v>
      </c>
      <c r="D239" s="393"/>
      <c r="E239" s="326" t="s">
        <v>240</v>
      </c>
      <c r="F239" s="394"/>
      <c r="G239" s="6" t="s">
        <v>629</v>
      </c>
      <c r="H239" s="202">
        <v>38</v>
      </c>
      <c r="I239" s="221">
        <v>39000</v>
      </c>
      <c r="J239" s="204">
        <f t="shared" si="5"/>
        <v>1482000</v>
      </c>
      <c r="K239" s="38">
        <v>0.5</v>
      </c>
      <c r="L239" s="33">
        <v>19500</v>
      </c>
      <c r="M239" s="38">
        <v>0.5</v>
      </c>
    </row>
    <row r="240" spans="2:13" ht="23.45" customHeight="1" x14ac:dyDescent="0.2">
      <c r="B240" s="200"/>
      <c r="C240" s="392">
        <v>17.07</v>
      </c>
      <c r="D240" s="393"/>
      <c r="E240" s="326" t="s">
        <v>242</v>
      </c>
      <c r="F240" s="327"/>
      <c r="G240" s="6" t="s">
        <v>629</v>
      </c>
      <c r="H240" s="202">
        <v>38</v>
      </c>
      <c r="I240" s="221">
        <v>55500</v>
      </c>
      <c r="J240" s="204">
        <f t="shared" si="5"/>
        <v>2109000</v>
      </c>
      <c r="K240" s="18"/>
      <c r="L240" s="7" t="s">
        <v>14</v>
      </c>
      <c r="M240" s="3"/>
    </row>
    <row r="241" spans="2:13" ht="25.5" customHeight="1" x14ac:dyDescent="0.2">
      <c r="B241" s="200"/>
      <c r="C241" s="392">
        <v>17.079999999999998</v>
      </c>
      <c r="D241" s="393"/>
      <c r="E241" s="326" t="s">
        <v>285</v>
      </c>
      <c r="F241" s="394"/>
      <c r="G241" s="6" t="s">
        <v>629</v>
      </c>
      <c r="H241" s="202">
        <v>15</v>
      </c>
      <c r="I241" s="221">
        <v>39000</v>
      </c>
      <c r="J241" s="204">
        <f t="shared" si="5"/>
        <v>585000</v>
      </c>
      <c r="K241" s="38">
        <v>0.5</v>
      </c>
      <c r="L241" s="33">
        <v>19500</v>
      </c>
      <c r="M241" s="38">
        <v>0.5</v>
      </c>
    </row>
    <row r="242" spans="2:13" ht="23.45" customHeight="1" x14ac:dyDescent="0.2">
      <c r="B242" s="200"/>
      <c r="C242" s="392">
        <v>17.09</v>
      </c>
      <c r="D242" s="393"/>
      <c r="E242" s="326" t="s">
        <v>259</v>
      </c>
      <c r="F242" s="327"/>
      <c r="G242" s="6" t="s">
        <v>629</v>
      </c>
      <c r="H242" s="202">
        <v>15</v>
      </c>
      <c r="I242" s="221">
        <v>350000</v>
      </c>
      <c r="J242" s="204">
        <f t="shared" si="5"/>
        <v>5250000</v>
      </c>
      <c r="K242" s="18"/>
      <c r="L242" s="7" t="s">
        <v>14</v>
      </c>
      <c r="M242" s="3"/>
    </row>
    <row r="243" spans="2:13" ht="25.5" customHeight="1" x14ac:dyDescent="0.2">
      <c r="B243" s="200"/>
      <c r="C243" s="392">
        <v>17.100000000000001</v>
      </c>
      <c r="D243" s="393"/>
      <c r="E243" s="326" t="s">
        <v>243</v>
      </c>
      <c r="F243" s="394"/>
      <c r="G243" s="6" t="s">
        <v>629</v>
      </c>
      <c r="H243" s="202">
        <v>2</v>
      </c>
      <c r="I243" s="221">
        <v>39000</v>
      </c>
      <c r="J243" s="204">
        <f t="shared" si="5"/>
        <v>78000</v>
      </c>
      <c r="K243" s="18"/>
      <c r="L243" s="7" t="s">
        <v>14</v>
      </c>
      <c r="M243" s="3"/>
    </row>
    <row r="244" spans="2:13" ht="14.1" customHeight="1" x14ac:dyDescent="0.2">
      <c r="B244" s="200"/>
      <c r="C244" s="392">
        <v>17.11</v>
      </c>
      <c r="D244" s="393"/>
      <c r="E244" s="326" t="s">
        <v>244</v>
      </c>
      <c r="F244" s="327"/>
      <c r="G244" s="6" t="s">
        <v>629</v>
      </c>
      <c r="H244" s="202">
        <v>2</v>
      </c>
      <c r="I244" s="221">
        <v>350000</v>
      </c>
      <c r="J244" s="204">
        <f t="shared" si="5"/>
        <v>700000</v>
      </c>
      <c r="K244" s="18"/>
      <c r="L244" s="7" t="s">
        <v>14</v>
      </c>
      <c r="M244" s="3"/>
    </row>
    <row r="245" spans="2:13" ht="25.5" customHeight="1" x14ac:dyDescent="0.2">
      <c r="B245" s="200"/>
      <c r="C245" s="392">
        <v>17.12</v>
      </c>
      <c r="D245" s="393"/>
      <c r="E245" s="326" t="s">
        <v>245</v>
      </c>
      <c r="F245" s="394"/>
      <c r="G245" s="6" t="s">
        <v>629</v>
      </c>
      <c r="H245" s="202">
        <v>59</v>
      </c>
      <c r="I245" s="221">
        <v>39000</v>
      </c>
      <c r="J245" s="204">
        <f t="shared" si="5"/>
        <v>2301000</v>
      </c>
      <c r="K245" s="38">
        <v>0.5</v>
      </c>
      <c r="L245" s="33">
        <v>19500</v>
      </c>
      <c r="M245" s="38">
        <v>0.5</v>
      </c>
    </row>
    <row r="246" spans="2:13" ht="23.45" customHeight="1" x14ac:dyDescent="0.2">
      <c r="B246" s="200"/>
      <c r="C246" s="392">
        <v>17.13</v>
      </c>
      <c r="D246" s="393"/>
      <c r="E246" s="326" t="s">
        <v>246</v>
      </c>
      <c r="F246" s="327"/>
      <c r="G246" s="6" t="s">
        <v>629</v>
      </c>
      <c r="H246" s="202">
        <v>59</v>
      </c>
      <c r="I246" s="221">
        <v>350000</v>
      </c>
      <c r="J246" s="204">
        <f t="shared" si="5"/>
        <v>20650000</v>
      </c>
      <c r="K246" s="18"/>
      <c r="L246" s="7" t="s">
        <v>14</v>
      </c>
      <c r="M246" s="3"/>
    </row>
    <row r="247" spans="2:13" ht="25.5" customHeight="1" x14ac:dyDescent="0.2">
      <c r="B247" s="200"/>
      <c r="C247" s="392">
        <v>17.14</v>
      </c>
      <c r="D247" s="393"/>
      <c r="E247" s="326" t="s">
        <v>286</v>
      </c>
      <c r="F247" s="394"/>
      <c r="G247" s="6" t="s">
        <v>629</v>
      </c>
      <c r="H247" s="202">
        <v>7</v>
      </c>
      <c r="I247" s="221">
        <v>39000</v>
      </c>
      <c r="J247" s="204">
        <f t="shared" si="5"/>
        <v>273000</v>
      </c>
      <c r="K247" s="18"/>
      <c r="L247" s="7" t="s">
        <v>14</v>
      </c>
      <c r="M247" s="3"/>
    </row>
    <row r="248" spans="2:13" ht="23.45" customHeight="1" x14ac:dyDescent="0.2">
      <c r="B248" s="200"/>
      <c r="C248" s="392">
        <v>17.149999999999999</v>
      </c>
      <c r="D248" s="393"/>
      <c r="E248" s="326" t="s">
        <v>265</v>
      </c>
      <c r="F248" s="327"/>
      <c r="G248" s="6" t="s">
        <v>629</v>
      </c>
      <c r="H248" s="202">
        <v>7</v>
      </c>
      <c r="I248" s="221">
        <v>350000</v>
      </c>
      <c r="J248" s="204">
        <f t="shared" si="5"/>
        <v>2450000</v>
      </c>
      <c r="K248" s="18"/>
      <c r="L248" s="7" t="s">
        <v>14</v>
      </c>
      <c r="M248" s="3"/>
    </row>
    <row r="249" spans="2:13" ht="14.1" customHeight="1" x14ac:dyDescent="0.2">
      <c r="B249" s="200"/>
      <c r="C249" s="392">
        <v>17.16</v>
      </c>
      <c r="D249" s="393"/>
      <c r="E249" s="326" t="s">
        <v>287</v>
      </c>
      <c r="F249" s="327"/>
      <c r="G249" s="6" t="s">
        <v>629</v>
      </c>
      <c r="H249" s="202">
        <v>54</v>
      </c>
      <c r="I249" s="221">
        <v>39000</v>
      </c>
      <c r="J249" s="204">
        <f t="shared" si="5"/>
        <v>2106000</v>
      </c>
      <c r="K249" s="38">
        <v>0.5</v>
      </c>
      <c r="L249" s="33">
        <v>19500</v>
      </c>
      <c r="M249" s="38">
        <v>0.5</v>
      </c>
    </row>
    <row r="250" spans="2:13" ht="14.1" customHeight="1" x14ac:dyDescent="0.2">
      <c r="B250" s="200"/>
      <c r="C250" s="392">
        <v>17.170000000000002</v>
      </c>
      <c r="D250" s="393"/>
      <c r="E250" s="326" t="s">
        <v>288</v>
      </c>
      <c r="F250" s="327"/>
      <c r="G250" s="6" t="s">
        <v>629</v>
      </c>
      <c r="H250" s="202">
        <v>1</v>
      </c>
      <c r="I250" s="221">
        <v>57000</v>
      </c>
      <c r="J250" s="204">
        <f t="shared" si="5"/>
        <v>57000</v>
      </c>
      <c r="K250" s="18"/>
      <c r="L250" s="7" t="s">
        <v>14</v>
      </c>
      <c r="M250" s="3"/>
    </row>
    <row r="251" spans="2:13" ht="14.1" customHeight="1" x14ac:dyDescent="0.2">
      <c r="B251" s="200"/>
      <c r="C251" s="392">
        <v>17.18</v>
      </c>
      <c r="D251" s="393"/>
      <c r="E251" s="326" t="s">
        <v>289</v>
      </c>
      <c r="F251" s="327"/>
      <c r="G251" s="6" t="s">
        <v>629</v>
      </c>
      <c r="H251" s="202">
        <v>12</v>
      </c>
      <c r="I251" s="221">
        <v>39000</v>
      </c>
      <c r="J251" s="204">
        <f t="shared" si="5"/>
        <v>468000</v>
      </c>
      <c r="K251" s="18"/>
      <c r="L251" s="7" t="s">
        <v>14</v>
      </c>
      <c r="M251" s="3"/>
    </row>
    <row r="252" spans="2:13" ht="35.25" customHeight="1" x14ac:dyDescent="0.2">
      <c r="B252" s="200"/>
      <c r="C252" s="392">
        <v>17.190000000000001</v>
      </c>
      <c r="D252" s="393"/>
      <c r="E252" s="326" t="s">
        <v>290</v>
      </c>
      <c r="F252" s="394"/>
      <c r="G252" s="6" t="s">
        <v>629</v>
      </c>
      <c r="H252" s="202">
        <v>58</v>
      </c>
      <c r="I252" s="222">
        <v>47000</v>
      </c>
      <c r="J252" s="204">
        <f t="shared" si="5"/>
        <v>2726000</v>
      </c>
      <c r="K252" s="38">
        <v>0.5</v>
      </c>
      <c r="L252" s="33">
        <v>23500</v>
      </c>
      <c r="M252" s="38">
        <v>0.5</v>
      </c>
    </row>
    <row r="253" spans="2:13" ht="40.5" customHeight="1" x14ac:dyDescent="0.2">
      <c r="B253" s="200"/>
      <c r="C253" s="392">
        <v>17.2</v>
      </c>
      <c r="D253" s="393"/>
      <c r="E253" s="326" t="s">
        <v>291</v>
      </c>
      <c r="F253" s="394"/>
      <c r="G253" s="6" t="s">
        <v>629</v>
      </c>
      <c r="H253" s="202">
        <v>1</v>
      </c>
      <c r="I253" s="221">
        <v>750000</v>
      </c>
      <c r="J253" s="204">
        <f t="shared" si="5"/>
        <v>750000</v>
      </c>
      <c r="K253" s="18"/>
      <c r="L253" s="7" t="s">
        <v>14</v>
      </c>
      <c r="M253" s="3"/>
    </row>
    <row r="254" spans="2:13" ht="14.1" customHeight="1" x14ac:dyDescent="0.2">
      <c r="B254" s="220"/>
      <c r="C254" s="404">
        <v>18</v>
      </c>
      <c r="D254" s="405"/>
      <c r="E254" s="322" t="s">
        <v>691</v>
      </c>
      <c r="F254" s="323"/>
      <c r="G254" s="234"/>
      <c r="H254" s="234"/>
      <c r="I254" s="207"/>
      <c r="J254" s="208">
        <f>SUM(J256:J286)</f>
        <v>517239520</v>
      </c>
      <c r="K254" s="29">
        <v>0</v>
      </c>
      <c r="L254" s="34">
        <f>SUM(L256:L286)</f>
        <v>249645400</v>
      </c>
      <c r="M254" s="8"/>
    </row>
    <row r="255" spans="2:13" ht="14.1" customHeight="1" x14ac:dyDescent="0.2">
      <c r="B255" s="200"/>
      <c r="C255" s="406">
        <v>1</v>
      </c>
      <c r="D255" s="407"/>
      <c r="E255" s="343" t="s">
        <v>692</v>
      </c>
      <c r="F255" s="344"/>
      <c r="G255" s="235"/>
      <c r="H255" s="235"/>
      <c r="I255" s="211"/>
      <c r="J255" s="7" t="s">
        <v>693</v>
      </c>
      <c r="K255" s="27">
        <v>0</v>
      </c>
      <c r="L255" s="7" t="s">
        <v>14</v>
      </c>
      <c r="M255" s="3"/>
    </row>
    <row r="256" spans="2:13" ht="14.1" customHeight="1" x14ac:dyDescent="0.2">
      <c r="B256" s="200"/>
      <c r="C256" s="408">
        <v>18.010000000000002</v>
      </c>
      <c r="D256" s="409"/>
      <c r="E256" s="326" t="s">
        <v>309</v>
      </c>
      <c r="F256" s="327"/>
      <c r="G256" s="6" t="s">
        <v>629</v>
      </c>
      <c r="H256" s="202">
        <v>112</v>
      </c>
      <c r="I256" s="203">
        <v>42000</v>
      </c>
      <c r="J256" s="204">
        <f t="shared" ref="J256:J286" si="6">+I256*H256</f>
        <v>4704000</v>
      </c>
      <c r="K256" s="18"/>
      <c r="L256" s="7" t="s">
        <v>14</v>
      </c>
      <c r="M256" s="3"/>
    </row>
    <row r="257" spans="2:13" ht="64.7" customHeight="1" x14ac:dyDescent="0.2">
      <c r="B257" s="200"/>
      <c r="C257" s="408">
        <v>18.02</v>
      </c>
      <c r="D257" s="409"/>
      <c r="E257" s="326" t="s">
        <v>238</v>
      </c>
      <c r="F257" s="327"/>
      <c r="G257" s="6" t="s">
        <v>629</v>
      </c>
      <c r="H257" s="202">
        <v>2872</v>
      </c>
      <c r="I257" s="203">
        <v>42000</v>
      </c>
      <c r="J257" s="204">
        <f t="shared" si="6"/>
        <v>120624000</v>
      </c>
      <c r="K257" s="18"/>
      <c r="L257" s="33">
        <v>86100000</v>
      </c>
      <c r="M257" s="53" t="s">
        <v>292</v>
      </c>
    </row>
    <row r="258" spans="2:13" ht="35.25" customHeight="1" x14ac:dyDescent="0.2">
      <c r="B258" s="200"/>
      <c r="C258" s="410">
        <v>18.03</v>
      </c>
      <c r="D258" s="411"/>
      <c r="E258" s="343" t="s">
        <v>239</v>
      </c>
      <c r="F258" s="344"/>
      <c r="G258" s="11" t="s">
        <v>629</v>
      </c>
      <c r="H258" s="223">
        <v>2872</v>
      </c>
      <c r="I258" s="203">
        <v>16660</v>
      </c>
      <c r="J258" s="204">
        <f t="shared" si="6"/>
        <v>47847520</v>
      </c>
      <c r="K258" s="27">
        <v>410</v>
      </c>
      <c r="L258" s="33">
        <v>1230000</v>
      </c>
      <c r="M258" s="10" t="s">
        <v>129</v>
      </c>
    </row>
    <row r="259" spans="2:13" ht="57.75" customHeight="1" x14ac:dyDescent="0.2">
      <c r="B259" s="200"/>
      <c r="C259" s="408">
        <v>18.04</v>
      </c>
      <c r="D259" s="409"/>
      <c r="E259" s="326" t="s">
        <v>311</v>
      </c>
      <c r="F259" s="327"/>
      <c r="G259" s="6" t="s">
        <v>629</v>
      </c>
      <c r="H259" s="202">
        <v>112</v>
      </c>
      <c r="I259" s="203">
        <v>42000</v>
      </c>
      <c r="J259" s="204">
        <f t="shared" si="6"/>
        <v>4704000</v>
      </c>
      <c r="K259" s="18"/>
      <c r="L259" s="7" t="s">
        <v>14</v>
      </c>
      <c r="M259" s="10" t="s">
        <v>131</v>
      </c>
    </row>
    <row r="260" spans="2:13" ht="16.7" customHeight="1" x14ac:dyDescent="0.2">
      <c r="B260" s="200"/>
      <c r="C260" s="410">
        <v>18.05</v>
      </c>
      <c r="D260" s="411"/>
      <c r="E260" s="343" t="s">
        <v>694</v>
      </c>
      <c r="F260" s="344"/>
      <c r="G260" s="11" t="s">
        <v>629</v>
      </c>
      <c r="H260" s="223">
        <v>112</v>
      </c>
      <c r="I260" s="203">
        <v>12500</v>
      </c>
      <c r="J260" s="204">
        <f t="shared" si="6"/>
        <v>1400000</v>
      </c>
      <c r="K260" s="27">
        <v>16</v>
      </c>
      <c r="L260" s="33">
        <v>200000</v>
      </c>
      <c r="M260" s="48">
        <v>16</v>
      </c>
    </row>
    <row r="261" spans="2:13" ht="66" customHeight="1" x14ac:dyDescent="0.2">
      <c r="B261" s="200"/>
      <c r="C261" s="408">
        <v>18.059999999999999</v>
      </c>
      <c r="D261" s="409"/>
      <c r="E261" s="326" t="s">
        <v>378</v>
      </c>
      <c r="F261" s="327"/>
      <c r="G261" s="6" t="s">
        <v>629</v>
      </c>
      <c r="H261" s="202">
        <v>5</v>
      </c>
      <c r="I261" s="203">
        <v>35000</v>
      </c>
      <c r="J261" s="204">
        <f t="shared" si="6"/>
        <v>175000</v>
      </c>
      <c r="K261" s="18"/>
      <c r="L261" s="7" t="s">
        <v>14</v>
      </c>
      <c r="M261" s="10" t="s">
        <v>134</v>
      </c>
    </row>
    <row r="262" spans="2:13" ht="14.1" customHeight="1" x14ac:dyDescent="0.2">
      <c r="B262" s="200"/>
      <c r="C262" s="410">
        <v>18.07</v>
      </c>
      <c r="D262" s="411"/>
      <c r="E262" s="343" t="s">
        <v>269</v>
      </c>
      <c r="F262" s="344"/>
      <c r="G262" s="11" t="s">
        <v>629</v>
      </c>
      <c r="H262" s="223">
        <v>5</v>
      </c>
      <c r="I262" s="203">
        <v>550000</v>
      </c>
      <c r="J262" s="204">
        <f t="shared" si="6"/>
        <v>2750000</v>
      </c>
      <c r="K262" s="18"/>
      <c r="L262" s="7" t="s">
        <v>14</v>
      </c>
      <c r="M262" s="3"/>
    </row>
    <row r="263" spans="2:13" ht="14.1" customHeight="1" x14ac:dyDescent="0.2">
      <c r="B263" s="200"/>
      <c r="C263" s="408">
        <v>18.079999999999998</v>
      </c>
      <c r="D263" s="409"/>
      <c r="E263" s="326" t="s">
        <v>379</v>
      </c>
      <c r="F263" s="327"/>
      <c r="G263" s="6" t="s">
        <v>629</v>
      </c>
      <c r="H263" s="202">
        <v>182</v>
      </c>
      <c r="I263" s="203">
        <v>37000</v>
      </c>
      <c r="J263" s="204">
        <f t="shared" si="6"/>
        <v>6734000</v>
      </c>
      <c r="K263" s="38">
        <v>0.5</v>
      </c>
      <c r="L263" s="33">
        <v>3367000</v>
      </c>
      <c r="M263" s="349"/>
    </row>
    <row r="264" spans="2:13" ht="15" customHeight="1" x14ac:dyDescent="0.2">
      <c r="B264" s="200"/>
      <c r="C264" s="408">
        <v>18.09</v>
      </c>
      <c r="D264" s="409"/>
      <c r="E264" s="326" t="s">
        <v>380</v>
      </c>
      <c r="F264" s="327"/>
      <c r="G264" s="6" t="s">
        <v>629</v>
      </c>
      <c r="H264" s="202">
        <v>14</v>
      </c>
      <c r="I264" s="203">
        <v>37000</v>
      </c>
      <c r="J264" s="204">
        <f t="shared" si="6"/>
        <v>518000</v>
      </c>
      <c r="K264" s="38">
        <v>0.5</v>
      </c>
      <c r="L264" s="33">
        <v>259000</v>
      </c>
      <c r="M264" s="350"/>
    </row>
    <row r="265" spans="2:13" ht="14.1" customHeight="1" x14ac:dyDescent="0.2">
      <c r="B265" s="200"/>
      <c r="C265" s="408">
        <v>18.100000000000001</v>
      </c>
      <c r="D265" s="409"/>
      <c r="E265" s="326" t="s">
        <v>314</v>
      </c>
      <c r="F265" s="327"/>
      <c r="G265" s="6" t="s">
        <v>629</v>
      </c>
      <c r="H265" s="202">
        <v>112</v>
      </c>
      <c r="I265" s="203">
        <v>37000</v>
      </c>
      <c r="J265" s="204">
        <f t="shared" si="6"/>
        <v>4144000</v>
      </c>
      <c r="K265" s="38">
        <v>0.5</v>
      </c>
      <c r="L265" s="33">
        <v>2072000</v>
      </c>
      <c r="M265" s="350"/>
    </row>
    <row r="266" spans="2:13" ht="14.1" customHeight="1" x14ac:dyDescent="0.2">
      <c r="B266" s="200"/>
      <c r="C266" s="408">
        <v>18.11</v>
      </c>
      <c r="D266" s="409"/>
      <c r="E266" s="326" t="s">
        <v>315</v>
      </c>
      <c r="F266" s="327"/>
      <c r="G266" s="6" t="s">
        <v>629</v>
      </c>
      <c r="H266" s="202">
        <v>112</v>
      </c>
      <c r="I266" s="203">
        <v>50000</v>
      </c>
      <c r="J266" s="204">
        <f t="shared" si="6"/>
        <v>5600000</v>
      </c>
      <c r="K266" s="38">
        <v>0.7</v>
      </c>
      <c r="L266" s="33">
        <v>3920000</v>
      </c>
      <c r="M266" s="350"/>
    </row>
    <row r="267" spans="2:13" ht="14.1" customHeight="1" x14ac:dyDescent="0.2">
      <c r="B267" s="200"/>
      <c r="C267" s="408">
        <v>18.12</v>
      </c>
      <c r="D267" s="409"/>
      <c r="E267" s="326" t="s">
        <v>695</v>
      </c>
      <c r="F267" s="327"/>
      <c r="G267" s="6" t="s">
        <v>629</v>
      </c>
      <c r="H267" s="202">
        <v>112</v>
      </c>
      <c r="I267" s="203">
        <v>55000</v>
      </c>
      <c r="J267" s="204">
        <f t="shared" si="6"/>
        <v>6160000</v>
      </c>
      <c r="K267" s="38">
        <v>0.7</v>
      </c>
      <c r="L267" s="33">
        <v>4312000</v>
      </c>
      <c r="M267" s="350"/>
    </row>
    <row r="268" spans="2:13" ht="14.1" customHeight="1" x14ac:dyDescent="0.2">
      <c r="B268" s="200"/>
      <c r="C268" s="408">
        <v>18.13</v>
      </c>
      <c r="D268" s="409"/>
      <c r="E268" s="326" t="s">
        <v>696</v>
      </c>
      <c r="F268" s="327"/>
      <c r="G268" s="6" t="s">
        <v>629</v>
      </c>
      <c r="H268" s="202">
        <v>42</v>
      </c>
      <c r="I268" s="203">
        <v>55000</v>
      </c>
      <c r="J268" s="204">
        <f t="shared" si="6"/>
        <v>2310000</v>
      </c>
      <c r="K268" s="38">
        <v>0.7</v>
      </c>
      <c r="L268" s="33">
        <v>1617000</v>
      </c>
      <c r="M268" s="350"/>
    </row>
    <row r="269" spans="2:13" ht="14.1" customHeight="1" x14ac:dyDescent="0.2">
      <c r="B269" s="200"/>
      <c r="C269" s="408">
        <v>18.14</v>
      </c>
      <c r="D269" s="409"/>
      <c r="E269" s="326" t="s">
        <v>318</v>
      </c>
      <c r="F269" s="327"/>
      <c r="G269" s="6" t="s">
        <v>629</v>
      </c>
      <c r="H269" s="202">
        <v>112</v>
      </c>
      <c r="I269" s="203">
        <v>38000</v>
      </c>
      <c r="J269" s="204">
        <f t="shared" si="6"/>
        <v>4256000</v>
      </c>
      <c r="K269" s="38">
        <v>0.7</v>
      </c>
      <c r="L269" s="33">
        <v>2979200</v>
      </c>
      <c r="M269" s="350"/>
    </row>
    <row r="270" spans="2:13" ht="14.1" customHeight="1" x14ac:dyDescent="0.2">
      <c r="B270" s="200"/>
      <c r="C270" s="408">
        <v>18.149999999999999</v>
      </c>
      <c r="D270" s="409"/>
      <c r="E270" s="326" t="s">
        <v>319</v>
      </c>
      <c r="F270" s="327"/>
      <c r="G270" s="6" t="s">
        <v>629</v>
      </c>
      <c r="H270" s="202">
        <v>41</v>
      </c>
      <c r="I270" s="203">
        <v>50000</v>
      </c>
      <c r="J270" s="204">
        <f t="shared" si="6"/>
        <v>2050000</v>
      </c>
      <c r="K270" s="38">
        <v>0.7</v>
      </c>
      <c r="L270" s="33">
        <v>1435000</v>
      </c>
      <c r="M270" s="350"/>
    </row>
    <row r="271" spans="2:13" ht="14.1" customHeight="1" x14ac:dyDescent="0.2">
      <c r="B271" s="200"/>
      <c r="C271" s="408">
        <v>18.16</v>
      </c>
      <c r="D271" s="409"/>
      <c r="E271" s="326" t="s">
        <v>320</v>
      </c>
      <c r="F271" s="327"/>
      <c r="G271" s="6" t="s">
        <v>629</v>
      </c>
      <c r="H271" s="202">
        <v>71</v>
      </c>
      <c r="I271" s="203">
        <v>55000</v>
      </c>
      <c r="J271" s="204">
        <f t="shared" si="6"/>
        <v>3905000</v>
      </c>
      <c r="K271" s="38">
        <v>0.7</v>
      </c>
      <c r="L271" s="33">
        <v>2733500</v>
      </c>
      <c r="M271" s="350"/>
    </row>
    <row r="272" spans="2:13" ht="14.1" customHeight="1" x14ac:dyDescent="0.2">
      <c r="B272" s="200"/>
      <c r="C272" s="408">
        <v>18.170000000000002</v>
      </c>
      <c r="D272" s="409"/>
      <c r="E272" s="326" t="s">
        <v>321</v>
      </c>
      <c r="F272" s="327"/>
      <c r="G272" s="6" t="s">
        <v>629</v>
      </c>
      <c r="H272" s="202">
        <v>112</v>
      </c>
      <c r="I272" s="203">
        <v>50000</v>
      </c>
      <c r="J272" s="204">
        <f t="shared" si="6"/>
        <v>5600000</v>
      </c>
      <c r="K272" s="38">
        <v>0.7</v>
      </c>
      <c r="L272" s="33">
        <v>3920000</v>
      </c>
      <c r="M272" s="350"/>
    </row>
    <row r="273" spans="2:13" ht="14.1" customHeight="1" x14ac:dyDescent="0.2">
      <c r="B273" s="200"/>
      <c r="C273" s="408">
        <v>18.18</v>
      </c>
      <c r="D273" s="409"/>
      <c r="E273" s="326" t="s">
        <v>322</v>
      </c>
      <c r="F273" s="327"/>
      <c r="G273" s="6" t="s">
        <v>629</v>
      </c>
      <c r="H273" s="202">
        <v>110</v>
      </c>
      <c r="I273" s="203">
        <v>50000</v>
      </c>
      <c r="J273" s="204">
        <f t="shared" si="6"/>
        <v>5500000</v>
      </c>
      <c r="K273" s="38">
        <v>0.7</v>
      </c>
      <c r="L273" s="33">
        <v>3850000</v>
      </c>
      <c r="M273" s="350"/>
    </row>
    <row r="274" spans="2:13" ht="70.7" customHeight="1" x14ac:dyDescent="0.2">
      <c r="B274" s="200"/>
      <c r="C274" s="392">
        <v>18.190000000000001</v>
      </c>
      <c r="D274" s="393"/>
      <c r="E274" s="326" t="s">
        <v>248</v>
      </c>
      <c r="F274" s="327"/>
      <c r="G274" s="6" t="s">
        <v>629</v>
      </c>
      <c r="H274" s="202">
        <v>1634</v>
      </c>
      <c r="I274" s="203">
        <v>50000</v>
      </c>
      <c r="J274" s="204">
        <f t="shared" si="6"/>
        <v>81700000</v>
      </c>
      <c r="K274" s="27">
        <v>1634</v>
      </c>
      <c r="L274" s="33">
        <v>57225000</v>
      </c>
      <c r="M274" s="6" t="s">
        <v>147</v>
      </c>
    </row>
    <row r="275" spans="2:13" ht="14.1" customHeight="1" x14ac:dyDescent="0.2">
      <c r="B275" s="200"/>
      <c r="C275" s="392">
        <v>18.2</v>
      </c>
      <c r="D275" s="393"/>
      <c r="E275" s="326" t="s">
        <v>323</v>
      </c>
      <c r="F275" s="327"/>
      <c r="G275" s="6" t="s">
        <v>629</v>
      </c>
      <c r="H275" s="202">
        <v>337</v>
      </c>
      <c r="I275" s="203">
        <v>55000</v>
      </c>
      <c r="J275" s="204">
        <f t="shared" si="6"/>
        <v>18535000</v>
      </c>
      <c r="K275" s="38">
        <v>0.7</v>
      </c>
      <c r="L275" s="33">
        <v>12974500</v>
      </c>
      <c r="M275" s="349"/>
    </row>
    <row r="276" spans="2:13" ht="14.1" customHeight="1" x14ac:dyDescent="0.2">
      <c r="B276" s="200"/>
      <c r="C276" s="392">
        <v>18.21</v>
      </c>
      <c r="D276" s="393"/>
      <c r="E276" s="326" t="s">
        <v>249</v>
      </c>
      <c r="F276" s="327"/>
      <c r="G276" s="6" t="s">
        <v>629</v>
      </c>
      <c r="H276" s="202">
        <v>187</v>
      </c>
      <c r="I276" s="203">
        <v>55000</v>
      </c>
      <c r="J276" s="204">
        <f t="shared" si="6"/>
        <v>10285000</v>
      </c>
      <c r="K276" s="38">
        <v>0.7</v>
      </c>
      <c r="L276" s="33">
        <v>7199500</v>
      </c>
      <c r="M276" s="350"/>
    </row>
    <row r="277" spans="2:13" ht="14.1" customHeight="1" x14ac:dyDescent="0.2">
      <c r="B277" s="200"/>
      <c r="C277" s="392">
        <v>18.22</v>
      </c>
      <c r="D277" s="393"/>
      <c r="E277" s="326" t="s">
        <v>324</v>
      </c>
      <c r="F277" s="327"/>
      <c r="G277" s="6" t="s">
        <v>629</v>
      </c>
      <c r="H277" s="202">
        <v>71</v>
      </c>
      <c r="I277" s="203">
        <v>38000</v>
      </c>
      <c r="J277" s="204">
        <f t="shared" si="6"/>
        <v>2698000</v>
      </c>
      <c r="K277" s="38">
        <v>0.7</v>
      </c>
      <c r="L277" s="33">
        <v>1888600</v>
      </c>
      <c r="M277" s="350"/>
    </row>
    <row r="278" spans="2:13" ht="14.1" customHeight="1" x14ac:dyDescent="0.2">
      <c r="B278" s="200"/>
      <c r="C278" s="392">
        <v>18.23</v>
      </c>
      <c r="D278" s="393"/>
      <c r="E278" s="326" t="s">
        <v>325</v>
      </c>
      <c r="F278" s="327"/>
      <c r="G278" s="6" t="s">
        <v>629</v>
      </c>
      <c r="H278" s="202">
        <v>41</v>
      </c>
      <c r="I278" s="203">
        <v>38000</v>
      </c>
      <c r="J278" s="204">
        <f t="shared" si="6"/>
        <v>1558000</v>
      </c>
      <c r="K278" s="38">
        <v>0.7</v>
      </c>
      <c r="L278" s="33">
        <v>1090600</v>
      </c>
      <c r="M278" s="350"/>
    </row>
    <row r="279" spans="2:13" ht="14.1" customHeight="1" x14ac:dyDescent="0.2">
      <c r="B279" s="200"/>
      <c r="C279" s="392">
        <v>18.239999999999998</v>
      </c>
      <c r="D279" s="393"/>
      <c r="E279" s="326" t="s">
        <v>326</v>
      </c>
      <c r="F279" s="327"/>
      <c r="G279" s="6" t="s">
        <v>629</v>
      </c>
      <c r="H279" s="202">
        <v>112</v>
      </c>
      <c r="I279" s="203">
        <v>50000</v>
      </c>
      <c r="J279" s="204">
        <f t="shared" si="6"/>
        <v>5600000</v>
      </c>
      <c r="K279" s="38">
        <v>0.7</v>
      </c>
      <c r="L279" s="33">
        <v>3920000</v>
      </c>
      <c r="M279" s="350"/>
    </row>
    <row r="280" spans="2:13" ht="14.1" customHeight="1" x14ac:dyDescent="0.2">
      <c r="B280" s="200"/>
      <c r="C280" s="392">
        <v>18.25</v>
      </c>
      <c r="D280" s="393"/>
      <c r="E280" s="326" t="s">
        <v>327</v>
      </c>
      <c r="F280" s="327"/>
      <c r="G280" s="6" t="s">
        <v>629</v>
      </c>
      <c r="H280" s="202">
        <v>112</v>
      </c>
      <c r="I280" s="203">
        <v>50000</v>
      </c>
      <c r="J280" s="204">
        <f t="shared" si="6"/>
        <v>5600000</v>
      </c>
      <c r="K280" s="38">
        <v>0.7</v>
      </c>
      <c r="L280" s="33">
        <v>3920000</v>
      </c>
      <c r="M280" s="351"/>
    </row>
    <row r="281" spans="2:13" ht="25.5" customHeight="1" x14ac:dyDescent="0.2">
      <c r="B281" s="200"/>
      <c r="C281" s="392">
        <v>18.260000000000002</v>
      </c>
      <c r="D281" s="393"/>
      <c r="E281" s="326" t="s">
        <v>293</v>
      </c>
      <c r="F281" s="394"/>
      <c r="G281" s="6" t="s">
        <v>637</v>
      </c>
      <c r="H281" s="202">
        <v>3734</v>
      </c>
      <c r="I281" s="203">
        <v>20500</v>
      </c>
      <c r="J281" s="204">
        <f t="shared" si="6"/>
        <v>76547000</v>
      </c>
      <c r="K281" s="18"/>
      <c r="L281" s="7" t="s">
        <v>14</v>
      </c>
      <c r="M281" s="3"/>
    </row>
    <row r="282" spans="2:13" ht="25.5" customHeight="1" x14ac:dyDescent="0.2">
      <c r="B282" s="200"/>
      <c r="C282" s="392">
        <v>18.27</v>
      </c>
      <c r="D282" s="393"/>
      <c r="E282" s="326" t="s">
        <v>294</v>
      </c>
      <c r="F282" s="394"/>
      <c r="G282" s="6" t="s">
        <v>637</v>
      </c>
      <c r="H282" s="202">
        <v>2797</v>
      </c>
      <c r="I282" s="203">
        <v>18500</v>
      </c>
      <c r="J282" s="204">
        <f t="shared" si="6"/>
        <v>51744500</v>
      </c>
      <c r="K282" s="27">
        <v>797</v>
      </c>
      <c r="L282" s="33">
        <v>14744500</v>
      </c>
      <c r="M282" s="32">
        <v>797</v>
      </c>
    </row>
    <row r="283" spans="2:13" ht="35.25" customHeight="1" x14ac:dyDescent="0.2">
      <c r="B283" s="200"/>
      <c r="C283" s="392">
        <v>18.28</v>
      </c>
      <c r="D283" s="393"/>
      <c r="E283" s="326" t="s">
        <v>295</v>
      </c>
      <c r="F283" s="327"/>
      <c r="G283" s="6" t="s">
        <v>629</v>
      </c>
      <c r="H283" s="202">
        <v>70</v>
      </c>
      <c r="I283" s="203">
        <v>295500</v>
      </c>
      <c r="J283" s="204">
        <f t="shared" si="6"/>
        <v>20685000</v>
      </c>
      <c r="K283" s="27">
        <v>70</v>
      </c>
      <c r="L283" s="33">
        <v>20685000</v>
      </c>
      <c r="M283" s="32">
        <v>70</v>
      </c>
    </row>
    <row r="284" spans="2:13" ht="35.25" customHeight="1" x14ac:dyDescent="0.2">
      <c r="B284" s="200"/>
      <c r="C284" s="392">
        <v>18.29</v>
      </c>
      <c r="D284" s="393"/>
      <c r="E284" s="326" t="s">
        <v>296</v>
      </c>
      <c r="F284" s="327"/>
      <c r="G284" s="6" t="s">
        <v>629</v>
      </c>
      <c r="H284" s="202">
        <v>28</v>
      </c>
      <c r="I284" s="203">
        <v>305500</v>
      </c>
      <c r="J284" s="204">
        <f t="shared" si="6"/>
        <v>8554000</v>
      </c>
      <c r="K284" s="27">
        <v>20</v>
      </c>
      <c r="L284" s="33">
        <v>6110000</v>
      </c>
      <c r="M284" s="32">
        <v>20</v>
      </c>
    </row>
    <row r="285" spans="2:13" ht="35.25" customHeight="1" x14ac:dyDescent="0.2">
      <c r="B285" s="200"/>
      <c r="C285" s="392">
        <v>18.3</v>
      </c>
      <c r="D285" s="393"/>
      <c r="E285" s="326" t="s">
        <v>297</v>
      </c>
      <c r="F285" s="327"/>
      <c r="G285" s="6" t="s">
        <v>629</v>
      </c>
      <c r="H285" s="202">
        <v>13</v>
      </c>
      <c r="I285" s="203">
        <v>315500</v>
      </c>
      <c r="J285" s="204">
        <f t="shared" si="6"/>
        <v>4101500</v>
      </c>
      <c r="K285" s="27">
        <v>6</v>
      </c>
      <c r="L285" s="33">
        <v>1893000</v>
      </c>
      <c r="M285" s="32">
        <v>6</v>
      </c>
    </row>
    <row r="286" spans="2:13" ht="35.25" customHeight="1" x14ac:dyDescent="0.2">
      <c r="B286" s="200"/>
      <c r="C286" s="392">
        <v>18.309999999999999</v>
      </c>
      <c r="D286" s="393"/>
      <c r="E286" s="326" t="s">
        <v>298</v>
      </c>
      <c r="F286" s="394"/>
      <c r="G286" s="6" t="s">
        <v>629</v>
      </c>
      <c r="H286" s="202">
        <v>1</v>
      </c>
      <c r="I286" s="203">
        <v>650000</v>
      </c>
      <c r="J286" s="204">
        <f t="shared" si="6"/>
        <v>650000</v>
      </c>
      <c r="K286" s="18"/>
      <c r="L286" s="7" t="s">
        <v>14</v>
      </c>
      <c r="M286" s="3"/>
    </row>
    <row r="287" spans="2:13" ht="14.1" customHeight="1" x14ac:dyDescent="0.2">
      <c r="B287" s="200"/>
      <c r="C287" s="400"/>
      <c r="D287" s="394"/>
      <c r="E287" s="400"/>
      <c r="F287" s="394"/>
      <c r="G287" s="235"/>
      <c r="H287" s="217"/>
      <c r="I287" s="216"/>
      <c r="J287" s="7"/>
      <c r="K287" s="27"/>
      <c r="L287" s="7"/>
      <c r="M287" s="3"/>
    </row>
    <row r="288" spans="2:13" ht="14.1" customHeight="1" x14ac:dyDescent="0.2">
      <c r="B288" s="200"/>
      <c r="C288" s="412">
        <v>19</v>
      </c>
      <c r="D288" s="413"/>
      <c r="E288" s="322" t="s">
        <v>473</v>
      </c>
      <c r="F288" s="323"/>
      <c r="G288" s="234"/>
      <c r="H288" s="206"/>
      <c r="I288" s="208"/>
      <c r="J288" s="208">
        <f>SUM(J290)</f>
        <v>11500000</v>
      </c>
      <c r="K288" s="29">
        <v>0</v>
      </c>
      <c r="L288" s="34">
        <f>SUM(L290)</f>
        <v>8740000</v>
      </c>
      <c r="M288" s="8"/>
    </row>
    <row r="289" spans="2:13" ht="14.1" customHeight="1" x14ac:dyDescent="0.2">
      <c r="B289" s="200"/>
      <c r="C289" s="400"/>
      <c r="D289" s="394"/>
      <c r="E289" s="400"/>
      <c r="F289" s="394"/>
      <c r="G289" s="235"/>
      <c r="H289" s="217"/>
      <c r="I289" s="211"/>
      <c r="J289" s="7"/>
      <c r="K289" s="27"/>
      <c r="L289" s="7"/>
      <c r="M289" s="3"/>
    </row>
    <row r="290" spans="2:13" ht="35.25" customHeight="1" x14ac:dyDescent="0.2">
      <c r="B290" s="200"/>
      <c r="C290" s="392">
        <v>19.010000000000002</v>
      </c>
      <c r="D290" s="393"/>
      <c r="E290" s="326" t="s">
        <v>299</v>
      </c>
      <c r="F290" s="327"/>
      <c r="G290" s="6" t="s">
        <v>629</v>
      </c>
      <c r="H290" s="202">
        <v>230</v>
      </c>
      <c r="I290" s="203">
        <v>50000</v>
      </c>
      <c r="J290" s="204">
        <f t="shared" ref="J290" si="7">+I290*H290</f>
        <v>11500000</v>
      </c>
      <c r="K290" s="27">
        <v>230</v>
      </c>
      <c r="L290" s="33">
        <v>8740000</v>
      </c>
      <c r="M290" s="18" t="s">
        <v>153</v>
      </c>
    </row>
    <row r="291" spans="2:13" ht="14.1" customHeight="1" x14ac:dyDescent="0.2">
      <c r="B291" s="200"/>
      <c r="C291" s="400"/>
      <c r="D291" s="394"/>
      <c r="E291" s="400"/>
      <c r="F291" s="394"/>
      <c r="G291" s="235"/>
      <c r="H291" s="217"/>
      <c r="I291" s="216"/>
      <c r="J291" s="7"/>
      <c r="K291" s="27"/>
      <c r="L291" s="7"/>
      <c r="M291" s="3"/>
    </row>
    <row r="292" spans="2:13" ht="14.1" customHeight="1" x14ac:dyDescent="0.2">
      <c r="B292" s="200"/>
      <c r="C292" s="412">
        <v>20</v>
      </c>
      <c r="D292" s="413"/>
      <c r="E292" s="322" t="s">
        <v>697</v>
      </c>
      <c r="F292" s="323"/>
      <c r="G292" s="234"/>
      <c r="H292" s="206">
        <v>0</v>
      </c>
      <c r="I292" s="208"/>
      <c r="J292" s="208">
        <f>SUM(J294)</f>
        <v>7840000</v>
      </c>
      <c r="K292" s="29">
        <v>0</v>
      </c>
      <c r="L292" s="34">
        <f>SUM(L294)</f>
        <v>7280000</v>
      </c>
      <c r="M292" s="8"/>
    </row>
    <row r="293" spans="2:13" ht="14.1" customHeight="1" x14ac:dyDescent="0.2">
      <c r="B293" s="200"/>
      <c r="C293" s="400"/>
      <c r="D293" s="394"/>
      <c r="E293" s="400"/>
      <c r="F293" s="394"/>
      <c r="G293" s="235"/>
      <c r="H293" s="217"/>
      <c r="I293" s="211"/>
      <c r="J293" s="7"/>
      <c r="K293" s="27"/>
      <c r="L293" s="7"/>
      <c r="M293" s="3"/>
    </row>
    <row r="294" spans="2:13" ht="35.25" customHeight="1" x14ac:dyDescent="0.2">
      <c r="B294" s="200"/>
      <c r="C294" s="392">
        <v>20.010000000000002</v>
      </c>
      <c r="D294" s="393"/>
      <c r="E294" s="326" t="s">
        <v>330</v>
      </c>
      <c r="F294" s="327"/>
      <c r="G294" s="6" t="s">
        <v>629</v>
      </c>
      <c r="H294" s="202">
        <v>224</v>
      </c>
      <c r="I294" s="203">
        <v>35000</v>
      </c>
      <c r="J294" s="204">
        <f t="shared" ref="J294" si="8">+I294*H294</f>
        <v>7840000</v>
      </c>
      <c r="K294" s="27">
        <v>224</v>
      </c>
      <c r="L294" s="33">
        <v>7280000</v>
      </c>
      <c r="M294" s="18" t="s">
        <v>156</v>
      </c>
    </row>
    <row r="295" spans="2:13" ht="14.1" customHeight="1" x14ac:dyDescent="0.2">
      <c r="B295" s="200"/>
      <c r="C295" s="400"/>
      <c r="D295" s="394"/>
      <c r="E295" s="400"/>
      <c r="F295" s="394"/>
      <c r="G295" s="235"/>
      <c r="H295" s="217"/>
      <c r="I295" s="210"/>
      <c r="J295" s="7"/>
      <c r="K295" s="27"/>
      <c r="L295" s="7"/>
      <c r="M295" s="3"/>
    </row>
    <row r="296" spans="2:13" ht="14.1" customHeight="1" x14ac:dyDescent="0.2">
      <c r="B296" s="200"/>
      <c r="C296" s="412">
        <v>21</v>
      </c>
      <c r="D296" s="413"/>
      <c r="E296" s="322" t="s">
        <v>478</v>
      </c>
      <c r="F296" s="323"/>
      <c r="G296" s="234"/>
      <c r="H296" s="206">
        <v>0</v>
      </c>
      <c r="I296" s="208"/>
      <c r="J296" s="208">
        <f>SUM(J298)</f>
        <v>17050000</v>
      </c>
      <c r="K296" s="29">
        <v>0</v>
      </c>
      <c r="L296" s="34">
        <f>SUM(L298)</f>
        <v>12920000</v>
      </c>
      <c r="M296" s="8"/>
    </row>
    <row r="297" spans="2:13" ht="14.1" customHeight="1" x14ac:dyDescent="0.2">
      <c r="B297" s="200"/>
      <c r="C297" s="400"/>
      <c r="D297" s="394"/>
      <c r="E297" s="400"/>
      <c r="F297" s="394"/>
      <c r="G297" s="235"/>
      <c r="H297" s="217"/>
      <c r="I297" s="211"/>
      <c r="J297" s="7"/>
      <c r="K297" s="27"/>
      <c r="L297" s="7"/>
      <c r="M297" s="3"/>
    </row>
    <row r="298" spans="2:13" ht="41.25" customHeight="1" x14ac:dyDescent="0.2">
      <c r="B298" s="200"/>
      <c r="C298" s="392">
        <v>21.01</v>
      </c>
      <c r="D298" s="393"/>
      <c r="E298" s="326" t="s">
        <v>300</v>
      </c>
      <c r="F298" s="327"/>
      <c r="G298" s="6" t="s">
        <v>629</v>
      </c>
      <c r="H298" s="202">
        <v>341</v>
      </c>
      <c r="I298" s="203">
        <v>50000</v>
      </c>
      <c r="J298" s="204">
        <f t="shared" ref="J298" si="9">+I298*H298</f>
        <v>17050000</v>
      </c>
      <c r="K298" s="27">
        <v>341</v>
      </c>
      <c r="L298" s="33">
        <v>12920000</v>
      </c>
      <c r="M298" s="6" t="s">
        <v>158</v>
      </c>
    </row>
    <row r="299" spans="2:13" ht="14.1" customHeight="1" x14ac:dyDescent="0.2">
      <c r="B299" s="200"/>
      <c r="C299" s="400"/>
      <c r="D299" s="394"/>
      <c r="E299" s="400"/>
      <c r="F299" s="394"/>
      <c r="G299" s="235"/>
      <c r="H299" s="235"/>
      <c r="I299" s="216"/>
      <c r="J299" s="7"/>
      <c r="K299" s="27"/>
      <c r="L299" s="7"/>
      <c r="M299" s="3"/>
    </row>
    <row r="300" spans="2:13" ht="14.1" customHeight="1" x14ac:dyDescent="0.2">
      <c r="B300" s="200"/>
      <c r="C300" s="412">
        <v>22</v>
      </c>
      <c r="D300" s="413"/>
      <c r="E300" s="322" t="s">
        <v>698</v>
      </c>
      <c r="F300" s="323"/>
      <c r="G300" s="234"/>
      <c r="H300" s="234"/>
      <c r="I300" s="219"/>
      <c r="J300" s="208">
        <f>SUM(J301:J306)</f>
        <v>16326400</v>
      </c>
      <c r="K300" s="29">
        <v>0</v>
      </c>
      <c r="L300" s="34">
        <f>SUM(L301:L306)</f>
        <v>16326400</v>
      </c>
      <c r="M300" s="8"/>
    </row>
    <row r="301" spans="2:13" ht="18.95" customHeight="1" x14ac:dyDescent="0.2">
      <c r="B301" s="200"/>
      <c r="C301" s="392">
        <v>22.01</v>
      </c>
      <c r="D301" s="393"/>
      <c r="E301" s="326" t="s">
        <v>301</v>
      </c>
      <c r="F301" s="327"/>
      <c r="G301" s="6" t="s">
        <v>629</v>
      </c>
      <c r="H301" s="202">
        <v>1</v>
      </c>
      <c r="I301" s="203">
        <v>2800000</v>
      </c>
      <c r="J301" s="204">
        <f t="shared" ref="J301:J304" si="10">+I301*H301</f>
        <v>2800000</v>
      </c>
      <c r="K301" s="27">
        <v>1</v>
      </c>
      <c r="L301" s="33">
        <v>2800000</v>
      </c>
      <c r="M301" s="3"/>
    </row>
    <row r="302" spans="2:13" ht="18.95" customHeight="1" x14ac:dyDescent="0.2">
      <c r="B302" s="200"/>
      <c r="C302" s="392">
        <v>22.02</v>
      </c>
      <c r="D302" s="393"/>
      <c r="E302" s="326" t="s">
        <v>699</v>
      </c>
      <c r="F302" s="327"/>
      <c r="G302" s="6" t="s">
        <v>629</v>
      </c>
      <c r="H302" s="202">
        <v>112</v>
      </c>
      <c r="I302" s="203">
        <v>67200</v>
      </c>
      <c r="J302" s="204">
        <f t="shared" si="10"/>
        <v>7526400</v>
      </c>
      <c r="K302" s="27">
        <v>112</v>
      </c>
      <c r="L302" s="33">
        <v>7526400</v>
      </c>
      <c r="M302" s="3"/>
    </row>
    <row r="303" spans="2:13" ht="18.95" customHeight="1" x14ac:dyDescent="0.2">
      <c r="B303" s="200"/>
      <c r="C303" s="392">
        <v>22.03</v>
      </c>
      <c r="D303" s="393"/>
      <c r="E303" s="326" t="s">
        <v>700</v>
      </c>
      <c r="F303" s="327"/>
      <c r="G303" s="6" t="s">
        <v>629</v>
      </c>
      <c r="H303" s="202">
        <v>1</v>
      </c>
      <c r="I303" s="203">
        <v>2000000</v>
      </c>
      <c r="J303" s="204">
        <f t="shared" si="10"/>
        <v>2000000</v>
      </c>
      <c r="K303" s="27">
        <v>1</v>
      </c>
      <c r="L303" s="33">
        <v>2000000</v>
      </c>
      <c r="M303" s="3"/>
    </row>
    <row r="304" spans="2:13" ht="20.25" customHeight="1" x14ac:dyDescent="0.2">
      <c r="B304" s="200"/>
      <c r="C304" s="392">
        <v>22.04</v>
      </c>
      <c r="D304" s="393"/>
      <c r="E304" s="326" t="s">
        <v>302</v>
      </c>
      <c r="F304" s="327"/>
      <c r="G304" s="6" t="s">
        <v>629</v>
      </c>
      <c r="H304" s="202">
        <v>1</v>
      </c>
      <c r="I304" s="203">
        <v>4000000</v>
      </c>
      <c r="J304" s="204">
        <f t="shared" si="10"/>
        <v>4000000</v>
      </c>
      <c r="K304" s="27">
        <v>1</v>
      </c>
      <c r="L304" s="33">
        <v>4000000</v>
      </c>
      <c r="M304" s="3"/>
    </row>
    <row r="305" spans="2:13" ht="22.35" customHeight="1" x14ac:dyDescent="0.2">
      <c r="B305" s="200"/>
      <c r="C305" s="392">
        <v>22.05</v>
      </c>
      <c r="D305" s="393"/>
      <c r="E305" s="326" t="s">
        <v>701</v>
      </c>
      <c r="F305" s="394"/>
      <c r="G305" s="6" t="s">
        <v>629</v>
      </c>
      <c r="H305" s="202">
        <v>1</v>
      </c>
      <c r="I305" s="64" t="s">
        <v>702</v>
      </c>
      <c r="J305" s="19" t="s">
        <v>693</v>
      </c>
      <c r="K305" s="27">
        <v>1</v>
      </c>
      <c r="L305" s="7" t="s">
        <v>14</v>
      </c>
      <c r="M305" s="3"/>
    </row>
    <row r="306" spans="2:13" ht="22.35" customHeight="1" x14ac:dyDescent="0.2">
      <c r="B306" s="200"/>
      <c r="C306" s="392">
        <v>22.06</v>
      </c>
      <c r="D306" s="393"/>
      <c r="E306" s="326" t="s">
        <v>305</v>
      </c>
      <c r="F306" s="394"/>
      <c r="G306" s="6" t="s">
        <v>629</v>
      </c>
      <c r="H306" s="202">
        <v>1</v>
      </c>
      <c r="I306" s="64" t="s">
        <v>702</v>
      </c>
      <c r="J306" s="19" t="s">
        <v>693</v>
      </c>
      <c r="K306" s="27"/>
      <c r="L306" s="7"/>
      <c r="M306" s="3"/>
    </row>
    <row r="307" spans="2:13" ht="24" customHeight="1" x14ac:dyDescent="0.2">
      <c r="B307" s="200"/>
      <c r="C307" s="406">
        <v>23</v>
      </c>
      <c r="D307" s="407"/>
      <c r="E307" s="322" t="s">
        <v>303</v>
      </c>
      <c r="F307" s="323"/>
      <c r="G307" s="234"/>
      <c r="H307" s="234"/>
      <c r="I307" s="207"/>
      <c r="J307" s="208">
        <f>SUM(J308)</f>
        <v>4500000</v>
      </c>
      <c r="K307" s="245"/>
      <c r="L307" s="34">
        <f>SUM(L308)</f>
        <v>4500000</v>
      </c>
      <c r="M307" s="8"/>
    </row>
    <row r="308" spans="2:13" ht="25.5" customHeight="1" x14ac:dyDescent="0.2">
      <c r="B308" s="200"/>
      <c r="C308" s="392">
        <v>23.01</v>
      </c>
      <c r="D308" s="393"/>
      <c r="E308" s="326" t="s">
        <v>304</v>
      </c>
      <c r="F308" s="394"/>
      <c r="G308" s="6" t="s">
        <v>703</v>
      </c>
      <c r="H308" s="217">
        <v>1</v>
      </c>
      <c r="I308" s="224">
        <v>4500000</v>
      </c>
      <c r="J308" s="224">
        <v>4500000</v>
      </c>
      <c r="K308" s="27">
        <v>1</v>
      </c>
      <c r="L308" s="33">
        <v>4500000</v>
      </c>
      <c r="M308" s="3"/>
    </row>
    <row r="309" spans="2:13" ht="22.35" customHeight="1" x14ac:dyDescent="0.2">
      <c r="B309" s="220"/>
      <c r="C309" s="414"/>
      <c r="D309" s="415"/>
      <c r="E309" s="414"/>
      <c r="F309" s="415"/>
      <c r="G309" s="234"/>
      <c r="H309" s="234"/>
      <c r="I309" s="208"/>
      <c r="J309" s="208"/>
      <c r="K309" s="245"/>
      <c r="L309" s="34"/>
      <c r="M309" s="8"/>
    </row>
    <row r="310" spans="2:13" ht="14.45" customHeight="1" x14ac:dyDescent="0.2">
      <c r="B310" s="389" t="s">
        <v>704</v>
      </c>
      <c r="C310" s="390"/>
      <c r="D310" s="390"/>
      <c r="E310" s="390"/>
      <c r="F310" s="390"/>
      <c r="G310" s="391"/>
      <c r="H310" s="239"/>
      <c r="I310" s="225"/>
      <c r="J310" s="226">
        <f>J5+J19+J45+J72+J82+J93+J136+J155+J170+J190+J194+J200+J206+J212+J218+J228+J233+J254+J288+J292+J296+J300+J307</f>
        <v>1105062461</v>
      </c>
      <c r="K310" s="246"/>
      <c r="L310" s="50">
        <f>+L5+L19+L45+L72+L82+L93+L136+L155+L170+L190+L194+L200+L206+L212+L218+L228+L233+L254+L288+L292+L296+L300+L307</f>
        <v>432849295</v>
      </c>
      <c r="M310" s="3"/>
    </row>
    <row r="311" spans="2:13" ht="14.45" customHeight="1" x14ac:dyDescent="0.2">
      <c r="B311" s="416"/>
      <c r="C311" s="416"/>
      <c r="D311" s="417"/>
      <c r="E311" s="420"/>
      <c r="F311" s="421"/>
      <c r="G311" s="236"/>
      <c r="H311" s="236"/>
      <c r="I311" s="227"/>
      <c r="J311" s="227"/>
      <c r="K311" s="247"/>
      <c r="L311" s="81"/>
      <c r="M311" s="81"/>
    </row>
    <row r="312" spans="2:13" ht="14.1" customHeight="1" x14ac:dyDescent="0.2">
      <c r="B312" s="418"/>
      <c r="C312" s="418"/>
      <c r="D312" s="419"/>
      <c r="E312" s="358" t="s">
        <v>705</v>
      </c>
      <c r="F312" s="359"/>
      <c r="G312" s="237"/>
      <c r="H312" s="237"/>
      <c r="I312" s="205"/>
      <c r="J312" s="228">
        <f>+J310*0.05</f>
        <v>55253123.050000004</v>
      </c>
      <c r="K312" s="422"/>
      <c r="L312" s="51">
        <f>+L310*0.05</f>
        <v>21642464.75</v>
      </c>
      <c r="M312" s="361"/>
    </row>
    <row r="313" spans="2:13" ht="14.1" customHeight="1" x14ac:dyDescent="0.2">
      <c r="B313" s="418"/>
      <c r="C313" s="418"/>
      <c r="D313" s="419"/>
      <c r="E313" s="358" t="s">
        <v>706</v>
      </c>
      <c r="F313" s="359"/>
      <c r="G313" s="237"/>
      <c r="H313" s="237"/>
      <c r="I313" s="205"/>
      <c r="J313" s="228">
        <f>+J310*0.02</f>
        <v>22101249.219999999</v>
      </c>
      <c r="K313" s="422"/>
      <c r="L313" s="51">
        <f>+L310*0.02</f>
        <v>8656985.9000000004</v>
      </c>
      <c r="M313" s="361"/>
    </row>
    <row r="314" spans="2:13" ht="14.1" customHeight="1" x14ac:dyDescent="0.2">
      <c r="B314" s="418"/>
      <c r="C314" s="418"/>
      <c r="D314" s="419"/>
      <c r="E314" s="358" t="s">
        <v>707</v>
      </c>
      <c r="F314" s="359"/>
      <c r="G314" s="237"/>
      <c r="H314" s="237"/>
      <c r="I314" s="205"/>
      <c r="J314" s="228">
        <f>+J310*0.05</f>
        <v>55253123.050000004</v>
      </c>
      <c r="K314" s="422"/>
      <c r="L314" s="51">
        <f>+L310*0.05</f>
        <v>21642464.75</v>
      </c>
      <c r="M314" s="361"/>
    </row>
    <row r="315" spans="2:13" ht="14.1" customHeight="1" x14ac:dyDescent="0.2">
      <c r="B315" s="418"/>
      <c r="C315" s="418"/>
      <c r="D315" s="419"/>
      <c r="E315" s="362" t="s">
        <v>708</v>
      </c>
      <c r="F315" s="363"/>
      <c r="G315" s="237"/>
      <c r="H315" s="237"/>
      <c r="I315" s="205"/>
      <c r="J315" s="228">
        <f>+J314*0.19</f>
        <v>10498093.379500002</v>
      </c>
      <c r="K315" s="422"/>
      <c r="L315" s="51">
        <f>+L314*0.19</f>
        <v>4112068.3025000002</v>
      </c>
      <c r="M315" s="361"/>
    </row>
    <row r="316" spans="2:13" ht="14.1" customHeight="1" x14ac:dyDescent="0.2">
      <c r="B316" s="418"/>
      <c r="C316" s="418"/>
      <c r="D316" s="419"/>
      <c r="E316" s="423"/>
      <c r="F316" s="424"/>
      <c r="G316" s="237"/>
      <c r="H316" s="237"/>
      <c r="I316" s="205"/>
      <c r="J316" s="205"/>
      <c r="K316" s="422"/>
      <c r="L316" s="72"/>
      <c r="M316" s="361"/>
    </row>
    <row r="317" spans="2:13" ht="14.1" customHeight="1" x14ac:dyDescent="0.2">
      <c r="B317" s="425"/>
      <c r="C317" s="425"/>
      <c r="D317" s="426"/>
      <c r="E317" s="368" t="s">
        <v>376</v>
      </c>
      <c r="F317" s="369"/>
      <c r="G317" s="238"/>
      <c r="H317" s="238"/>
      <c r="I317" s="229"/>
      <c r="J317" s="230">
        <f>SUM(J310:J316)</f>
        <v>1248168049.6994998</v>
      </c>
      <c r="K317" s="248"/>
      <c r="L317" s="52">
        <f>SUM(L310:L316)</f>
        <v>488903278.70249999</v>
      </c>
      <c r="M317" s="361"/>
    </row>
    <row r="318" spans="2:13" ht="14.1" customHeight="1" x14ac:dyDescent="0.2">
      <c r="B318" s="379" t="s">
        <v>171</v>
      </c>
      <c r="C318" s="380"/>
      <c r="D318" s="381">
        <v>371398720.63</v>
      </c>
      <c r="E318" s="382"/>
    </row>
    <row r="319" spans="2:13" ht="14.1" customHeight="1" x14ac:dyDescent="0.2">
      <c r="B319" s="379" t="s">
        <v>172</v>
      </c>
      <c r="C319" s="380"/>
      <c r="D319" s="381">
        <v>124849659.20999999</v>
      </c>
      <c r="E319" s="382"/>
      <c r="I319" s="74"/>
      <c r="J319" s="76">
        <f>+J5+J19+J45+J72+J82+J93+J136+J155+J170+J190+J194+J200+J206+J212+J218+J228+J233+J254+J288+J292+J296+J300+J307</f>
        <v>1105062461</v>
      </c>
      <c r="K319" s="249"/>
      <c r="L319" s="76">
        <f>+L5+L19+L45+L72+L82+L93+L136+L155+L170+L190+L194+L200+L206+L212+L218+L228+L233+L254+L288+L292+L296+L300+L307</f>
        <v>432849295</v>
      </c>
    </row>
    <row r="320" spans="2:13" ht="14.1" customHeight="1" x14ac:dyDescent="0.2">
      <c r="B320" s="379" t="s">
        <v>173</v>
      </c>
      <c r="C320" s="380"/>
      <c r="D320" s="381">
        <v>673509341</v>
      </c>
      <c r="E320" s="382"/>
      <c r="I320" s="75">
        <v>0.05</v>
      </c>
      <c r="J320" s="76">
        <f>+J319*I320</f>
        <v>55253123.050000004</v>
      </c>
      <c r="K320" s="75">
        <v>0.05</v>
      </c>
      <c r="L320" s="76">
        <f>+L319*K320</f>
        <v>21642464.75</v>
      </c>
    </row>
    <row r="321" spans="2:12" ht="13.5" x14ac:dyDescent="0.2">
      <c r="B321" s="383">
        <v>1169757720.8399999</v>
      </c>
      <c r="C321" s="384"/>
      <c r="D321" s="384"/>
      <c r="E321" s="385"/>
      <c r="I321" s="75">
        <v>0.02</v>
      </c>
      <c r="J321" s="76">
        <f>+J319*I321</f>
        <v>22101249.219999999</v>
      </c>
      <c r="K321" s="75">
        <v>0.02</v>
      </c>
      <c r="L321" s="76">
        <f>+L319*K321</f>
        <v>8656985.9000000004</v>
      </c>
    </row>
    <row r="322" spans="2:12" ht="14.1" customHeight="1" x14ac:dyDescent="0.2">
      <c r="B322" s="354" t="s">
        <v>174</v>
      </c>
      <c r="C322" s="355"/>
      <c r="I322" s="75">
        <v>0.05</v>
      </c>
      <c r="J322" s="76">
        <f>+J319*I322</f>
        <v>55253123.050000004</v>
      </c>
      <c r="K322" s="75">
        <v>0.05</v>
      </c>
      <c r="L322" s="76">
        <f>+L319*K322</f>
        <v>21642464.75</v>
      </c>
    </row>
    <row r="323" spans="2:12" ht="14.1" customHeight="1" x14ac:dyDescent="0.2">
      <c r="B323" s="354" t="s">
        <v>175</v>
      </c>
      <c r="C323" s="355"/>
      <c r="I323" s="75">
        <v>0.19</v>
      </c>
      <c r="J323" s="76">
        <f>+J322*I323</f>
        <v>10498093.379500002</v>
      </c>
      <c r="K323" s="75">
        <v>0.19</v>
      </c>
      <c r="L323" s="76">
        <f>+L322*K323</f>
        <v>4112068.3025000002</v>
      </c>
    </row>
    <row r="324" spans="2:12" x14ac:dyDescent="0.2">
      <c r="J324" s="76">
        <f>SUM(J319:J323)</f>
        <v>1248168049.6994998</v>
      </c>
      <c r="L324" s="77">
        <f>SUM(L319:L323)</f>
        <v>488903278.70249999</v>
      </c>
    </row>
    <row r="325" spans="2:12" x14ac:dyDescent="0.2">
      <c r="J325" s="232">
        <v>1248496592</v>
      </c>
      <c r="L325" s="78">
        <f>+'BALANCE INGPROYECOL'!K316</f>
        <v>584903249</v>
      </c>
    </row>
    <row r="326" spans="2:12" x14ac:dyDescent="0.2">
      <c r="J326" s="231">
        <f>+J324-J325</f>
        <v>-328542.3005001545</v>
      </c>
      <c r="L326" s="76">
        <f>+L324-L325</f>
        <v>-95999970.297500014</v>
      </c>
    </row>
    <row r="327" spans="2:12" x14ac:dyDescent="0.2">
      <c r="J327" s="74"/>
    </row>
  </sheetData>
  <mergeCells count="640">
    <mergeCell ref="B323:C323"/>
    <mergeCell ref="B319:C319"/>
    <mergeCell ref="D319:E319"/>
    <mergeCell ref="B320:C320"/>
    <mergeCell ref="D320:E320"/>
    <mergeCell ref="B321:E321"/>
    <mergeCell ref="B322:C322"/>
    <mergeCell ref="E314:F314"/>
    <mergeCell ref="E315:F315"/>
    <mergeCell ref="E316:F316"/>
    <mergeCell ref="B317:D317"/>
    <mergeCell ref="E317:F317"/>
    <mergeCell ref="B318:C318"/>
    <mergeCell ref="D318:E318"/>
    <mergeCell ref="C309:D309"/>
    <mergeCell ref="E309:F309"/>
    <mergeCell ref="B310:G310"/>
    <mergeCell ref="B311:D316"/>
    <mergeCell ref="E311:F311"/>
    <mergeCell ref="E312:F312"/>
    <mergeCell ref="K312:K316"/>
    <mergeCell ref="M312:M317"/>
    <mergeCell ref="E313:F313"/>
    <mergeCell ref="C306:D306"/>
    <mergeCell ref="E306:F306"/>
    <mergeCell ref="C307:D307"/>
    <mergeCell ref="E307:F307"/>
    <mergeCell ref="C308:D308"/>
    <mergeCell ref="E308:F308"/>
    <mergeCell ref="C303:D303"/>
    <mergeCell ref="E303:F303"/>
    <mergeCell ref="C304:D304"/>
    <mergeCell ref="E304:F304"/>
    <mergeCell ref="C305:D305"/>
    <mergeCell ref="E305:F305"/>
    <mergeCell ref="C300:D300"/>
    <mergeCell ref="E300:F300"/>
    <mergeCell ref="C301:D301"/>
    <mergeCell ref="E301:F301"/>
    <mergeCell ref="C302:D302"/>
    <mergeCell ref="E302:F302"/>
    <mergeCell ref="C297:D297"/>
    <mergeCell ref="E297:F297"/>
    <mergeCell ref="C298:D298"/>
    <mergeCell ref="E298:F298"/>
    <mergeCell ref="C299:D299"/>
    <mergeCell ref="E299:F299"/>
    <mergeCell ref="C294:D294"/>
    <mergeCell ref="E294:F294"/>
    <mergeCell ref="C295:D295"/>
    <mergeCell ref="E295:F295"/>
    <mergeCell ref="C296:D296"/>
    <mergeCell ref="E296:F296"/>
    <mergeCell ref="C291:D291"/>
    <mergeCell ref="E291:F291"/>
    <mergeCell ref="C292:D292"/>
    <mergeCell ref="E292:F292"/>
    <mergeCell ref="C293:D293"/>
    <mergeCell ref="E293:F293"/>
    <mergeCell ref="C288:D288"/>
    <mergeCell ref="E288:F288"/>
    <mergeCell ref="C289:D289"/>
    <mergeCell ref="E289:F289"/>
    <mergeCell ref="C290:D290"/>
    <mergeCell ref="E290:F290"/>
    <mergeCell ref="C285:D285"/>
    <mergeCell ref="E285:F285"/>
    <mergeCell ref="C286:D286"/>
    <mergeCell ref="E286:F286"/>
    <mergeCell ref="C287:D287"/>
    <mergeCell ref="E287:F287"/>
    <mergeCell ref="C282:D282"/>
    <mergeCell ref="E282:F282"/>
    <mergeCell ref="C283:D283"/>
    <mergeCell ref="E283:F283"/>
    <mergeCell ref="C284:D284"/>
    <mergeCell ref="E284:F284"/>
    <mergeCell ref="E278:F278"/>
    <mergeCell ref="C279:D279"/>
    <mergeCell ref="E279:F279"/>
    <mergeCell ref="C280:D280"/>
    <mergeCell ref="E280:F280"/>
    <mergeCell ref="C281:D281"/>
    <mergeCell ref="E281:F281"/>
    <mergeCell ref="C274:D274"/>
    <mergeCell ref="E274:F274"/>
    <mergeCell ref="C275:D275"/>
    <mergeCell ref="E275:F275"/>
    <mergeCell ref="M275:M280"/>
    <mergeCell ref="C276:D276"/>
    <mergeCell ref="E276:F276"/>
    <mergeCell ref="C277:D277"/>
    <mergeCell ref="E277:F277"/>
    <mergeCell ref="C278:D278"/>
    <mergeCell ref="C263:D263"/>
    <mergeCell ref="E263:F263"/>
    <mergeCell ref="M263:M273"/>
    <mergeCell ref="C264:D264"/>
    <mergeCell ref="E264:F264"/>
    <mergeCell ref="C265:D265"/>
    <mergeCell ref="E265:F265"/>
    <mergeCell ref="C266:D266"/>
    <mergeCell ref="E266:F266"/>
    <mergeCell ref="C267:D267"/>
    <mergeCell ref="C271:D271"/>
    <mergeCell ref="E271:F271"/>
    <mergeCell ref="C272:D272"/>
    <mergeCell ref="E272:F272"/>
    <mergeCell ref="C273:D273"/>
    <mergeCell ref="E273:F273"/>
    <mergeCell ref="E267:F267"/>
    <mergeCell ref="C268:D268"/>
    <mergeCell ref="E268:F268"/>
    <mergeCell ref="C269:D269"/>
    <mergeCell ref="E269:F269"/>
    <mergeCell ref="C270:D270"/>
    <mergeCell ref="E270:F270"/>
    <mergeCell ref="C260:D260"/>
    <mergeCell ref="E260:F260"/>
    <mergeCell ref="C261:D261"/>
    <mergeCell ref="E261:F261"/>
    <mergeCell ref="C262:D262"/>
    <mergeCell ref="E262:F262"/>
    <mergeCell ref="C257:D257"/>
    <mergeCell ref="E257:F257"/>
    <mergeCell ref="C258:D258"/>
    <mergeCell ref="E258:F258"/>
    <mergeCell ref="C259:D259"/>
    <mergeCell ref="E259:F259"/>
    <mergeCell ref="C254:D254"/>
    <mergeCell ref="E254:F254"/>
    <mergeCell ref="C255:D255"/>
    <mergeCell ref="E255:F255"/>
    <mergeCell ref="C256:D256"/>
    <mergeCell ref="E256:F256"/>
    <mergeCell ref="C251:D251"/>
    <mergeCell ref="E251:F251"/>
    <mergeCell ref="C252:D252"/>
    <mergeCell ref="E252:F252"/>
    <mergeCell ref="C253:D253"/>
    <mergeCell ref="E253:F253"/>
    <mergeCell ref="C248:D248"/>
    <mergeCell ref="E248:F248"/>
    <mergeCell ref="C249:D249"/>
    <mergeCell ref="E249:F249"/>
    <mergeCell ref="C250:D250"/>
    <mergeCell ref="E250:F250"/>
    <mergeCell ref="C245:D245"/>
    <mergeCell ref="E245:F245"/>
    <mergeCell ref="C246:D246"/>
    <mergeCell ref="E246:F246"/>
    <mergeCell ref="C247:D247"/>
    <mergeCell ref="E247:F247"/>
    <mergeCell ref="C242:D242"/>
    <mergeCell ref="E242:F242"/>
    <mergeCell ref="C243:D243"/>
    <mergeCell ref="E243:F243"/>
    <mergeCell ref="C244:D244"/>
    <mergeCell ref="E244:F244"/>
    <mergeCell ref="C239:D239"/>
    <mergeCell ref="E239:F239"/>
    <mergeCell ref="C240:D240"/>
    <mergeCell ref="E240:F240"/>
    <mergeCell ref="C241:D241"/>
    <mergeCell ref="E241:F241"/>
    <mergeCell ref="C236:D236"/>
    <mergeCell ref="E236:F236"/>
    <mergeCell ref="C237:D237"/>
    <mergeCell ref="E237:F237"/>
    <mergeCell ref="C238:D238"/>
    <mergeCell ref="E238:F238"/>
    <mergeCell ref="C233:D233"/>
    <mergeCell ref="E233:F233"/>
    <mergeCell ref="C234:D234"/>
    <mergeCell ref="E234:F234"/>
    <mergeCell ref="C235:D235"/>
    <mergeCell ref="E235:F235"/>
    <mergeCell ref="C230:D230"/>
    <mergeCell ref="E230:F230"/>
    <mergeCell ref="C231:D231"/>
    <mergeCell ref="E231:F231"/>
    <mergeCell ref="C232:D232"/>
    <mergeCell ref="E232:F232"/>
    <mergeCell ref="C227:D227"/>
    <mergeCell ref="E227:F227"/>
    <mergeCell ref="C228:D228"/>
    <mergeCell ref="E228:F228"/>
    <mergeCell ref="C229:D229"/>
    <mergeCell ref="E229:F229"/>
    <mergeCell ref="C224:D224"/>
    <mergeCell ref="E224:F224"/>
    <mergeCell ref="C225:D225"/>
    <mergeCell ref="E225:F225"/>
    <mergeCell ref="C226:D226"/>
    <mergeCell ref="E226:F226"/>
    <mergeCell ref="C221:D221"/>
    <mergeCell ref="E221:F221"/>
    <mergeCell ref="C222:D222"/>
    <mergeCell ref="E222:F222"/>
    <mergeCell ref="C223:D223"/>
    <mergeCell ref="E223:F223"/>
    <mergeCell ref="C218:D218"/>
    <mergeCell ref="E218:F218"/>
    <mergeCell ref="C219:D219"/>
    <mergeCell ref="E219:F219"/>
    <mergeCell ref="C220:D220"/>
    <mergeCell ref="E220:F220"/>
    <mergeCell ref="C215:D215"/>
    <mergeCell ref="E215:F215"/>
    <mergeCell ref="C216:D216"/>
    <mergeCell ref="E216:F216"/>
    <mergeCell ref="C217:D217"/>
    <mergeCell ref="E217:F217"/>
    <mergeCell ref="C212:D212"/>
    <mergeCell ref="E212:F212"/>
    <mergeCell ref="C213:D213"/>
    <mergeCell ref="E213:F213"/>
    <mergeCell ref="C214:D214"/>
    <mergeCell ref="E214:F214"/>
    <mergeCell ref="C209:D209"/>
    <mergeCell ref="E209:F209"/>
    <mergeCell ref="C210:D210"/>
    <mergeCell ref="E210:F210"/>
    <mergeCell ref="C211:D211"/>
    <mergeCell ref="E211:F211"/>
    <mergeCell ref="C206:D206"/>
    <mergeCell ref="E206:F206"/>
    <mergeCell ref="C207:D207"/>
    <mergeCell ref="E207:F207"/>
    <mergeCell ref="C208:D208"/>
    <mergeCell ref="E208:F208"/>
    <mergeCell ref="C203:D203"/>
    <mergeCell ref="E203:F203"/>
    <mergeCell ref="C204:D204"/>
    <mergeCell ref="E204:F204"/>
    <mergeCell ref="C205:D205"/>
    <mergeCell ref="E205:F205"/>
    <mergeCell ref="C200:D200"/>
    <mergeCell ref="E200:F200"/>
    <mergeCell ref="C201:D201"/>
    <mergeCell ref="E201:F201"/>
    <mergeCell ref="C202:D202"/>
    <mergeCell ref="E202:F202"/>
    <mergeCell ref="C197:D197"/>
    <mergeCell ref="E197:F197"/>
    <mergeCell ref="C198:D198"/>
    <mergeCell ref="E198:F198"/>
    <mergeCell ref="C199:D199"/>
    <mergeCell ref="E199:F199"/>
    <mergeCell ref="C194:D194"/>
    <mergeCell ref="E194:F194"/>
    <mergeCell ref="C195:D195"/>
    <mergeCell ref="E195:F195"/>
    <mergeCell ref="C196:D196"/>
    <mergeCell ref="E196:F196"/>
    <mergeCell ref="C191:D191"/>
    <mergeCell ref="E191:F191"/>
    <mergeCell ref="C192:D192"/>
    <mergeCell ref="E192:F192"/>
    <mergeCell ref="C193:D193"/>
    <mergeCell ref="E193:F193"/>
    <mergeCell ref="C188:D188"/>
    <mergeCell ref="E188:F188"/>
    <mergeCell ref="C189:D189"/>
    <mergeCell ref="E189:F189"/>
    <mergeCell ref="C190:D190"/>
    <mergeCell ref="E190:F190"/>
    <mergeCell ref="C185:D185"/>
    <mergeCell ref="E185:F185"/>
    <mergeCell ref="C186:D186"/>
    <mergeCell ref="E186:F186"/>
    <mergeCell ref="C187:D187"/>
    <mergeCell ref="E187:F187"/>
    <mergeCell ref="C182:D182"/>
    <mergeCell ref="E182:F182"/>
    <mergeCell ref="C183:D183"/>
    <mergeCell ref="E183:F183"/>
    <mergeCell ref="C184:D184"/>
    <mergeCell ref="E184:F184"/>
    <mergeCell ref="C179:D179"/>
    <mergeCell ref="E179:F179"/>
    <mergeCell ref="C180:D180"/>
    <mergeCell ref="E180:F180"/>
    <mergeCell ref="C181:D181"/>
    <mergeCell ref="E181:F181"/>
    <mergeCell ref="C176:D176"/>
    <mergeCell ref="E176:F176"/>
    <mergeCell ref="C177:D177"/>
    <mergeCell ref="E177:F177"/>
    <mergeCell ref="C178:D178"/>
    <mergeCell ref="E178:F178"/>
    <mergeCell ref="C173:D173"/>
    <mergeCell ref="E173:F173"/>
    <mergeCell ref="C174:D174"/>
    <mergeCell ref="E174:F174"/>
    <mergeCell ref="C175:D175"/>
    <mergeCell ref="E175:F175"/>
    <mergeCell ref="C170:D170"/>
    <mergeCell ref="E170:F170"/>
    <mergeCell ref="C171:D171"/>
    <mergeCell ref="E171:F171"/>
    <mergeCell ref="C172:D172"/>
    <mergeCell ref="E172:F172"/>
    <mergeCell ref="C167:D167"/>
    <mergeCell ref="E167:F167"/>
    <mergeCell ref="C168:D168"/>
    <mergeCell ref="E168:F168"/>
    <mergeCell ref="C169:D169"/>
    <mergeCell ref="E169:F169"/>
    <mergeCell ref="C164:D164"/>
    <mergeCell ref="E164:F164"/>
    <mergeCell ref="C165:D165"/>
    <mergeCell ref="E165:F165"/>
    <mergeCell ref="C166:D166"/>
    <mergeCell ref="E166:F166"/>
    <mergeCell ref="C161:D161"/>
    <mergeCell ref="E161:F161"/>
    <mergeCell ref="C162:D162"/>
    <mergeCell ref="E162:F162"/>
    <mergeCell ref="C163:D163"/>
    <mergeCell ref="E163:F163"/>
    <mergeCell ref="C158:D158"/>
    <mergeCell ref="E158:F158"/>
    <mergeCell ref="C159:D159"/>
    <mergeCell ref="E159:F159"/>
    <mergeCell ref="C160:D160"/>
    <mergeCell ref="E160:F160"/>
    <mergeCell ref="C155:D155"/>
    <mergeCell ref="E155:F155"/>
    <mergeCell ref="C156:D156"/>
    <mergeCell ref="E156:F156"/>
    <mergeCell ref="C157:D157"/>
    <mergeCell ref="E157:F157"/>
    <mergeCell ref="C152:D152"/>
    <mergeCell ref="E152:F152"/>
    <mergeCell ref="C153:D153"/>
    <mergeCell ref="E153:F153"/>
    <mergeCell ref="C154:D154"/>
    <mergeCell ref="E154:F154"/>
    <mergeCell ref="C149:D149"/>
    <mergeCell ref="E149:F149"/>
    <mergeCell ref="C150:D150"/>
    <mergeCell ref="E150:F150"/>
    <mergeCell ref="C151:D151"/>
    <mergeCell ref="E151:F151"/>
    <mergeCell ref="C146:D146"/>
    <mergeCell ref="E146:F146"/>
    <mergeCell ref="C147:D147"/>
    <mergeCell ref="E147:F147"/>
    <mergeCell ref="C148:D148"/>
    <mergeCell ref="E148:F148"/>
    <mergeCell ref="C143:D143"/>
    <mergeCell ref="E143:F143"/>
    <mergeCell ref="C144:D144"/>
    <mergeCell ref="E144:F144"/>
    <mergeCell ref="C145:D145"/>
    <mergeCell ref="E145:F145"/>
    <mergeCell ref="C140:D140"/>
    <mergeCell ref="E140:F140"/>
    <mergeCell ref="C141:D141"/>
    <mergeCell ref="E141:F141"/>
    <mergeCell ref="C142:D142"/>
    <mergeCell ref="E142:F142"/>
    <mergeCell ref="C137:D137"/>
    <mergeCell ref="E137:F137"/>
    <mergeCell ref="C138:D138"/>
    <mergeCell ref="E138:F138"/>
    <mergeCell ref="C139:D139"/>
    <mergeCell ref="E139:F139"/>
    <mergeCell ref="C134:D134"/>
    <mergeCell ref="E134:F134"/>
    <mergeCell ref="C135:D135"/>
    <mergeCell ref="E135:F135"/>
    <mergeCell ref="C136:D136"/>
    <mergeCell ref="E136:F136"/>
    <mergeCell ref="C131:D131"/>
    <mergeCell ref="E131:F131"/>
    <mergeCell ref="C132:D132"/>
    <mergeCell ref="E132:F132"/>
    <mergeCell ref="C133:D133"/>
    <mergeCell ref="E133:F133"/>
    <mergeCell ref="C128:D128"/>
    <mergeCell ref="E128:F128"/>
    <mergeCell ref="C129:D129"/>
    <mergeCell ref="E129:F129"/>
    <mergeCell ref="C130:D130"/>
    <mergeCell ref="E130:F130"/>
    <mergeCell ref="C125:D125"/>
    <mergeCell ref="E125:F125"/>
    <mergeCell ref="C126:D126"/>
    <mergeCell ref="E126:F126"/>
    <mergeCell ref="C127:D127"/>
    <mergeCell ref="E127:F127"/>
    <mergeCell ref="C122:D122"/>
    <mergeCell ref="E122:F122"/>
    <mergeCell ref="C123:D123"/>
    <mergeCell ref="E123:F123"/>
    <mergeCell ref="C124:D124"/>
    <mergeCell ref="E124:F124"/>
    <mergeCell ref="C119:D119"/>
    <mergeCell ref="E119:F119"/>
    <mergeCell ref="C120:D120"/>
    <mergeCell ref="E120:F120"/>
    <mergeCell ref="C121:D121"/>
    <mergeCell ref="E121:F121"/>
    <mergeCell ref="C116:D116"/>
    <mergeCell ref="E116:F116"/>
    <mergeCell ref="C117:D117"/>
    <mergeCell ref="E117:F117"/>
    <mergeCell ref="C118:D118"/>
    <mergeCell ref="E118:F118"/>
    <mergeCell ref="C113:D113"/>
    <mergeCell ref="E113:F113"/>
    <mergeCell ref="C114:D114"/>
    <mergeCell ref="E114:F114"/>
    <mergeCell ref="C115:D115"/>
    <mergeCell ref="E115:F115"/>
    <mergeCell ref="C110:D110"/>
    <mergeCell ref="E110:F110"/>
    <mergeCell ref="C111:D111"/>
    <mergeCell ref="E111:F111"/>
    <mergeCell ref="C112:D112"/>
    <mergeCell ref="E112:F112"/>
    <mergeCell ref="C107:D107"/>
    <mergeCell ref="E107:F107"/>
    <mergeCell ref="C108:D108"/>
    <mergeCell ref="E108:F108"/>
    <mergeCell ref="C109:D109"/>
    <mergeCell ref="E109:F109"/>
    <mergeCell ref="C104:D104"/>
    <mergeCell ref="E104:F104"/>
    <mergeCell ref="C105:D105"/>
    <mergeCell ref="E105:F105"/>
    <mergeCell ref="C106:D106"/>
    <mergeCell ref="E106:F106"/>
    <mergeCell ref="C101:D101"/>
    <mergeCell ref="E101:F101"/>
    <mergeCell ref="C102:D102"/>
    <mergeCell ref="E102:F102"/>
    <mergeCell ref="C103:D103"/>
    <mergeCell ref="E103:F103"/>
    <mergeCell ref="C98:D98"/>
    <mergeCell ref="E98:F98"/>
    <mergeCell ref="C99:D99"/>
    <mergeCell ref="E99:F99"/>
    <mergeCell ref="C100:D100"/>
    <mergeCell ref="E100:F100"/>
    <mergeCell ref="C95:D95"/>
    <mergeCell ref="E95:F95"/>
    <mergeCell ref="C96:D96"/>
    <mergeCell ref="E96:F96"/>
    <mergeCell ref="C97:D97"/>
    <mergeCell ref="E97:F97"/>
    <mergeCell ref="C92:D92"/>
    <mergeCell ref="E92:F92"/>
    <mergeCell ref="C93:D93"/>
    <mergeCell ref="E93:F93"/>
    <mergeCell ref="C94:D94"/>
    <mergeCell ref="E94:F94"/>
    <mergeCell ref="C89:D89"/>
    <mergeCell ref="E89:F89"/>
    <mergeCell ref="C90:D90"/>
    <mergeCell ref="E90:F90"/>
    <mergeCell ref="C91:D91"/>
    <mergeCell ref="E91:F91"/>
    <mergeCell ref="C86:D86"/>
    <mergeCell ref="E86:F86"/>
    <mergeCell ref="C87:D87"/>
    <mergeCell ref="E87:F87"/>
    <mergeCell ref="C88:D88"/>
    <mergeCell ref="E88:F88"/>
    <mergeCell ref="C83:D83"/>
    <mergeCell ref="E83:F83"/>
    <mergeCell ref="C84:D84"/>
    <mergeCell ref="E84:F84"/>
    <mergeCell ref="C85:D85"/>
    <mergeCell ref="E85:F85"/>
    <mergeCell ref="C80:D80"/>
    <mergeCell ref="E80:F80"/>
    <mergeCell ref="C81:D81"/>
    <mergeCell ref="E81:F81"/>
    <mergeCell ref="C82:D82"/>
    <mergeCell ref="E82:F82"/>
    <mergeCell ref="C77:D77"/>
    <mergeCell ref="E77:F77"/>
    <mergeCell ref="C78:D78"/>
    <mergeCell ref="E78:F78"/>
    <mergeCell ref="C79:D79"/>
    <mergeCell ref="E79:F79"/>
    <mergeCell ref="C74:D74"/>
    <mergeCell ref="E74:F74"/>
    <mergeCell ref="C75:D75"/>
    <mergeCell ref="E75:F75"/>
    <mergeCell ref="C76:D76"/>
    <mergeCell ref="E76:F76"/>
    <mergeCell ref="C71:D71"/>
    <mergeCell ref="E71:F71"/>
    <mergeCell ref="C72:D72"/>
    <mergeCell ref="E72:F72"/>
    <mergeCell ref="C73:D73"/>
    <mergeCell ref="E73:F73"/>
    <mergeCell ref="C68:D68"/>
    <mergeCell ref="E68:F68"/>
    <mergeCell ref="C69:D69"/>
    <mergeCell ref="E69:F69"/>
    <mergeCell ref="C70:D70"/>
    <mergeCell ref="E70:F70"/>
    <mergeCell ref="C65:D65"/>
    <mergeCell ref="E65:F65"/>
    <mergeCell ref="C66:D66"/>
    <mergeCell ref="E66:F66"/>
    <mergeCell ref="C67:D67"/>
    <mergeCell ref="E67:F67"/>
    <mergeCell ref="C62:D62"/>
    <mergeCell ref="E62:F62"/>
    <mergeCell ref="C63:D63"/>
    <mergeCell ref="E63:F63"/>
    <mergeCell ref="C64:D64"/>
    <mergeCell ref="E64:F64"/>
    <mergeCell ref="C59:D59"/>
    <mergeCell ref="E59:F59"/>
    <mergeCell ref="C60:D60"/>
    <mergeCell ref="E60:F60"/>
    <mergeCell ref="C61:D61"/>
    <mergeCell ref="E61:F61"/>
    <mergeCell ref="C56:D56"/>
    <mergeCell ref="E56:F56"/>
    <mergeCell ref="C57:D57"/>
    <mergeCell ref="E57:F57"/>
    <mergeCell ref="C58:D58"/>
    <mergeCell ref="E58:F58"/>
    <mergeCell ref="C53:D53"/>
    <mergeCell ref="E53:F53"/>
    <mergeCell ref="C54:D54"/>
    <mergeCell ref="E54:F54"/>
    <mergeCell ref="C55:D55"/>
    <mergeCell ref="E55:F55"/>
    <mergeCell ref="C50:D50"/>
    <mergeCell ref="E50:F50"/>
    <mergeCell ref="C51:D51"/>
    <mergeCell ref="E51:F51"/>
    <mergeCell ref="C52:D52"/>
    <mergeCell ref="E52:F52"/>
    <mergeCell ref="C47:D47"/>
    <mergeCell ref="E47:F47"/>
    <mergeCell ref="C48:D48"/>
    <mergeCell ref="E48:F48"/>
    <mergeCell ref="C49:D49"/>
    <mergeCell ref="E49:F49"/>
    <mergeCell ref="C44:D44"/>
    <mergeCell ref="E44:F44"/>
    <mergeCell ref="C45:D45"/>
    <mergeCell ref="E45:F45"/>
    <mergeCell ref="C46:D46"/>
    <mergeCell ref="E46:F46"/>
    <mergeCell ref="C41:D41"/>
    <mergeCell ref="E41:F41"/>
    <mergeCell ref="C42:D42"/>
    <mergeCell ref="E42:F42"/>
    <mergeCell ref="C43:D43"/>
    <mergeCell ref="E43:F43"/>
    <mergeCell ref="C38:D38"/>
    <mergeCell ref="E38:F38"/>
    <mergeCell ref="C39:D39"/>
    <mergeCell ref="E39:F39"/>
    <mergeCell ref="C40:D40"/>
    <mergeCell ref="E40:F40"/>
    <mergeCell ref="C35:D35"/>
    <mergeCell ref="E35:F35"/>
    <mergeCell ref="C36:D36"/>
    <mergeCell ref="E36:F36"/>
    <mergeCell ref="C37:D37"/>
    <mergeCell ref="E37:F37"/>
    <mergeCell ref="C32:D32"/>
    <mergeCell ref="E32:F32"/>
    <mergeCell ref="C33:D33"/>
    <mergeCell ref="E33:F33"/>
    <mergeCell ref="C34:D34"/>
    <mergeCell ref="E34:F34"/>
    <mergeCell ref="C29:D29"/>
    <mergeCell ref="E29:F29"/>
    <mergeCell ref="C30:D30"/>
    <mergeCell ref="E30:F30"/>
    <mergeCell ref="C31:D31"/>
    <mergeCell ref="E31:F31"/>
    <mergeCell ref="C26:D26"/>
    <mergeCell ref="E26:F26"/>
    <mergeCell ref="C27:D27"/>
    <mergeCell ref="E27:F27"/>
    <mergeCell ref="C28:D28"/>
    <mergeCell ref="E28:F28"/>
    <mergeCell ref="C23:D23"/>
    <mergeCell ref="E23:F23"/>
    <mergeCell ref="C24:D24"/>
    <mergeCell ref="E24:F24"/>
    <mergeCell ref="C25:D25"/>
    <mergeCell ref="E25:F25"/>
    <mergeCell ref="C20:D20"/>
    <mergeCell ref="E20:F20"/>
    <mergeCell ref="C21:D21"/>
    <mergeCell ref="E21:F21"/>
    <mergeCell ref="C22:D22"/>
    <mergeCell ref="E22:F22"/>
    <mergeCell ref="C17:D17"/>
    <mergeCell ref="E17:F17"/>
    <mergeCell ref="C18:D18"/>
    <mergeCell ref="E18:F18"/>
    <mergeCell ref="C19:D19"/>
    <mergeCell ref="E19:F19"/>
    <mergeCell ref="C15:D15"/>
    <mergeCell ref="E15:F15"/>
    <mergeCell ref="C16:D16"/>
    <mergeCell ref="E16:F16"/>
    <mergeCell ref="C11:D11"/>
    <mergeCell ref="E11:F11"/>
    <mergeCell ref="C12:D12"/>
    <mergeCell ref="E12:F12"/>
    <mergeCell ref="C13:D13"/>
    <mergeCell ref="E13:F13"/>
    <mergeCell ref="C10:D10"/>
    <mergeCell ref="E10:F10"/>
    <mergeCell ref="C5:D5"/>
    <mergeCell ref="E5:F5"/>
    <mergeCell ref="C6:D6"/>
    <mergeCell ref="E6:F6"/>
    <mergeCell ref="C7:D7"/>
    <mergeCell ref="E7:F7"/>
    <mergeCell ref="C14:D14"/>
    <mergeCell ref="E14:F14"/>
    <mergeCell ref="B1:D1"/>
    <mergeCell ref="E1:L1"/>
    <mergeCell ref="B2:G2"/>
    <mergeCell ref="H2:M2"/>
    <mergeCell ref="C4:D4"/>
    <mergeCell ref="E4:F4"/>
    <mergeCell ref="C8:D8"/>
    <mergeCell ref="E8:F8"/>
    <mergeCell ref="C9:D9"/>
    <mergeCell ref="E9:F9"/>
    <mergeCell ref="C3:J3"/>
  </mergeCells>
  <printOptions horizontalCentered="1"/>
  <pageMargins left="0.31496062992125984" right="0.31496062992125984" top="1.0811811023622049" bottom="0.35433070866141736" header="0.31496062992125984" footer="0.31496062992125984"/>
  <pageSetup paperSize="9" scale="72" orientation="portrait" horizontalDpi="1200" verticalDpi="1200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5D90B-96A4-4BDF-9ADE-923C26BBFF19}">
  <sheetPr>
    <tabColor theme="8"/>
  </sheetPr>
  <dimension ref="B1:P328"/>
  <sheetViews>
    <sheetView showGridLines="0" view="pageBreakPreview" topLeftCell="A2" zoomScaleNormal="100" zoomScaleSheetLayoutView="100" workbookViewId="0">
      <selection activeCell="M15" sqref="M15"/>
    </sheetView>
  </sheetViews>
  <sheetFormatPr baseColWidth="10" defaultColWidth="9.33203125" defaultRowHeight="12.75" x14ac:dyDescent="0.2"/>
  <cols>
    <col min="1" max="1" width="9.33203125" style="22"/>
    <col min="2" max="2" width="6.33203125" style="22" hidden="1" customWidth="1"/>
    <col min="3" max="3" width="7.83203125" style="22" customWidth="1"/>
    <col min="4" max="4" width="2.1640625" style="22" customWidth="1"/>
    <col min="5" max="5" width="12.6640625" style="22" customWidth="1"/>
    <col min="6" max="6" width="44" style="22" customWidth="1"/>
    <col min="7" max="7" width="4.83203125" style="102" customWidth="1"/>
    <col min="8" max="8" width="5.83203125" style="102" bestFit="1" customWidth="1"/>
    <col min="9" max="9" width="13" style="22" bestFit="1" customWidth="1"/>
    <col min="10" max="10" width="16" style="22" customWidth="1"/>
    <col min="11" max="11" width="6.83203125" style="102" customWidth="1"/>
    <col min="12" max="12" width="15.1640625" style="22" customWidth="1"/>
    <col min="13" max="13" width="61" style="22" bestFit="1" customWidth="1"/>
    <col min="14" max="14" width="42" style="22" customWidth="1"/>
    <col min="15" max="16" width="16.33203125" style="22" bestFit="1" customWidth="1"/>
    <col min="17" max="16384" width="9.33203125" style="22"/>
  </cols>
  <sheetData>
    <row r="1" spans="2:14" ht="45.75" hidden="1" customHeight="1" x14ac:dyDescent="0.2">
      <c r="B1" s="429" t="s">
        <v>724</v>
      </c>
      <c r="C1" s="430"/>
      <c r="D1" s="431"/>
      <c r="E1" s="313" t="s">
        <v>1</v>
      </c>
      <c r="F1" s="314"/>
      <c r="G1" s="314"/>
      <c r="H1" s="314"/>
      <c r="I1" s="314"/>
      <c r="J1" s="314"/>
      <c r="K1" s="314"/>
      <c r="L1" s="315"/>
      <c r="M1" s="97"/>
      <c r="N1" s="4"/>
    </row>
    <row r="2" spans="2:14" ht="26.25" customHeight="1" x14ac:dyDescent="0.2">
      <c r="B2" s="250"/>
      <c r="C2" s="435" t="s">
        <v>627</v>
      </c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</row>
    <row r="3" spans="2:14" ht="9.75" customHeight="1" x14ac:dyDescent="0.2">
      <c r="B3" s="166"/>
    </row>
    <row r="4" spans="2:14" ht="20.25" customHeight="1" x14ac:dyDescent="0.2">
      <c r="B4" s="198"/>
      <c r="C4" s="427" t="s">
        <v>714</v>
      </c>
      <c r="D4" s="427"/>
      <c r="E4" s="427"/>
      <c r="F4" s="427"/>
      <c r="G4" s="427"/>
      <c r="H4" s="427"/>
      <c r="I4" s="427"/>
      <c r="J4" s="427"/>
      <c r="K4" s="434" t="s">
        <v>720</v>
      </c>
      <c r="L4" s="434"/>
      <c r="M4" s="434"/>
      <c r="N4" s="199"/>
    </row>
    <row r="5" spans="2:14" ht="30" customHeight="1" x14ac:dyDescent="0.2">
      <c r="B5" s="1" t="s">
        <v>628</v>
      </c>
      <c r="C5" s="432" t="s">
        <v>711</v>
      </c>
      <c r="D5" s="433"/>
      <c r="E5" s="432" t="s">
        <v>307</v>
      </c>
      <c r="F5" s="433"/>
      <c r="G5" s="305" t="s">
        <v>629</v>
      </c>
      <c r="H5" s="305" t="s">
        <v>630</v>
      </c>
      <c r="I5" s="305" t="s">
        <v>631</v>
      </c>
      <c r="J5" s="305" t="s">
        <v>632</v>
      </c>
      <c r="K5" s="306" t="s">
        <v>715</v>
      </c>
      <c r="L5" s="307" t="s">
        <v>716</v>
      </c>
      <c r="M5" s="276" t="s">
        <v>723</v>
      </c>
      <c r="N5" s="101" t="s">
        <v>713</v>
      </c>
    </row>
    <row r="6" spans="2:14" ht="15.6" customHeight="1" x14ac:dyDescent="0.2">
      <c r="B6" s="200"/>
      <c r="C6" s="398">
        <v>1</v>
      </c>
      <c r="D6" s="399"/>
      <c r="E6" s="322" t="s">
        <v>633</v>
      </c>
      <c r="F6" s="323"/>
      <c r="G6" s="14"/>
      <c r="H6" s="201"/>
      <c r="I6" s="79"/>
      <c r="J6" s="79">
        <f>SUM(J7:J19)</f>
        <v>77705640</v>
      </c>
      <c r="K6" s="25"/>
      <c r="L6" s="274">
        <f>SUM(L7:L19)</f>
        <v>77237500</v>
      </c>
      <c r="M6" s="262"/>
      <c r="N6" s="100"/>
    </row>
    <row r="7" spans="2:14" ht="15.6" customHeight="1" x14ac:dyDescent="0.2">
      <c r="B7" s="200"/>
      <c r="C7" s="392">
        <v>1.01</v>
      </c>
      <c r="D7" s="393"/>
      <c r="E7" s="326" t="s">
        <v>634</v>
      </c>
      <c r="F7" s="327"/>
      <c r="G7" s="6" t="s">
        <v>635</v>
      </c>
      <c r="H7" s="202">
        <v>1</v>
      </c>
      <c r="I7" s="203">
        <v>13500000</v>
      </c>
      <c r="J7" s="204">
        <f>+I7*H7</f>
        <v>13500000</v>
      </c>
      <c r="K7" s="302">
        <v>0.85</v>
      </c>
      <c r="L7" s="33">
        <f>+K7*I7</f>
        <v>11475000</v>
      </c>
      <c r="M7" s="263" t="s">
        <v>717</v>
      </c>
      <c r="N7" s="260" t="s">
        <v>718</v>
      </c>
    </row>
    <row r="8" spans="2:14" ht="15.6" customHeight="1" x14ac:dyDescent="0.2">
      <c r="B8" s="200"/>
      <c r="C8" s="392">
        <v>1.02</v>
      </c>
      <c r="D8" s="393"/>
      <c r="E8" s="326" t="s">
        <v>636</v>
      </c>
      <c r="F8" s="327"/>
      <c r="G8" s="6" t="s">
        <v>635</v>
      </c>
      <c r="H8" s="202">
        <v>1</v>
      </c>
      <c r="I8" s="203">
        <v>13500000</v>
      </c>
      <c r="J8" s="204">
        <f t="shared" ref="J8:J19" si="0">+I8*H8</f>
        <v>13500000</v>
      </c>
      <c r="K8" s="302">
        <v>0.85</v>
      </c>
      <c r="L8" s="33">
        <f t="shared" ref="L8:L9" si="1">+K8*I8</f>
        <v>11475000</v>
      </c>
      <c r="M8" s="263" t="s">
        <v>717</v>
      </c>
      <c r="N8" s="260" t="s">
        <v>718</v>
      </c>
    </row>
    <row r="9" spans="2:14" ht="15.6" customHeight="1" x14ac:dyDescent="0.2">
      <c r="B9" s="200"/>
      <c r="C9" s="392">
        <v>1.03</v>
      </c>
      <c r="D9" s="393"/>
      <c r="E9" s="326" t="s">
        <v>405</v>
      </c>
      <c r="F9" s="327"/>
      <c r="G9" s="6" t="s">
        <v>635</v>
      </c>
      <c r="H9" s="202">
        <v>1</v>
      </c>
      <c r="I9" s="203">
        <v>15500000</v>
      </c>
      <c r="J9" s="204">
        <f t="shared" si="0"/>
        <v>15500000</v>
      </c>
      <c r="K9" s="302">
        <v>0.85</v>
      </c>
      <c r="L9" s="33">
        <f t="shared" si="1"/>
        <v>13175000</v>
      </c>
      <c r="M9" s="263" t="s">
        <v>717</v>
      </c>
      <c r="N9" s="260" t="s">
        <v>718</v>
      </c>
    </row>
    <row r="10" spans="2:14" ht="72" customHeight="1" x14ac:dyDescent="0.2">
      <c r="B10" s="200"/>
      <c r="C10" s="392">
        <v>1.04</v>
      </c>
      <c r="D10" s="393"/>
      <c r="E10" s="326" t="s">
        <v>709</v>
      </c>
      <c r="F10" s="394"/>
      <c r="G10" s="6" t="s">
        <v>635</v>
      </c>
      <c r="H10" s="202">
        <v>1</v>
      </c>
      <c r="I10" s="233">
        <f>34800000-13000000-800000</f>
        <v>21000000</v>
      </c>
      <c r="J10" s="204">
        <f>+I10*H10</f>
        <v>21000000</v>
      </c>
      <c r="K10" s="302">
        <v>0.85</v>
      </c>
      <c r="L10" s="69">
        <f>34800000*K10</f>
        <v>29580000</v>
      </c>
      <c r="M10" s="263" t="s">
        <v>717</v>
      </c>
      <c r="N10" s="257" t="s">
        <v>20</v>
      </c>
    </row>
    <row r="11" spans="2:14" ht="26.45" customHeight="1" x14ac:dyDescent="0.2">
      <c r="B11" s="200"/>
      <c r="C11" s="392">
        <v>1.05</v>
      </c>
      <c r="D11" s="393"/>
      <c r="E11" s="326" t="s">
        <v>182</v>
      </c>
      <c r="F11" s="394"/>
      <c r="G11" s="6" t="s">
        <v>635</v>
      </c>
      <c r="H11" s="202">
        <v>0</v>
      </c>
      <c r="I11" s="205"/>
      <c r="J11" s="204">
        <f>+I11*H11</f>
        <v>0</v>
      </c>
      <c r="K11" s="308">
        <v>0</v>
      </c>
      <c r="L11" s="69">
        <v>0</v>
      </c>
      <c r="M11" s="264"/>
      <c r="N11" s="99"/>
    </row>
    <row r="12" spans="2:14" ht="26.45" customHeight="1" x14ac:dyDescent="0.2">
      <c r="B12" s="200"/>
      <c r="C12" s="392">
        <v>1.06</v>
      </c>
      <c r="D12" s="393"/>
      <c r="E12" s="326" t="s">
        <v>179</v>
      </c>
      <c r="F12" s="327"/>
      <c r="G12" s="6" t="s">
        <v>637</v>
      </c>
      <c r="H12" s="202">
        <v>2</v>
      </c>
      <c r="I12" s="203">
        <v>75000</v>
      </c>
      <c r="J12" s="203">
        <f t="shared" si="0"/>
        <v>150000</v>
      </c>
      <c r="K12" s="302">
        <v>0</v>
      </c>
      <c r="L12" s="33">
        <f t="shared" ref="L12" si="2">+I12*K12</f>
        <v>0</v>
      </c>
      <c r="M12" s="265"/>
      <c r="N12" s="99"/>
    </row>
    <row r="13" spans="2:14" ht="18" customHeight="1" x14ac:dyDescent="0.2">
      <c r="B13" s="200"/>
      <c r="C13" s="392">
        <v>1.07</v>
      </c>
      <c r="D13" s="393"/>
      <c r="E13" s="326" t="s">
        <v>183</v>
      </c>
      <c r="F13" s="327"/>
      <c r="G13" s="6" t="s">
        <v>629</v>
      </c>
      <c r="H13" s="202">
        <v>2</v>
      </c>
      <c r="I13" s="203">
        <v>710000</v>
      </c>
      <c r="J13" s="204">
        <f t="shared" si="0"/>
        <v>1420000</v>
      </c>
      <c r="K13" s="302">
        <f>+H13*0.7</f>
        <v>1.4</v>
      </c>
      <c r="L13" s="33">
        <v>1420000</v>
      </c>
      <c r="M13" s="263" t="s">
        <v>717</v>
      </c>
      <c r="N13" s="257" t="s">
        <v>17</v>
      </c>
    </row>
    <row r="14" spans="2:14" ht="26.45" customHeight="1" x14ac:dyDescent="0.2">
      <c r="B14" s="200"/>
      <c r="C14" s="392">
        <v>1.08</v>
      </c>
      <c r="D14" s="393"/>
      <c r="E14" s="326" t="s">
        <v>184</v>
      </c>
      <c r="F14" s="327"/>
      <c r="G14" s="6" t="s">
        <v>629</v>
      </c>
      <c r="H14" s="202">
        <v>1</v>
      </c>
      <c r="I14" s="203">
        <v>4800000</v>
      </c>
      <c r="J14" s="204">
        <f t="shared" si="0"/>
        <v>4800000</v>
      </c>
      <c r="K14" s="302">
        <v>0.85</v>
      </c>
      <c r="L14" s="33">
        <v>4800000</v>
      </c>
      <c r="M14" s="263" t="s">
        <v>717</v>
      </c>
      <c r="N14" s="257" t="s">
        <v>17</v>
      </c>
    </row>
    <row r="15" spans="2:14" ht="26.45" customHeight="1" x14ac:dyDescent="0.2">
      <c r="B15" s="200"/>
      <c r="C15" s="392">
        <v>1.0900000000000001</v>
      </c>
      <c r="D15" s="393"/>
      <c r="E15" s="326" t="s">
        <v>186</v>
      </c>
      <c r="F15" s="327"/>
      <c r="G15" s="6" t="s">
        <v>629</v>
      </c>
      <c r="H15" s="202">
        <v>1</v>
      </c>
      <c r="I15" s="203">
        <v>2550000</v>
      </c>
      <c r="J15" s="204">
        <f t="shared" si="0"/>
        <v>2550000</v>
      </c>
      <c r="K15" s="302">
        <v>0.85</v>
      </c>
      <c r="L15" s="33">
        <v>2550000</v>
      </c>
      <c r="M15" s="263" t="s">
        <v>717</v>
      </c>
      <c r="N15" s="257" t="s">
        <v>17</v>
      </c>
    </row>
    <row r="16" spans="2:14" ht="60" customHeight="1" x14ac:dyDescent="0.2">
      <c r="B16" s="200"/>
      <c r="C16" s="392">
        <v>1.1000000000000001</v>
      </c>
      <c r="D16" s="393"/>
      <c r="E16" s="326" t="s">
        <v>710</v>
      </c>
      <c r="F16" s="394"/>
      <c r="G16" s="6" t="s">
        <v>635</v>
      </c>
      <c r="H16" s="202">
        <v>1</v>
      </c>
      <c r="I16" s="233">
        <f>3250000-1700000</f>
        <v>1550000</v>
      </c>
      <c r="J16" s="204">
        <f t="shared" si="0"/>
        <v>1550000</v>
      </c>
      <c r="K16" s="302">
        <v>0.85</v>
      </c>
      <c r="L16" s="33">
        <f>(I16+1700000)*K16</f>
        <v>2762500</v>
      </c>
      <c r="M16" s="263" t="s">
        <v>717</v>
      </c>
      <c r="N16" s="257" t="s">
        <v>23</v>
      </c>
    </row>
    <row r="17" spans="2:14" ht="27.75" customHeight="1" x14ac:dyDescent="0.2">
      <c r="B17" s="200"/>
      <c r="C17" s="392">
        <v>1.1100000000000001</v>
      </c>
      <c r="D17" s="393"/>
      <c r="E17" s="326" t="s">
        <v>180</v>
      </c>
      <c r="F17" s="394"/>
      <c r="G17" s="6" t="s">
        <v>637</v>
      </c>
      <c r="H17" s="202">
        <v>36</v>
      </c>
      <c r="I17" s="203">
        <v>10990</v>
      </c>
      <c r="J17" s="204">
        <f t="shared" si="0"/>
        <v>395640</v>
      </c>
      <c r="K17" s="309">
        <v>0</v>
      </c>
      <c r="L17" s="33">
        <f t="shared" ref="L17:L19" si="3">+I17*K17</f>
        <v>0</v>
      </c>
      <c r="M17" s="265"/>
      <c r="N17" s="99"/>
    </row>
    <row r="18" spans="2:14" ht="26.45" customHeight="1" x14ac:dyDescent="0.2">
      <c r="B18" s="200"/>
      <c r="C18" s="392">
        <v>1.1200000000000001</v>
      </c>
      <c r="D18" s="393"/>
      <c r="E18" s="326" t="s">
        <v>181</v>
      </c>
      <c r="F18" s="394"/>
      <c r="G18" s="6" t="s">
        <v>635</v>
      </c>
      <c r="H18" s="202">
        <v>1</v>
      </c>
      <c r="I18" s="203">
        <v>450000</v>
      </c>
      <c r="J18" s="204">
        <f t="shared" si="0"/>
        <v>450000</v>
      </c>
      <c r="K18" s="309">
        <v>0</v>
      </c>
      <c r="L18" s="33">
        <f t="shared" si="3"/>
        <v>0</v>
      </c>
      <c r="M18" s="265"/>
      <c r="N18" s="99"/>
    </row>
    <row r="19" spans="2:14" ht="26.45" customHeight="1" x14ac:dyDescent="0.2">
      <c r="B19" s="200"/>
      <c r="C19" s="392">
        <v>1.1299999999999999</v>
      </c>
      <c r="D19" s="393"/>
      <c r="E19" s="326" t="s">
        <v>187</v>
      </c>
      <c r="F19" s="394"/>
      <c r="G19" s="6" t="s">
        <v>635</v>
      </c>
      <c r="H19" s="202">
        <v>1</v>
      </c>
      <c r="I19" s="203">
        <v>2890000</v>
      </c>
      <c r="J19" s="204">
        <f t="shared" si="0"/>
        <v>2890000</v>
      </c>
      <c r="K19" s="309">
        <v>0</v>
      </c>
      <c r="L19" s="33">
        <f t="shared" si="3"/>
        <v>0</v>
      </c>
      <c r="M19" s="265"/>
      <c r="N19" s="99"/>
    </row>
    <row r="20" spans="2:14" ht="14.1" customHeight="1" x14ac:dyDescent="0.2">
      <c r="B20" s="200"/>
      <c r="C20" s="398">
        <v>2</v>
      </c>
      <c r="D20" s="399"/>
      <c r="E20" s="322" t="s">
        <v>638</v>
      </c>
      <c r="F20" s="323"/>
      <c r="G20" s="17"/>
      <c r="H20" s="206"/>
      <c r="I20" s="207"/>
      <c r="J20" s="208">
        <f>SUM(J22:J45)</f>
        <v>91819285</v>
      </c>
      <c r="K20" s="29"/>
      <c r="L20" s="255">
        <f>SUM(L22:L45)</f>
        <v>7978474</v>
      </c>
      <c r="M20" s="266"/>
      <c r="N20" s="100"/>
    </row>
    <row r="21" spans="2:14" ht="14.1" customHeight="1" x14ac:dyDescent="0.2">
      <c r="B21" s="200"/>
      <c r="C21" s="400"/>
      <c r="D21" s="394"/>
      <c r="E21" s="326" t="s">
        <v>639</v>
      </c>
      <c r="F21" s="327"/>
      <c r="G21" s="9"/>
      <c r="H21" s="209"/>
      <c r="I21" s="210"/>
      <c r="J21" s="7"/>
      <c r="K21" s="297"/>
      <c r="L21" s="254"/>
      <c r="M21" s="265"/>
      <c r="N21" s="99"/>
    </row>
    <row r="22" spans="2:14" ht="25.7" customHeight="1" x14ac:dyDescent="0.2">
      <c r="B22" s="200"/>
      <c r="C22" s="392">
        <v>2.0099999999999998</v>
      </c>
      <c r="D22" s="393"/>
      <c r="E22" s="326" t="s">
        <v>188</v>
      </c>
      <c r="F22" s="327"/>
      <c r="G22" s="6" t="s">
        <v>635</v>
      </c>
      <c r="H22" s="202">
        <v>1</v>
      </c>
      <c r="I22" s="203">
        <v>17790500</v>
      </c>
      <c r="J22" s="204">
        <f t="shared" ref="J22:J45" si="4">+I22*H22</f>
        <v>17790500</v>
      </c>
      <c r="K22" s="298"/>
      <c r="L22" s="33">
        <f t="shared" ref="L22:L45" si="5">+I22*K22</f>
        <v>0</v>
      </c>
      <c r="M22" s="265"/>
      <c r="N22" s="99"/>
    </row>
    <row r="23" spans="2:14" ht="25.7" customHeight="1" x14ac:dyDescent="0.2">
      <c r="B23" s="200"/>
      <c r="C23" s="392">
        <v>2.02</v>
      </c>
      <c r="D23" s="393"/>
      <c r="E23" s="326" t="s">
        <v>189</v>
      </c>
      <c r="F23" s="394"/>
      <c r="G23" s="6" t="s">
        <v>635</v>
      </c>
      <c r="H23" s="202">
        <v>1</v>
      </c>
      <c r="I23" s="203">
        <v>5197920</v>
      </c>
      <c r="J23" s="204">
        <f t="shared" si="4"/>
        <v>5197920</v>
      </c>
      <c r="K23" s="302">
        <v>0.85</v>
      </c>
      <c r="L23" s="33">
        <f t="shared" si="5"/>
        <v>4418232</v>
      </c>
      <c r="M23" s="263" t="s">
        <v>717</v>
      </c>
      <c r="N23" s="257" t="s">
        <v>17</v>
      </c>
    </row>
    <row r="24" spans="2:14" ht="25.5" customHeight="1" x14ac:dyDescent="0.2">
      <c r="B24" s="200"/>
      <c r="C24" s="392">
        <v>2.0299999999999998</v>
      </c>
      <c r="D24" s="393"/>
      <c r="E24" s="326" t="s">
        <v>190</v>
      </c>
      <c r="F24" s="394"/>
      <c r="G24" s="6" t="s">
        <v>635</v>
      </c>
      <c r="H24" s="202">
        <v>1</v>
      </c>
      <c r="I24" s="203">
        <v>5197920</v>
      </c>
      <c r="J24" s="204">
        <f t="shared" si="4"/>
        <v>5197920</v>
      </c>
      <c r="K24" s="309"/>
      <c r="L24" s="33">
        <f t="shared" si="5"/>
        <v>0</v>
      </c>
      <c r="M24" s="265"/>
      <c r="N24" s="99"/>
    </row>
    <row r="25" spans="2:14" ht="26.85" customHeight="1" x14ac:dyDescent="0.2">
      <c r="B25" s="200"/>
      <c r="C25" s="392">
        <v>2.04</v>
      </c>
      <c r="D25" s="393"/>
      <c r="E25" s="326" t="s">
        <v>191</v>
      </c>
      <c r="F25" s="394"/>
      <c r="G25" s="6" t="s">
        <v>635</v>
      </c>
      <c r="H25" s="202">
        <v>1</v>
      </c>
      <c r="I25" s="203">
        <v>5197920</v>
      </c>
      <c r="J25" s="204">
        <f t="shared" si="4"/>
        <v>5197920</v>
      </c>
      <c r="K25" s="309"/>
      <c r="L25" s="33">
        <f t="shared" si="5"/>
        <v>0</v>
      </c>
      <c r="M25" s="265"/>
      <c r="N25" s="99"/>
    </row>
    <row r="26" spans="2:14" ht="26.85" customHeight="1" x14ac:dyDescent="0.2">
      <c r="B26" s="200"/>
      <c r="C26" s="392">
        <v>2.0499999999999998</v>
      </c>
      <c r="D26" s="393"/>
      <c r="E26" s="400" t="s">
        <v>640</v>
      </c>
      <c r="F26" s="394"/>
      <c r="G26" s="6" t="s">
        <v>635</v>
      </c>
      <c r="H26" s="202">
        <v>1</v>
      </c>
      <c r="I26" s="203">
        <v>4188520</v>
      </c>
      <c r="J26" s="204">
        <f t="shared" si="4"/>
        <v>4188520</v>
      </c>
      <c r="K26" s="302">
        <v>0.85</v>
      </c>
      <c r="L26" s="33">
        <f t="shared" si="5"/>
        <v>3560242</v>
      </c>
      <c r="M26" s="263" t="s">
        <v>717</v>
      </c>
      <c r="N26" s="257" t="s">
        <v>17</v>
      </c>
    </row>
    <row r="27" spans="2:14" ht="25.5" customHeight="1" x14ac:dyDescent="0.2">
      <c r="B27" s="200"/>
      <c r="C27" s="392">
        <v>2.06</v>
      </c>
      <c r="D27" s="393"/>
      <c r="E27" s="400" t="s">
        <v>641</v>
      </c>
      <c r="F27" s="394"/>
      <c r="G27" s="6" t="s">
        <v>635</v>
      </c>
      <c r="H27" s="202">
        <v>1</v>
      </c>
      <c r="I27" s="203">
        <v>5197920</v>
      </c>
      <c r="J27" s="204">
        <f t="shared" si="4"/>
        <v>5197920</v>
      </c>
      <c r="K27" s="298"/>
      <c r="L27" s="33">
        <f t="shared" si="5"/>
        <v>0</v>
      </c>
      <c r="M27" s="265"/>
      <c r="N27" s="99"/>
    </row>
    <row r="28" spans="2:14" ht="25.5" customHeight="1" x14ac:dyDescent="0.2">
      <c r="B28" s="200"/>
      <c r="C28" s="392">
        <v>2.0699999999999998</v>
      </c>
      <c r="D28" s="393"/>
      <c r="E28" s="326" t="s">
        <v>192</v>
      </c>
      <c r="F28" s="394"/>
      <c r="G28" s="6" t="s">
        <v>635</v>
      </c>
      <c r="H28" s="202">
        <v>1</v>
      </c>
      <c r="I28" s="203">
        <v>14500000</v>
      </c>
      <c r="J28" s="204">
        <f t="shared" si="4"/>
        <v>14500000</v>
      </c>
      <c r="K28" s="298"/>
      <c r="L28" s="33">
        <f t="shared" si="5"/>
        <v>0</v>
      </c>
      <c r="M28" s="265"/>
      <c r="N28" s="99"/>
    </row>
    <row r="29" spans="2:14" ht="38.450000000000003" customHeight="1" x14ac:dyDescent="0.2">
      <c r="B29" s="200"/>
      <c r="C29" s="392">
        <v>2.08</v>
      </c>
      <c r="D29" s="393"/>
      <c r="E29" s="326" t="s">
        <v>193</v>
      </c>
      <c r="F29" s="394"/>
      <c r="G29" s="6" t="s">
        <v>635</v>
      </c>
      <c r="H29" s="202">
        <v>1</v>
      </c>
      <c r="I29" s="203">
        <v>4050000</v>
      </c>
      <c r="J29" s="204">
        <f t="shared" si="4"/>
        <v>4050000</v>
      </c>
      <c r="K29" s="298"/>
      <c r="L29" s="33">
        <f t="shared" si="5"/>
        <v>0</v>
      </c>
      <c r="M29" s="265"/>
      <c r="N29" s="99"/>
    </row>
    <row r="30" spans="2:14" ht="39.75" customHeight="1" x14ac:dyDescent="0.2">
      <c r="B30" s="200"/>
      <c r="C30" s="392">
        <v>2.09</v>
      </c>
      <c r="D30" s="393"/>
      <c r="E30" s="326" t="s">
        <v>194</v>
      </c>
      <c r="F30" s="394"/>
      <c r="G30" s="6" t="s">
        <v>635</v>
      </c>
      <c r="H30" s="202">
        <v>1</v>
      </c>
      <c r="I30" s="203">
        <v>7800000</v>
      </c>
      <c r="J30" s="204">
        <f t="shared" si="4"/>
        <v>7800000</v>
      </c>
      <c r="K30" s="298"/>
      <c r="L30" s="33">
        <f t="shared" si="5"/>
        <v>0</v>
      </c>
      <c r="M30" s="265"/>
      <c r="N30" s="99"/>
    </row>
    <row r="31" spans="2:14" ht="25.5" customHeight="1" x14ac:dyDescent="0.2">
      <c r="B31" s="200"/>
      <c r="C31" s="392">
        <v>2.1</v>
      </c>
      <c r="D31" s="393"/>
      <c r="E31" s="326" t="s">
        <v>195</v>
      </c>
      <c r="F31" s="394"/>
      <c r="G31" s="6" t="s">
        <v>635</v>
      </c>
      <c r="H31" s="202">
        <v>1</v>
      </c>
      <c r="I31" s="203">
        <v>12500000</v>
      </c>
      <c r="J31" s="204">
        <f t="shared" si="4"/>
        <v>12500000</v>
      </c>
      <c r="K31" s="298"/>
      <c r="L31" s="33">
        <f t="shared" si="5"/>
        <v>0</v>
      </c>
      <c r="M31" s="265"/>
      <c r="N31" s="99"/>
    </row>
    <row r="32" spans="2:14" ht="47.45" customHeight="1" x14ac:dyDescent="0.2">
      <c r="B32" s="200"/>
      <c r="C32" s="392">
        <v>2.11</v>
      </c>
      <c r="D32" s="393"/>
      <c r="E32" s="326" t="s">
        <v>196</v>
      </c>
      <c r="F32" s="327"/>
      <c r="G32" s="6" t="s">
        <v>635</v>
      </c>
      <c r="H32" s="202">
        <v>1</v>
      </c>
      <c r="I32" s="203">
        <v>5197920</v>
      </c>
      <c r="J32" s="204">
        <f t="shared" si="4"/>
        <v>5197920</v>
      </c>
      <c r="K32" s="298"/>
      <c r="L32" s="33">
        <f t="shared" si="5"/>
        <v>0</v>
      </c>
      <c r="M32" s="265"/>
      <c r="N32" s="99"/>
    </row>
    <row r="33" spans="2:14" ht="37.35" customHeight="1" x14ac:dyDescent="0.2">
      <c r="B33" s="200"/>
      <c r="C33" s="392">
        <v>2.12</v>
      </c>
      <c r="D33" s="393"/>
      <c r="E33" s="326" t="s">
        <v>197</v>
      </c>
      <c r="F33" s="327"/>
      <c r="G33" s="6" t="s">
        <v>635</v>
      </c>
      <c r="H33" s="202">
        <v>1</v>
      </c>
      <c r="I33" s="203">
        <v>255555</v>
      </c>
      <c r="J33" s="204">
        <f t="shared" si="4"/>
        <v>255555</v>
      </c>
      <c r="K33" s="298"/>
      <c r="L33" s="33">
        <f t="shared" si="5"/>
        <v>0</v>
      </c>
      <c r="M33" s="265"/>
      <c r="N33" s="99"/>
    </row>
    <row r="34" spans="2:14" ht="39.950000000000003" customHeight="1" x14ac:dyDescent="0.2">
      <c r="B34" s="200"/>
      <c r="C34" s="392">
        <v>2.13</v>
      </c>
      <c r="D34" s="393"/>
      <c r="E34" s="326" t="s">
        <v>198</v>
      </c>
      <c r="F34" s="327"/>
      <c r="G34" s="6" t="s">
        <v>635</v>
      </c>
      <c r="H34" s="202">
        <v>1</v>
      </c>
      <c r="I34" s="203">
        <v>255555</v>
      </c>
      <c r="J34" s="204">
        <f t="shared" si="4"/>
        <v>255555</v>
      </c>
      <c r="K34" s="298"/>
      <c r="L34" s="33">
        <f t="shared" si="5"/>
        <v>0</v>
      </c>
      <c r="M34" s="265"/>
      <c r="N34" s="99"/>
    </row>
    <row r="35" spans="2:14" ht="25.5" customHeight="1" x14ac:dyDescent="0.2">
      <c r="B35" s="200"/>
      <c r="C35" s="392">
        <v>2.14</v>
      </c>
      <c r="D35" s="393"/>
      <c r="E35" s="326" t="s">
        <v>199</v>
      </c>
      <c r="F35" s="394"/>
      <c r="G35" s="6" t="s">
        <v>635</v>
      </c>
      <c r="H35" s="202">
        <v>1</v>
      </c>
      <c r="I35" s="203">
        <v>1550000</v>
      </c>
      <c r="J35" s="204">
        <f t="shared" si="4"/>
        <v>1550000</v>
      </c>
      <c r="K35" s="298"/>
      <c r="L35" s="33">
        <f t="shared" si="5"/>
        <v>0</v>
      </c>
      <c r="M35" s="265"/>
      <c r="N35" s="99"/>
    </row>
    <row r="36" spans="2:14" ht="38.1" customHeight="1" x14ac:dyDescent="0.2">
      <c r="B36" s="200"/>
      <c r="C36" s="392">
        <v>2.15</v>
      </c>
      <c r="D36" s="393"/>
      <c r="E36" s="326" t="s">
        <v>200</v>
      </c>
      <c r="F36" s="327"/>
      <c r="G36" s="6" t="s">
        <v>635</v>
      </c>
      <c r="H36" s="202">
        <v>1</v>
      </c>
      <c r="I36" s="203">
        <v>255555</v>
      </c>
      <c r="J36" s="204">
        <f t="shared" si="4"/>
        <v>255555</v>
      </c>
      <c r="K36" s="298"/>
      <c r="L36" s="33">
        <f t="shared" si="5"/>
        <v>0</v>
      </c>
      <c r="M36" s="265"/>
      <c r="N36" s="99"/>
    </row>
    <row r="37" spans="2:14" ht="25.5" customHeight="1" x14ac:dyDescent="0.2">
      <c r="B37" s="200"/>
      <c r="C37" s="392">
        <v>2.16</v>
      </c>
      <c r="D37" s="393"/>
      <c r="E37" s="326" t="s">
        <v>201</v>
      </c>
      <c r="F37" s="394"/>
      <c r="G37" s="6" t="s">
        <v>635</v>
      </c>
      <c r="H37" s="202">
        <v>1</v>
      </c>
      <c r="I37" s="203">
        <v>180000</v>
      </c>
      <c r="J37" s="204">
        <f t="shared" si="4"/>
        <v>180000</v>
      </c>
      <c r="K37" s="298"/>
      <c r="L37" s="33">
        <f t="shared" si="5"/>
        <v>0</v>
      </c>
      <c r="M37" s="265"/>
      <c r="N37" s="99"/>
    </row>
    <row r="38" spans="2:14" ht="27.6" customHeight="1" x14ac:dyDescent="0.2">
      <c r="B38" s="200"/>
      <c r="C38" s="392">
        <v>2.17</v>
      </c>
      <c r="D38" s="393"/>
      <c r="E38" s="326" t="s">
        <v>202</v>
      </c>
      <c r="F38" s="327"/>
      <c r="G38" s="6" t="s">
        <v>635</v>
      </c>
      <c r="H38" s="202">
        <v>1</v>
      </c>
      <c r="I38" s="203">
        <v>180000</v>
      </c>
      <c r="J38" s="204">
        <f t="shared" si="4"/>
        <v>180000</v>
      </c>
      <c r="K38" s="298"/>
      <c r="L38" s="33">
        <f t="shared" si="5"/>
        <v>0</v>
      </c>
      <c r="M38" s="265"/>
      <c r="N38" s="99"/>
    </row>
    <row r="39" spans="2:14" ht="26.45" customHeight="1" x14ac:dyDescent="0.2">
      <c r="B39" s="200"/>
      <c r="C39" s="392">
        <v>2.1800000000000002</v>
      </c>
      <c r="D39" s="393"/>
      <c r="E39" s="326" t="s">
        <v>203</v>
      </c>
      <c r="F39" s="327"/>
      <c r="G39" s="6" t="s">
        <v>635</v>
      </c>
      <c r="H39" s="202">
        <v>1</v>
      </c>
      <c r="I39" s="203">
        <v>155500</v>
      </c>
      <c r="J39" s="204">
        <f t="shared" si="4"/>
        <v>155500</v>
      </c>
      <c r="K39" s="298"/>
      <c r="L39" s="33">
        <f t="shared" si="5"/>
        <v>0</v>
      </c>
      <c r="M39" s="265"/>
      <c r="N39" s="99"/>
    </row>
    <row r="40" spans="2:14" ht="26.45" customHeight="1" x14ac:dyDescent="0.2">
      <c r="B40" s="200"/>
      <c r="C40" s="392">
        <v>2.19</v>
      </c>
      <c r="D40" s="393"/>
      <c r="E40" s="326" t="s">
        <v>204</v>
      </c>
      <c r="F40" s="327"/>
      <c r="G40" s="6" t="s">
        <v>635</v>
      </c>
      <c r="H40" s="202">
        <v>1</v>
      </c>
      <c r="I40" s="203">
        <v>155500</v>
      </c>
      <c r="J40" s="204">
        <f t="shared" si="4"/>
        <v>155500</v>
      </c>
      <c r="K40" s="298"/>
      <c r="L40" s="33">
        <f t="shared" si="5"/>
        <v>0</v>
      </c>
      <c r="M40" s="265"/>
      <c r="N40" s="99"/>
    </row>
    <row r="41" spans="2:14" ht="26.45" customHeight="1" x14ac:dyDescent="0.2">
      <c r="B41" s="200"/>
      <c r="C41" s="392">
        <v>2.2000000000000002</v>
      </c>
      <c r="D41" s="393"/>
      <c r="E41" s="326" t="s">
        <v>642</v>
      </c>
      <c r="F41" s="327"/>
      <c r="G41" s="6" t="s">
        <v>635</v>
      </c>
      <c r="H41" s="202">
        <v>1</v>
      </c>
      <c r="I41" s="203">
        <v>405500</v>
      </c>
      <c r="J41" s="204">
        <f t="shared" si="4"/>
        <v>405500</v>
      </c>
      <c r="K41" s="298"/>
      <c r="L41" s="33">
        <f t="shared" si="5"/>
        <v>0</v>
      </c>
      <c r="M41" s="265"/>
      <c r="N41" s="99"/>
    </row>
    <row r="42" spans="2:14" ht="26.45" customHeight="1" x14ac:dyDescent="0.2">
      <c r="B42" s="200"/>
      <c r="C42" s="392">
        <v>2.21</v>
      </c>
      <c r="D42" s="393"/>
      <c r="E42" s="326" t="s">
        <v>643</v>
      </c>
      <c r="F42" s="327"/>
      <c r="G42" s="6" t="s">
        <v>635</v>
      </c>
      <c r="H42" s="202">
        <v>2</v>
      </c>
      <c r="I42" s="203">
        <v>155500</v>
      </c>
      <c r="J42" s="204">
        <f t="shared" si="4"/>
        <v>311000</v>
      </c>
      <c r="K42" s="298"/>
      <c r="L42" s="33">
        <f t="shared" si="5"/>
        <v>0</v>
      </c>
      <c r="M42" s="265"/>
      <c r="N42" s="99"/>
    </row>
    <row r="43" spans="2:14" ht="31.7" customHeight="1" x14ac:dyDescent="0.2">
      <c r="B43" s="200"/>
      <c r="C43" s="392">
        <v>2.2200000000000002</v>
      </c>
      <c r="D43" s="393"/>
      <c r="E43" s="326" t="s">
        <v>644</v>
      </c>
      <c r="F43" s="327"/>
      <c r="G43" s="6" t="s">
        <v>635</v>
      </c>
      <c r="H43" s="202">
        <v>1</v>
      </c>
      <c r="I43" s="203">
        <v>955500</v>
      </c>
      <c r="J43" s="204">
        <f t="shared" si="4"/>
        <v>955500</v>
      </c>
      <c r="K43" s="298"/>
      <c r="L43" s="33">
        <f t="shared" si="5"/>
        <v>0</v>
      </c>
      <c r="M43" s="265"/>
      <c r="N43" s="99"/>
    </row>
    <row r="44" spans="2:14" ht="15" customHeight="1" x14ac:dyDescent="0.2">
      <c r="B44" s="200"/>
      <c r="C44" s="392">
        <v>2.23</v>
      </c>
      <c r="D44" s="393"/>
      <c r="E44" s="326" t="s">
        <v>645</v>
      </c>
      <c r="F44" s="327"/>
      <c r="G44" s="6" t="s">
        <v>635</v>
      </c>
      <c r="H44" s="202">
        <v>1</v>
      </c>
      <c r="I44" s="203">
        <v>155500</v>
      </c>
      <c r="J44" s="204">
        <f t="shared" si="4"/>
        <v>155500</v>
      </c>
      <c r="K44" s="298"/>
      <c r="L44" s="33">
        <f t="shared" si="5"/>
        <v>0</v>
      </c>
      <c r="M44" s="265"/>
      <c r="N44" s="99"/>
    </row>
    <row r="45" spans="2:14" ht="39" customHeight="1" x14ac:dyDescent="0.2">
      <c r="B45" s="200"/>
      <c r="C45" s="392">
        <v>2.2400000000000002</v>
      </c>
      <c r="D45" s="393"/>
      <c r="E45" s="326" t="s">
        <v>205</v>
      </c>
      <c r="F45" s="394"/>
      <c r="G45" s="6" t="s">
        <v>635</v>
      </c>
      <c r="H45" s="202">
        <v>1</v>
      </c>
      <c r="I45" s="203">
        <v>185500</v>
      </c>
      <c r="J45" s="204">
        <f t="shared" si="4"/>
        <v>185500</v>
      </c>
      <c r="K45" s="298"/>
      <c r="L45" s="33">
        <f t="shared" si="5"/>
        <v>0</v>
      </c>
      <c r="M45" s="265"/>
      <c r="N45" s="99"/>
    </row>
    <row r="46" spans="2:14" ht="12.75" customHeight="1" x14ac:dyDescent="0.2">
      <c r="B46" s="200"/>
      <c r="C46" s="398">
        <v>3</v>
      </c>
      <c r="D46" s="399"/>
      <c r="E46" s="322" t="s">
        <v>419</v>
      </c>
      <c r="F46" s="323"/>
      <c r="G46" s="17"/>
      <c r="H46" s="206"/>
      <c r="I46" s="207"/>
      <c r="J46" s="208">
        <f>SUM(J48:J72)</f>
        <v>46388000</v>
      </c>
      <c r="K46" s="29"/>
      <c r="L46" s="255">
        <f>SUM(L48:L72)</f>
        <v>0</v>
      </c>
      <c r="M46" s="266"/>
      <c r="N46" s="100"/>
    </row>
    <row r="47" spans="2:14" ht="14.1" customHeight="1" x14ac:dyDescent="0.2">
      <c r="B47" s="200"/>
      <c r="C47" s="400"/>
      <c r="D47" s="394"/>
      <c r="E47" s="326" t="s">
        <v>206</v>
      </c>
      <c r="F47" s="327"/>
      <c r="G47" s="9"/>
      <c r="H47" s="209"/>
      <c r="I47" s="211"/>
      <c r="J47" s="7"/>
      <c r="K47" s="299"/>
      <c r="L47" s="254"/>
      <c r="M47" s="265"/>
      <c r="N47" s="99"/>
    </row>
    <row r="48" spans="2:14" ht="25.5" customHeight="1" x14ac:dyDescent="0.2">
      <c r="B48" s="200"/>
      <c r="C48" s="392">
        <v>3.01</v>
      </c>
      <c r="D48" s="393"/>
      <c r="E48" s="326" t="s">
        <v>207</v>
      </c>
      <c r="F48" s="394"/>
      <c r="G48" s="6" t="s">
        <v>637</v>
      </c>
      <c r="H48" s="202">
        <v>14</v>
      </c>
      <c r="I48" s="203">
        <v>325500</v>
      </c>
      <c r="J48" s="204">
        <f t="shared" ref="J48:J111" si="6">+I48*H48</f>
        <v>4557000</v>
      </c>
      <c r="K48" s="299"/>
      <c r="L48" s="253">
        <f t="shared" ref="L48:L72" si="7">+K48*I48</f>
        <v>0</v>
      </c>
      <c r="M48" s="265"/>
      <c r="N48" s="99"/>
    </row>
    <row r="49" spans="2:14" ht="25.5" customHeight="1" x14ac:dyDescent="0.2">
      <c r="B49" s="200"/>
      <c r="C49" s="392">
        <v>3.02</v>
      </c>
      <c r="D49" s="393"/>
      <c r="E49" s="326" t="s">
        <v>208</v>
      </c>
      <c r="F49" s="394"/>
      <c r="G49" s="6" t="s">
        <v>637</v>
      </c>
      <c r="H49" s="202">
        <v>15</v>
      </c>
      <c r="I49" s="203">
        <v>160500</v>
      </c>
      <c r="J49" s="204">
        <f t="shared" si="6"/>
        <v>2407500</v>
      </c>
      <c r="K49" s="299"/>
      <c r="L49" s="253">
        <f t="shared" si="7"/>
        <v>0</v>
      </c>
      <c r="M49" s="265"/>
      <c r="N49" s="99"/>
    </row>
    <row r="50" spans="2:14" ht="25.5" customHeight="1" x14ac:dyDescent="0.2">
      <c r="B50" s="200"/>
      <c r="C50" s="392">
        <v>3.03</v>
      </c>
      <c r="D50" s="393"/>
      <c r="E50" s="326" t="s">
        <v>209</v>
      </c>
      <c r="F50" s="394"/>
      <c r="G50" s="6" t="s">
        <v>637</v>
      </c>
      <c r="H50" s="202">
        <v>19</v>
      </c>
      <c r="I50" s="203">
        <v>160500</v>
      </c>
      <c r="J50" s="204">
        <f t="shared" si="6"/>
        <v>3049500</v>
      </c>
      <c r="K50" s="299"/>
      <c r="L50" s="253">
        <f t="shared" si="7"/>
        <v>0</v>
      </c>
      <c r="M50" s="265"/>
      <c r="N50" s="99"/>
    </row>
    <row r="51" spans="2:14" ht="25.5" customHeight="1" x14ac:dyDescent="0.2">
      <c r="B51" s="200"/>
      <c r="C51" s="392">
        <v>3.04</v>
      </c>
      <c r="D51" s="393"/>
      <c r="E51" s="326" t="s">
        <v>210</v>
      </c>
      <c r="F51" s="394"/>
      <c r="G51" s="6" t="s">
        <v>637</v>
      </c>
      <c r="H51" s="202">
        <v>71</v>
      </c>
      <c r="I51" s="203">
        <v>160500</v>
      </c>
      <c r="J51" s="204">
        <f t="shared" si="6"/>
        <v>11395500</v>
      </c>
      <c r="K51" s="299"/>
      <c r="L51" s="253">
        <f t="shared" si="7"/>
        <v>0</v>
      </c>
      <c r="M51" s="265"/>
      <c r="N51" s="99"/>
    </row>
    <row r="52" spans="2:14" ht="25.5" customHeight="1" x14ac:dyDescent="0.2">
      <c r="B52" s="200"/>
      <c r="C52" s="392">
        <v>3.05</v>
      </c>
      <c r="D52" s="393"/>
      <c r="E52" s="326" t="s">
        <v>177</v>
      </c>
      <c r="F52" s="394"/>
      <c r="G52" s="6" t="s">
        <v>637</v>
      </c>
      <c r="H52" s="202">
        <v>13</v>
      </c>
      <c r="I52" s="203">
        <v>160500</v>
      </c>
      <c r="J52" s="204">
        <f t="shared" si="6"/>
        <v>2086500</v>
      </c>
      <c r="K52" s="299"/>
      <c r="L52" s="253">
        <f t="shared" si="7"/>
        <v>0</v>
      </c>
      <c r="M52" s="265"/>
      <c r="N52" s="99"/>
    </row>
    <row r="53" spans="2:14" ht="28.5" customHeight="1" x14ac:dyDescent="0.2">
      <c r="B53" s="200"/>
      <c r="C53" s="392">
        <v>3.06</v>
      </c>
      <c r="D53" s="393"/>
      <c r="E53" s="326" t="s">
        <v>211</v>
      </c>
      <c r="F53" s="327"/>
      <c r="G53" s="6" t="s">
        <v>637</v>
      </c>
      <c r="H53" s="202">
        <v>11</v>
      </c>
      <c r="I53" s="203">
        <v>160500</v>
      </c>
      <c r="J53" s="204">
        <f t="shared" si="6"/>
        <v>1765500</v>
      </c>
      <c r="K53" s="299"/>
      <c r="L53" s="253">
        <f t="shared" si="7"/>
        <v>0</v>
      </c>
      <c r="M53" s="265"/>
      <c r="N53" s="99"/>
    </row>
    <row r="54" spans="2:14" ht="40.5" customHeight="1" x14ac:dyDescent="0.2">
      <c r="B54" s="200"/>
      <c r="C54" s="392">
        <v>3.07</v>
      </c>
      <c r="D54" s="393"/>
      <c r="E54" s="326" t="s">
        <v>212</v>
      </c>
      <c r="F54" s="327"/>
      <c r="G54" s="6" t="s">
        <v>637</v>
      </c>
      <c r="H54" s="202">
        <v>10</v>
      </c>
      <c r="I54" s="203">
        <v>160500</v>
      </c>
      <c r="J54" s="204">
        <f t="shared" si="6"/>
        <v>1605000</v>
      </c>
      <c r="K54" s="299"/>
      <c r="L54" s="253">
        <f t="shared" si="7"/>
        <v>0</v>
      </c>
      <c r="M54" s="265"/>
      <c r="N54" s="99"/>
    </row>
    <row r="55" spans="2:14" ht="28.5" customHeight="1" x14ac:dyDescent="0.2">
      <c r="B55" s="200"/>
      <c r="C55" s="392">
        <v>3.08</v>
      </c>
      <c r="D55" s="393"/>
      <c r="E55" s="326" t="s">
        <v>213</v>
      </c>
      <c r="F55" s="327"/>
      <c r="G55" s="6" t="s">
        <v>637</v>
      </c>
      <c r="H55" s="202">
        <v>17</v>
      </c>
      <c r="I55" s="203">
        <v>55500</v>
      </c>
      <c r="J55" s="204">
        <f t="shared" si="6"/>
        <v>943500</v>
      </c>
      <c r="K55" s="299"/>
      <c r="L55" s="253">
        <f t="shared" si="7"/>
        <v>0</v>
      </c>
      <c r="M55" s="265"/>
      <c r="N55" s="99"/>
    </row>
    <row r="56" spans="2:14" ht="28.5" customHeight="1" x14ac:dyDescent="0.2">
      <c r="B56" s="200"/>
      <c r="C56" s="392">
        <v>3.09</v>
      </c>
      <c r="D56" s="393"/>
      <c r="E56" s="326" t="s">
        <v>214</v>
      </c>
      <c r="F56" s="327"/>
      <c r="G56" s="6" t="s">
        <v>637</v>
      </c>
      <c r="H56" s="202">
        <v>17</v>
      </c>
      <c r="I56" s="203">
        <v>55500</v>
      </c>
      <c r="J56" s="204">
        <f t="shared" si="6"/>
        <v>943500</v>
      </c>
      <c r="K56" s="299"/>
      <c r="L56" s="253">
        <f t="shared" si="7"/>
        <v>0</v>
      </c>
      <c r="M56" s="265"/>
      <c r="N56" s="99"/>
    </row>
    <row r="57" spans="2:14" ht="28.5" customHeight="1" x14ac:dyDescent="0.2">
      <c r="B57" s="200"/>
      <c r="C57" s="392">
        <v>3.1</v>
      </c>
      <c r="D57" s="393"/>
      <c r="E57" s="326" t="s">
        <v>215</v>
      </c>
      <c r="F57" s="327"/>
      <c r="G57" s="6" t="s">
        <v>637</v>
      </c>
      <c r="H57" s="202">
        <v>27</v>
      </c>
      <c r="I57" s="203">
        <v>55500</v>
      </c>
      <c r="J57" s="204">
        <f t="shared" si="6"/>
        <v>1498500</v>
      </c>
      <c r="K57" s="299"/>
      <c r="L57" s="253">
        <f t="shared" si="7"/>
        <v>0</v>
      </c>
      <c r="M57" s="265"/>
      <c r="N57" s="99"/>
    </row>
    <row r="58" spans="2:14" ht="28.5" customHeight="1" x14ac:dyDescent="0.2">
      <c r="B58" s="200"/>
      <c r="C58" s="392">
        <v>3.11</v>
      </c>
      <c r="D58" s="393"/>
      <c r="E58" s="326" t="s">
        <v>176</v>
      </c>
      <c r="F58" s="394"/>
      <c r="G58" s="6" t="s">
        <v>637</v>
      </c>
      <c r="H58" s="202">
        <v>27</v>
      </c>
      <c r="I58" s="203">
        <v>28500</v>
      </c>
      <c r="J58" s="204">
        <f t="shared" si="6"/>
        <v>769500</v>
      </c>
      <c r="K58" s="299"/>
      <c r="L58" s="253">
        <f t="shared" si="7"/>
        <v>0</v>
      </c>
      <c r="M58" s="265"/>
      <c r="N58" s="99"/>
    </row>
    <row r="59" spans="2:14" ht="28.5" customHeight="1" x14ac:dyDescent="0.2">
      <c r="B59" s="200"/>
      <c r="C59" s="392">
        <v>3.12</v>
      </c>
      <c r="D59" s="393"/>
      <c r="E59" s="326" t="s">
        <v>216</v>
      </c>
      <c r="F59" s="327"/>
      <c r="G59" s="6" t="s">
        <v>637</v>
      </c>
      <c r="H59" s="202">
        <v>33</v>
      </c>
      <c r="I59" s="203">
        <v>55500</v>
      </c>
      <c r="J59" s="204">
        <f t="shared" si="6"/>
        <v>1831500</v>
      </c>
      <c r="K59" s="299"/>
      <c r="L59" s="253">
        <f t="shared" si="7"/>
        <v>0</v>
      </c>
      <c r="M59" s="265"/>
      <c r="N59" s="99"/>
    </row>
    <row r="60" spans="2:14" ht="27.6" customHeight="1" x14ac:dyDescent="0.2">
      <c r="B60" s="200"/>
      <c r="C60" s="392">
        <v>3.13</v>
      </c>
      <c r="D60" s="393"/>
      <c r="E60" s="326" t="s">
        <v>217</v>
      </c>
      <c r="F60" s="327"/>
      <c r="G60" s="6" t="s">
        <v>637</v>
      </c>
      <c r="H60" s="202">
        <v>14</v>
      </c>
      <c r="I60" s="203">
        <v>20500</v>
      </c>
      <c r="J60" s="204">
        <f t="shared" si="6"/>
        <v>287000</v>
      </c>
      <c r="K60" s="299"/>
      <c r="L60" s="253">
        <f t="shared" si="7"/>
        <v>0</v>
      </c>
      <c r="M60" s="265"/>
      <c r="N60" s="99"/>
    </row>
    <row r="61" spans="2:14" ht="27.6" customHeight="1" x14ac:dyDescent="0.2">
      <c r="B61" s="200"/>
      <c r="C61" s="392">
        <v>3.14</v>
      </c>
      <c r="D61" s="393"/>
      <c r="E61" s="326" t="s">
        <v>218</v>
      </c>
      <c r="F61" s="327"/>
      <c r="G61" s="6" t="s">
        <v>637</v>
      </c>
      <c r="H61" s="202">
        <v>19</v>
      </c>
      <c r="I61" s="203">
        <v>12500</v>
      </c>
      <c r="J61" s="204">
        <f t="shared" si="6"/>
        <v>237500</v>
      </c>
      <c r="K61" s="299"/>
      <c r="L61" s="253">
        <f t="shared" si="7"/>
        <v>0</v>
      </c>
      <c r="M61" s="265"/>
      <c r="N61" s="99"/>
    </row>
    <row r="62" spans="2:14" ht="27.6" customHeight="1" x14ac:dyDescent="0.2">
      <c r="B62" s="200"/>
      <c r="C62" s="392">
        <v>3.15</v>
      </c>
      <c r="D62" s="393"/>
      <c r="E62" s="326" t="s">
        <v>219</v>
      </c>
      <c r="F62" s="327"/>
      <c r="G62" s="6" t="s">
        <v>637</v>
      </c>
      <c r="H62" s="202">
        <v>53</v>
      </c>
      <c r="I62" s="203">
        <v>12500</v>
      </c>
      <c r="J62" s="204">
        <f t="shared" si="6"/>
        <v>662500</v>
      </c>
      <c r="K62" s="299"/>
      <c r="L62" s="253">
        <f t="shared" si="7"/>
        <v>0</v>
      </c>
      <c r="M62" s="265"/>
      <c r="N62" s="99"/>
    </row>
    <row r="63" spans="2:14" ht="27.6" customHeight="1" x14ac:dyDescent="0.2">
      <c r="B63" s="200"/>
      <c r="C63" s="392">
        <v>3.16</v>
      </c>
      <c r="D63" s="393"/>
      <c r="E63" s="326" t="s">
        <v>220</v>
      </c>
      <c r="F63" s="327"/>
      <c r="G63" s="6" t="s">
        <v>637</v>
      </c>
      <c r="H63" s="202">
        <v>41</v>
      </c>
      <c r="I63" s="203">
        <v>20500</v>
      </c>
      <c r="J63" s="204">
        <f t="shared" si="6"/>
        <v>840500</v>
      </c>
      <c r="K63" s="299"/>
      <c r="L63" s="253">
        <f t="shared" si="7"/>
        <v>0</v>
      </c>
      <c r="M63" s="265"/>
      <c r="N63" s="99"/>
    </row>
    <row r="64" spans="2:14" ht="27.6" customHeight="1" x14ac:dyDescent="0.2">
      <c r="B64" s="200"/>
      <c r="C64" s="392">
        <v>3.17</v>
      </c>
      <c r="D64" s="393"/>
      <c r="E64" s="326" t="s">
        <v>221</v>
      </c>
      <c r="F64" s="327"/>
      <c r="G64" s="6" t="s">
        <v>637</v>
      </c>
      <c r="H64" s="202">
        <v>53</v>
      </c>
      <c r="I64" s="203">
        <v>14500</v>
      </c>
      <c r="J64" s="204">
        <f t="shared" si="6"/>
        <v>768500</v>
      </c>
      <c r="K64" s="299"/>
      <c r="L64" s="253">
        <f t="shared" si="7"/>
        <v>0</v>
      </c>
      <c r="M64" s="265"/>
      <c r="N64" s="99"/>
    </row>
    <row r="65" spans="2:14" ht="27.6" customHeight="1" x14ac:dyDescent="0.2">
      <c r="B65" s="200"/>
      <c r="C65" s="392">
        <v>3.18</v>
      </c>
      <c r="D65" s="393"/>
      <c r="E65" s="326" t="s">
        <v>222</v>
      </c>
      <c r="F65" s="327"/>
      <c r="G65" s="6" t="s">
        <v>637</v>
      </c>
      <c r="H65" s="202">
        <v>61</v>
      </c>
      <c r="I65" s="203">
        <v>12500</v>
      </c>
      <c r="J65" s="204">
        <f t="shared" si="6"/>
        <v>762500</v>
      </c>
      <c r="K65" s="299"/>
      <c r="L65" s="253">
        <f t="shared" si="7"/>
        <v>0</v>
      </c>
      <c r="M65" s="265"/>
      <c r="N65" s="99"/>
    </row>
    <row r="66" spans="2:14" ht="27.6" customHeight="1" x14ac:dyDescent="0.2">
      <c r="B66" s="200"/>
      <c r="C66" s="392">
        <v>3.19</v>
      </c>
      <c r="D66" s="393"/>
      <c r="E66" s="326" t="s">
        <v>223</v>
      </c>
      <c r="F66" s="327"/>
      <c r="G66" s="6" t="s">
        <v>637</v>
      </c>
      <c r="H66" s="202">
        <v>125</v>
      </c>
      <c r="I66" s="203">
        <v>12500</v>
      </c>
      <c r="J66" s="204">
        <f t="shared" si="6"/>
        <v>1562500</v>
      </c>
      <c r="K66" s="299"/>
      <c r="L66" s="253">
        <f t="shared" si="7"/>
        <v>0</v>
      </c>
      <c r="M66" s="265"/>
      <c r="N66" s="99"/>
    </row>
    <row r="67" spans="2:14" ht="28.5" customHeight="1" x14ac:dyDescent="0.2">
      <c r="B67" s="200"/>
      <c r="C67" s="392">
        <v>3.2</v>
      </c>
      <c r="D67" s="393"/>
      <c r="E67" s="326" t="s">
        <v>224</v>
      </c>
      <c r="F67" s="327"/>
      <c r="G67" s="6" t="s">
        <v>637</v>
      </c>
      <c r="H67" s="202">
        <v>125</v>
      </c>
      <c r="I67" s="203">
        <v>10500</v>
      </c>
      <c r="J67" s="204">
        <f t="shared" si="6"/>
        <v>1312500</v>
      </c>
      <c r="K67" s="299"/>
      <c r="L67" s="253">
        <f t="shared" si="7"/>
        <v>0</v>
      </c>
      <c r="M67" s="265"/>
      <c r="N67" s="99"/>
    </row>
    <row r="68" spans="2:14" ht="28.5" customHeight="1" x14ac:dyDescent="0.2">
      <c r="B68" s="200"/>
      <c r="C68" s="392">
        <v>3.21</v>
      </c>
      <c r="D68" s="393"/>
      <c r="E68" s="326" t="s">
        <v>225</v>
      </c>
      <c r="F68" s="327"/>
      <c r="G68" s="6" t="s">
        <v>637</v>
      </c>
      <c r="H68" s="202">
        <v>70</v>
      </c>
      <c r="I68" s="203">
        <v>50500</v>
      </c>
      <c r="J68" s="204">
        <f t="shared" si="6"/>
        <v>3535000</v>
      </c>
      <c r="K68" s="299"/>
      <c r="L68" s="253">
        <f t="shared" si="7"/>
        <v>0</v>
      </c>
      <c r="M68" s="265"/>
      <c r="N68" s="99"/>
    </row>
    <row r="69" spans="2:14" ht="28.5" customHeight="1" x14ac:dyDescent="0.2">
      <c r="B69" s="200"/>
      <c r="C69" s="392">
        <v>3.22</v>
      </c>
      <c r="D69" s="393"/>
      <c r="E69" s="326" t="s">
        <v>226</v>
      </c>
      <c r="F69" s="327"/>
      <c r="G69" s="6" t="s">
        <v>637</v>
      </c>
      <c r="H69" s="202">
        <v>104</v>
      </c>
      <c r="I69" s="203">
        <v>10500</v>
      </c>
      <c r="J69" s="204">
        <f t="shared" si="6"/>
        <v>1092000</v>
      </c>
      <c r="K69" s="299"/>
      <c r="L69" s="253">
        <f t="shared" si="7"/>
        <v>0</v>
      </c>
      <c r="M69" s="265"/>
      <c r="N69" s="99"/>
    </row>
    <row r="70" spans="2:14" ht="28.5" customHeight="1" x14ac:dyDescent="0.2">
      <c r="B70" s="200"/>
      <c r="C70" s="392">
        <v>3.23</v>
      </c>
      <c r="D70" s="393"/>
      <c r="E70" s="326" t="s">
        <v>227</v>
      </c>
      <c r="F70" s="327"/>
      <c r="G70" s="6" t="s">
        <v>637</v>
      </c>
      <c r="H70" s="202">
        <v>124</v>
      </c>
      <c r="I70" s="203">
        <v>10500</v>
      </c>
      <c r="J70" s="204">
        <f t="shared" si="6"/>
        <v>1302000</v>
      </c>
      <c r="K70" s="299"/>
      <c r="L70" s="253">
        <f t="shared" si="7"/>
        <v>0</v>
      </c>
      <c r="M70" s="265"/>
      <c r="N70" s="99"/>
    </row>
    <row r="71" spans="2:14" ht="28.5" customHeight="1" x14ac:dyDescent="0.2">
      <c r="B71" s="200"/>
      <c r="C71" s="392">
        <v>3.24</v>
      </c>
      <c r="D71" s="393"/>
      <c r="E71" s="326" t="s">
        <v>228</v>
      </c>
      <c r="F71" s="327"/>
      <c r="G71" s="6" t="s">
        <v>637</v>
      </c>
      <c r="H71" s="202">
        <v>7</v>
      </c>
      <c r="I71" s="203">
        <v>155500</v>
      </c>
      <c r="J71" s="204">
        <f t="shared" si="6"/>
        <v>1088500</v>
      </c>
      <c r="K71" s="299"/>
      <c r="L71" s="253">
        <f t="shared" si="7"/>
        <v>0</v>
      </c>
      <c r="M71" s="265"/>
      <c r="N71" s="99"/>
    </row>
    <row r="72" spans="2:14" ht="28.5" customHeight="1" x14ac:dyDescent="0.2">
      <c r="B72" s="200"/>
      <c r="C72" s="392">
        <v>3.25</v>
      </c>
      <c r="D72" s="393"/>
      <c r="E72" s="326" t="s">
        <v>229</v>
      </c>
      <c r="F72" s="327"/>
      <c r="G72" s="6" t="s">
        <v>637</v>
      </c>
      <c r="H72" s="202">
        <v>8</v>
      </c>
      <c r="I72" s="203">
        <v>10500</v>
      </c>
      <c r="J72" s="204">
        <f t="shared" si="6"/>
        <v>84000</v>
      </c>
      <c r="K72" s="299"/>
      <c r="L72" s="253">
        <f t="shared" si="7"/>
        <v>0</v>
      </c>
      <c r="M72" s="265"/>
      <c r="N72" s="99"/>
    </row>
    <row r="73" spans="2:14" ht="20.25" customHeight="1" x14ac:dyDescent="0.2">
      <c r="B73" s="200"/>
      <c r="C73" s="398">
        <v>4</v>
      </c>
      <c r="D73" s="399"/>
      <c r="E73" s="322" t="s">
        <v>646</v>
      </c>
      <c r="F73" s="323"/>
      <c r="G73" s="17"/>
      <c r="H73" s="206"/>
      <c r="I73" s="212"/>
      <c r="J73" s="208">
        <f>SUM(J74:J82)</f>
        <v>42131040</v>
      </c>
      <c r="K73" s="245"/>
      <c r="L73" s="255">
        <f>SUM(L74:L82)</f>
        <v>0</v>
      </c>
      <c r="M73" s="267"/>
      <c r="N73" s="100"/>
    </row>
    <row r="74" spans="2:14" ht="20.25" customHeight="1" x14ac:dyDescent="0.2">
      <c r="B74" s="200"/>
      <c r="C74" s="392">
        <v>4.01</v>
      </c>
      <c r="D74" s="393"/>
      <c r="E74" s="326" t="s">
        <v>647</v>
      </c>
      <c r="F74" s="327"/>
      <c r="G74" s="6" t="s">
        <v>637</v>
      </c>
      <c r="H74" s="202">
        <v>474</v>
      </c>
      <c r="I74" s="203">
        <v>11500</v>
      </c>
      <c r="J74" s="204">
        <f t="shared" si="6"/>
        <v>5451000</v>
      </c>
      <c r="K74" s="299"/>
      <c r="L74" s="253">
        <f t="shared" ref="L74:L82" si="8">+K74*I74</f>
        <v>0</v>
      </c>
      <c r="M74" s="265"/>
      <c r="N74" s="99"/>
    </row>
    <row r="75" spans="2:14" ht="20.25" customHeight="1" x14ac:dyDescent="0.2">
      <c r="B75" s="200"/>
      <c r="C75" s="392">
        <v>4.0199999999999996</v>
      </c>
      <c r="D75" s="393"/>
      <c r="E75" s="326" t="s">
        <v>648</v>
      </c>
      <c r="F75" s="327"/>
      <c r="G75" s="6" t="s">
        <v>637</v>
      </c>
      <c r="H75" s="202">
        <v>169</v>
      </c>
      <c r="I75" s="203">
        <v>9500</v>
      </c>
      <c r="J75" s="204">
        <f t="shared" si="6"/>
        <v>1605500</v>
      </c>
      <c r="K75" s="299"/>
      <c r="L75" s="253">
        <f t="shared" si="8"/>
        <v>0</v>
      </c>
      <c r="M75" s="265"/>
      <c r="N75" s="99"/>
    </row>
    <row r="76" spans="2:14" ht="20.25" customHeight="1" x14ac:dyDescent="0.2">
      <c r="B76" s="200"/>
      <c r="C76" s="392">
        <v>4.03</v>
      </c>
      <c r="D76" s="393"/>
      <c r="E76" s="326" t="s">
        <v>649</v>
      </c>
      <c r="F76" s="327"/>
      <c r="G76" s="6" t="s">
        <v>637</v>
      </c>
      <c r="H76" s="202">
        <v>117</v>
      </c>
      <c r="I76" s="203">
        <v>40500</v>
      </c>
      <c r="J76" s="204">
        <f t="shared" si="6"/>
        <v>4738500</v>
      </c>
      <c r="K76" s="299"/>
      <c r="L76" s="253">
        <f t="shared" si="8"/>
        <v>0</v>
      </c>
      <c r="M76" s="265"/>
      <c r="N76" s="99"/>
    </row>
    <row r="77" spans="2:14" ht="20.25" customHeight="1" x14ac:dyDescent="0.2">
      <c r="B77" s="200"/>
      <c r="C77" s="392">
        <v>4.04</v>
      </c>
      <c r="D77" s="393"/>
      <c r="E77" s="326" t="s">
        <v>650</v>
      </c>
      <c r="F77" s="327"/>
      <c r="G77" s="6" t="s">
        <v>637</v>
      </c>
      <c r="H77" s="202">
        <v>113</v>
      </c>
      <c r="I77" s="203">
        <v>50500</v>
      </c>
      <c r="J77" s="204">
        <f t="shared" si="6"/>
        <v>5706500</v>
      </c>
      <c r="K77" s="299"/>
      <c r="L77" s="253">
        <f t="shared" si="8"/>
        <v>0</v>
      </c>
      <c r="M77" s="265"/>
      <c r="N77" s="99"/>
    </row>
    <row r="78" spans="2:14" ht="20.25" customHeight="1" x14ac:dyDescent="0.2">
      <c r="B78" s="200"/>
      <c r="C78" s="392">
        <v>4.05</v>
      </c>
      <c r="D78" s="393"/>
      <c r="E78" s="326" t="s">
        <v>651</v>
      </c>
      <c r="F78" s="327"/>
      <c r="G78" s="6" t="s">
        <v>637</v>
      </c>
      <c r="H78" s="202">
        <v>11</v>
      </c>
      <c r="I78" s="203">
        <v>150555</v>
      </c>
      <c r="J78" s="204">
        <f t="shared" si="6"/>
        <v>1656105</v>
      </c>
      <c r="K78" s="299"/>
      <c r="L78" s="253">
        <f t="shared" si="8"/>
        <v>0</v>
      </c>
      <c r="M78" s="265"/>
      <c r="N78" s="99"/>
    </row>
    <row r="79" spans="2:14" ht="20.25" customHeight="1" x14ac:dyDescent="0.2">
      <c r="B79" s="200"/>
      <c r="C79" s="392">
        <v>4.0599999999999996</v>
      </c>
      <c r="D79" s="393"/>
      <c r="E79" s="326" t="s">
        <v>652</v>
      </c>
      <c r="F79" s="327"/>
      <c r="G79" s="6" t="s">
        <v>637</v>
      </c>
      <c r="H79" s="202">
        <v>18</v>
      </c>
      <c r="I79" s="203">
        <v>150555</v>
      </c>
      <c r="J79" s="204">
        <f t="shared" si="6"/>
        <v>2709990</v>
      </c>
      <c r="K79" s="299"/>
      <c r="L79" s="253">
        <f t="shared" si="8"/>
        <v>0</v>
      </c>
      <c r="M79" s="265"/>
      <c r="N79" s="99"/>
    </row>
    <row r="80" spans="2:14" ht="20.25" customHeight="1" x14ac:dyDescent="0.2">
      <c r="B80" s="200"/>
      <c r="C80" s="392">
        <v>4.07</v>
      </c>
      <c r="D80" s="393"/>
      <c r="E80" s="326" t="s">
        <v>230</v>
      </c>
      <c r="F80" s="327"/>
      <c r="G80" s="6" t="s">
        <v>637</v>
      </c>
      <c r="H80" s="202">
        <v>99</v>
      </c>
      <c r="I80" s="203">
        <v>150555</v>
      </c>
      <c r="J80" s="204">
        <f t="shared" si="6"/>
        <v>14904945</v>
      </c>
      <c r="K80" s="299"/>
      <c r="L80" s="253">
        <f t="shared" si="8"/>
        <v>0</v>
      </c>
      <c r="M80" s="265"/>
      <c r="N80" s="99"/>
    </row>
    <row r="81" spans="2:14" ht="20.25" customHeight="1" x14ac:dyDescent="0.2">
      <c r="B81" s="200"/>
      <c r="C81" s="392">
        <v>4.08</v>
      </c>
      <c r="D81" s="393"/>
      <c r="E81" s="326" t="s">
        <v>653</v>
      </c>
      <c r="F81" s="327"/>
      <c r="G81" s="6" t="s">
        <v>637</v>
      </c>
      <c r="H81" s="202">
        <v>12</v>
      </c>
      <c r="I81" s="203">
        <v>300500</v>
      </c>
      <c r="J81" s="204">
        <f t="shared" si="6"/>
        <v>3606000</v>
      </c>
      <c r="K81" s="299"/>
      <c r="L81" s="253">
        <f t="shared" si="8"/>
        <v>0</v>
      </c>
      <c r="M81" s="265"/>
      <c r="N81" s="99"/>
    </row>
    <row r="82" spans="2:14" ht="20.25" customHeight="1" x14ac:dyDescent="0.2">
      <c r="B82" s="200"/>
      <c r="C82" s="392">
        <v>4.09</v>
      </c>
      <c r="D82" s="393"/>
      <c r="E82" s="326" t="s">
        <v>654</v>
      </c>
      <c r="F82" s="327"/>
      <c r="G82" s="6" t="s">
        <v>637</v>
      </c>
      <c r="H82" s="202">
        <v>5</v>
      </c>
      <c r="I82" s="203">
        <v>350500</v>
      </c>
      <c r="J82" s="204">
        <f t="shared" si="6"/>
        <v>1752500</v>
      </c>
      <c r="K82" s="299"/>
      <c r="L82" s="253">
        <f t="shared" si="8"/>
        <v>0</v>
      </c>
      <c r="M82" s="265"/>
      <c r="N82" s="99"/>
    </row>
    <row r="83" spans="2:14" ht="14.45" customHeight="1" x14ac:dyDescent="0.2">
      <c r="B83" s="200"/>
      <c r="C83" s="398">
        <v>5</v>
      </c>
      <c r="D83" s="399"/>
      <c r="E83" s="322" t="s">
        <v>435</v>
      </c>
      <c r="F83" s="323"/>
      <c r="G83" s="17"/>
      <c r="H83" s="206"/>
      <c r="I83" s="212"/>
      <c r="J83" s="208">
        <f>SUM(J84:J93)</f>
        <v>17979200</v>
      </c>
      <c r="K83" s="245"/>
      <c r="L83" s="255">
        <f>SUM(L84:L93)</f>
        <v>0</v>
      </c>
      <c r="M83" s="267"/>
      <c r="N83" s="100"/>
    </row>
    <row r="84" spans="2:14" ht="14.1" customHeight="1" x14ac:dyDescent="0.2">
      <c r="B84" s="200"/>
      <c r="C84" s="392">
        <v>5.01</v>
      </c>
      <c r="D84" s="393"/>
      <c r="E84" s="326" t="s">
        <v>655</v>
      </c>
      <c r="F84" s="327"/>
      <c r="G84" s="6" t="s">
        <v>629</v>
      </c>
      <c r="H84" s="202">
        <v>2</v>
      </c>
      <c r="I84" s="203">
        <v>50600</v>
      </c>
      <c r="J84" s="204">
        <f t="shared" si="6"/>
        <v>101200</v>
      </c>
      <c r="K84" s="299"/>
      <c r="L84" s="253">
        <f t="shared" ref="L84:L93" si="9">+K84*I84</f>
        <v>0</v>
      </c>
      <c r="M84" s="265"/>
      <c r="N84" s="99"/>
    </row>
    <row r="85" spans="2:14" ht="14.45" customHeight="1" x14ac:dyDescent="0.2">
      <c r="B85" s="200"/>
      <c r="C85" s="392">
        <v>5.0199999999999996</v>
      </c>
      <c r="D85" s="393"/>
      <c r="E85" s="326" t="s">
        <v>656</v>
      </c>
      <c r="F85" s="327"/>
      <c r="G85" s="6" t="s">
        <v>629</v>
      </c>
      <c r="H85" s="202">
        <v>4</v>
      </c>
      <c r="I85" s="203">
        <v>80500</v>
      </c>
      <c r="J85" s="204">
        <f t="shared" si="6"/>
        <v>322000</v>
      </c>
      <c r="K85" s="299"/>
      <c r="L85" s="253">
        <f t="shared" si="9"/>
        <v>0</v>
      </c>
      <c r="M85" s="265"/>
      <c r="N85" s="99"/>
    </row>
    <row r="86" spans="2:14" ht="14.45" customHeight="1" x14ac:dyDescent="0.2">
      <c r="B86" s="200"/>
      <c r="C86" s="392">
        <v>5.03</v>
      </c>
      <c r="D86" s="393"/>
      <c r="E86" s="326" t="s">
        <v>657</v>
      </c>
      <c r="F86" s="327"/>
      <c r="G86" s="6" t="s">
        <v>629</v>
      </c>
      <c r="H86" s="202">
        <v>12</v>
      </c>
      <c r="I86" s="203">
        <v>110500</v>
      </c>
      <c r="J86" s="204">
        <f t="shared" si="6"/>
        <v>1326000</v>
      </c>
      <c r="K86" s="299"/>
      <c r="L86" s="253">
        <f t="shared" si="9"/>
        <v>0</v>
      </c>
      <c r="M86" s="265"/>
      <c r="N86" s="99"/>
    </row>
    <row r="87" spans="2:14" ht="14.1" customHeight="1" x14ac:dyDescent="0.2">
      <c r="B87" s="200"/>
      <c r="C87" s="392">
        <v>5.04</v>
      </c>
      <c r="D87" s="393"/>
      <c r="E87" s="326" t="s">
        <v>658</v>
      </c>
      <c r="F87" s="327"/>
      <c r="G87" s="6" t="s">
        <v>629</v>
      </c>
      <c r="H87" s="202">
        <v>3</v>
      </c>
      <c r="I87" s="203">
        <v>290500</v>
      </c>
      <c r="J87" s="204">
        <f t="shared" si="6"/>
        <v>871500</v>
      </c>
      <c r="K87" s="299"/>
      <c r="L87" s="253">
        <f t="shared" si="9"/>
        <v>0</v>
      </c>
      <c r="M87" s="265"/>
      <c r="N87" s="99"/>
    </row>
    <row r="88" spans="2:14" ht="14.1" customHeight="1" x14ac:dyDescent="0.2">
      <c r="B88" s="200"/>
      <c r="C88" s="392">
        <v>5.05</v>
      </c>
      <c r="D88" s="393"/>
      <c r="E88" s="326" t="s">
        <v>231</v>
      </c>
      <c r="F88" s="327"/>
      <c r="G88" s="6" t="s">
        <v>629</v>
      </c>
      <c r="H88" s="202">
        <v>4</v>
      </c>
      <c r="I88" s="203">
        <v>320500</v>
      </c>
      <c r="J88" s="204">
        <f t="shared" si="6"/>
        <v>1282000</v>
      </c>
      <c r="K88" s="299"/>
      <c r="L88" s="253">
        <f t="shared" si="9"/>
        <v>0</v>
      </c>
      <c r="M88" s="265"/>
      <c r="N88" s="99"/>
    </row>
    <row r="89" spans="2:14" ht="14.45" customHeight="1" x14ac:dyDescent="0.2">
      <c r="B89" s="200"/>
      <c r="C89" s="392">
        <v>5.0599999999999996</v>
      </c>
      <c r="D89" s="393"/>
      <c r="E89" s="326" t="s">
        <v>659</v>
      </c>
      <c r="F89" s="327"/>
      <c r="G89" s="6" t="s">
        <v>629</v>
      </c>
      <c r="H89" s="202">
        <v>1</v>
      </c>
      <c r="I89" s="203">
        <v>340500</v>
      </c>
      <c r="J89" s="204">
        <f t="shared" si="6"/>
        <v>340500</v>
      </c>
      <c r="K89" s="299"/>
      <c r="L89" s="253">
        <f t="shared" si="9"/>
        <v>0</v>
      </c>
      <c r="M89" s="265"/>
      <c r="N89" s="99"/>
    </row>
    <row r="90" spans="2:14" ht="14.45" customHeight="1" x14ac:dyDescent="0.2">
      <c r="B90" s="200"/>
      <c r="C90" s="392">
        <v>5.07</v>
      </c>
      <c r="D90" s="393"/>
      <c r="E90" s="326" t="s">
        <v>660</v>
      </c>
      <c r="F90" s="327"/>
      <c r="G90" s="6" t="s">
        <v>629</v>
      </c>
      <c r="H90" s="202">
        <v>9</v>
      </c>
      <c r="I90" s="203">
        <v>360500</v>
      </c>
      <c r="J90" s="204">
        <f t="shared" si="6"/>
        <v>3244500</v>
      </c>
      <c r="K90" s="299"/>
      <c r="L90" s="253">
        <f t="shared" si="9"/>
        <v>0</v>
      </c>
      <c r="M90" s="265"/>
      <c r="N90" s="99"/>
    </row>
    <row r="91" spans="2:14" ht="14.1" customHeight="1" x14ac:dyDescent="0.2">
      <c r="B91" s="200"/>
      <c r="C91" s="392">
        <v>5.08</v>
      </c>
      <c r="D91" s="393"/>
      <c r="E91" s="326" t="s">
        <v>661</v>
      </c>
      <c r="F91" s="327"/>
      <c r="G91" s="6" t="s">
        <v>629</v>
      </c>
      <c r="H91" s="202">
        <v>3</v>
      </c>
      <c r="I91" s="203">
        <v>380500</v>
      </c>
      <c r="J91" s="204">
        <f t="shared" si="6"/>
        <v>1141500</v>
      </c>
      <c r="K91" s="299"/>
      <c r="L91" s="253">
        <f t="shared" si="9"/>
        <v>0</v>
      </c>
      <c r="M91" s="265"/>
      <c r="N91" s="99"/>
    </row>
    <row r="92" spans="2:14" ht="14.1" customHeight="1" x14ac:dyDescent="0.2">
      <c r="B92" s="200"/>
      <c r="C92" s="392">
        <v>5.09</v>
      </c>
      <c r="D92" s="393"/>
      <c r="E92" s="326" t="s">
        <v>662</v>
      </c>
      <c r="F92" s="327"/>
      <c r="G92" s="6" t="s">
        <v>629</v>
      </c>
      <c r="H92" s="202">
        <v>6</v>
      </c>
      <c r="I92" s="203">
        <v>850000</v>
      </c>
      <c r="J92" s="204">
        <f t="shared" si="6"/>
        <v>5100000</v>
      </c>
      <c r="K92" s="299"/>
      <c r="L92" s="253">
        <f t="shared" si="9"/>
        <v>0</v>
      </c>
      <c r="M92" s="265"/>
      <c r="N92" s="99"/>
    </row>
    <row r="93" spans="2:14" ht="14.45" customHeight="1" x14ac:dyDescent="0.2">
      <c r="B93" s="200"/>
      <c r="C93" s="392">
        <v>5.0999999999999996</v>
      </c>
      <c r="D93" s="393"/>
      <c r="E93" s="326" t="s">
        <v>663</v>
      </c>
      <c r="F93" s="327"/>
      <c r="G93" s="6" t="s">
        <v>629</v>
      </c>
      <c r="H93" s="202">
        <v>5</v>
      </c>
      <c r="I93" s="203">
        <v>850000</v>
      </c>
      <c r="J93" s="204">
        <f t="shared" si="6"/>
        <v>4250000</v>
      </c>
      <c r="K93" s="299"/>
      <c r="L93" s="253">
        <f t="shared" si="9"/>
        <v>0</v>
      </c>
      <c r="M93" s="265"/>
      <c r="N93" s="99"/>
    </row>
    <row r="94" spans="2:14" ht="14.45" customHeight="1" x14ac:dyDescent="0.2">
      <c r="B94" s="200"/>
      <c r="C94" s="401">
        <v>6</v>
      </c>
      <c r="D94" s="402"/>
      <c r="E94" s="322" t="s">
        <v>664</v>
      </c>
      <c r="F94" s="323"/>
      <c r="G94" s="17"/>
      <c r="H94" s="206"/>
      <c r="I94" s="212"/>
      <c r="J94" s="208">
        <f>SUM(J95:J136)</f>
        <v>47831460</v>
      </c>
      <c r="K94" s="245"/>
      <c r="L94" s="255">
        <f>SUM(L95:L136)</f>
        <v>0</v>
      </c>
      <c r="M94" s="267"/>
      <c r="N94" s="100"/>
    </row>
    <row r="95" spans="2:14" ht="14.1" customHeight="1" x14ac:dyDescent="0.2">
      <c r="B95" s="200"/>
      <c r="C95" s="392">
        <v>6.01</v>
      </c>
      <c r="D95" s="393"/>
      <c r="E95" s="333" t="s">
        <v>332</v>
      </c>
      <c r="F95" s="334"/>
      <c r="G95" s="6" t="s">
        <v>629</v>
      </c>
      <c r="H95" s="202">
        <v>109</v>
      </c>
      <c r="I95" s="203">
        <v>37000</v>
      </c>
      <c r="J95" s="204">
        <f t="shared" si="6"/>
        <v>4033000</v>
      </c>
      <c r="K95" s="299"/>
      <c r="L95" s="253">
        <f t="shared" ref="L95:L136" si="10">+K95*I95</f>
        <v>0</v>
      </c>
      <c r="M95" s="265"/>
      <c r="N95" s="99"/>
    </row>
    <row r="96" spans="2:14" ht="25.5" customHeight="1" x14ac:dyDescent="0.2">
      <c r="B96" s="200"/>
      <c r="C96" s="392">
        <v>6.02</v>
      </c>
      <c r="D96" s="393"/>
      <c r="E96" s="333" t="s">
        <v>232</v>
      </c>
      <c r="F96" s="403"/>
      <c r="G96" s="6" t="s">
        <v>629</v>
      </c>
      <c r="H96" s="202">
        <v>11</v>
      </c>
      <c r="I96" s="203">
        <v>37000</v>
      </c>
      <c r="J96" s="204">
        <f t="shared" si="6"/>
        <v>407000</v>
      </c>
      <c r="K96" s="299"/>
      <c r="L96" s="253">
        <f t="shared" si="10"/>
        <v>0</v>
      </c>
      <c r="M96" s="265"/>
      <c r="N96" s="99"/>
    </row>
    <row r="97" spans="2:14" ht="14.45" customHeight="1" x14ac:dyDescent="0.2">
      <c r="B97" s="200"/>
      <c r="C97" s="392">
        <v>6.03</v>
      </c>
      <c r="D97" s="393"/>
      <c r="E97" s="333" t="s">
        <v>234</v>
      </c>
      <c r="F97" s="334"/>
      <c r="G97" s="6" t="s">
        <v>629</v>
      </c>
      <c r="H97" s="202">
        <v>11</v>
      </c>
      <c r="I97" s="203">
        <v>550000</v>
      </c>
      <c r="J97" s="204">
        <f t="shared" si="6"/>
        <v>6050000</v>
      </c>
      <c r="K97" s="299"/>
      <c r="L97" s="253">
        <f t="shared" si="10"/>
        <v>0</v>
      </c>
      <c r="M97" s="265"/>
      <c r="N97" s="99"/>
    </row>
    <row r="98" spans="2:14" ht="25.7" customHeight="1" x14ac:dyDescent="0.2">
      <c r="B98" s="200"/>
      <c r="C98" s="392">
        <v>6.04</v>
      </c>
      <c r="D98" s="393"/>
      <c r="E98" s="333" t="s">
        <v>233</v>
      </c>
      <c r="F98" s="334"/>
      <c r="G98" s="6" t="s">
        <v>629</v>
      </c>
      <c r="H98" s="202">
        <v>43</v>
      </c>
      <c r="I98" s="203">
        <v>37000</v>
      </c>
      <c r="J98" s="204">
        <f t="shared" si="6"/>
        <v>1591000</v>
      </c>
      <c r="K98" s="299"/>
      <c r="L98" s="253">
        <f t="shared" si="10"/>
        <v>0</v>
      </c>
      <c r="M98" s="265"/>
      <c r="N98" s="99"/>
    </row>
    <row r="99" spans="2:14" ht="14.1" customHeight="1" x14ac:dyDescent="0.2">
      <c r="B99" s="200"/>
      <c r="C99" s="392">
        <v>6.05</v>
      </c>
      <c r="D99" s="393"/>
      <c r="E99" s="326" t="s">
        <v>235</v>
      </c>
      <c r="F99" s="327"/>
      <c r="G99" s="6" t="s">
        <v>629</v>
      </c>
      <c r="H99" s="202">
        <v>43</v>
      </c>
      <c r="I99" s="203">
        <v>90500</v>
      </c>
      <c r="J99" s="204">
        <f t="shared" si="6"/>
        <v>3891500</v>
      </c>
      <c r="K99" s="299"/>
      <c r="L99" s="253">
        <f t="shared" si="10"/>
        <v>0</v>
      </c>
      <c r="M99" s="265"/>
      <c r="N99" s="99"/>
    </row>
    <row r="100" spans="2:14" ht="25.5" customHeight="1" x14ac:dyDescent="0.2">
      <c r="B100" s="200"/>
      <c r="C100" s="392">
        <v>6.06</v>
      </c>
      <c r="D100" s="393"/>
      <c r="E100" s="326" t="s">
        <v>387</v>
      </c>
      <c r="F100" s="394"/>
      <c r="G100" s="6" t="s">
        <v>629</v>
      </c>
      <c r="H100" s="202">
        <v>17</v>
      </c>
      <c r="I100" s="203">
        <v>37000</v>
      </c>
      <c r="J100" s="204">
        <f t="shared" si="6"/>
        <v>629000</v>
      </c>
      <c r="K100" s="299"/>
      <c r="L100" s="253">
        <f t="shared" si="10"/>
        <v>0</v>
      </c>
      <c r="M100" s="265"/>
      <c r="N100" s="99"/>
    </row>
    <row r="101" spans="2:14" ht="25.5" customHeight="1" x14ac:dyDescent="0.2">
      <c r="B101" s="200"/>
      <c r="C101" s="392">
        <v>6.07</v>
      </c>
      <c r="D101" s="393"/>
      <c r="E101" s="326" t="s">
        <v>665</v>
      </c>
      <c r="F101" s="327"/>
      <c r="G101" s="6" t="s">
        <v>629</v>
      </c>
      <c r="H101" s="202">
        <v>17</v>
      </c>
      <c r="I101" s="203">
        <v>250500</v>
      </c>
      <c r="J101" s="204">
        <f t="shared" si="6"/>
        <v>4258500</v>
      </c>
      <c r="K101" s="299"/>
      <c r="L101" s="253">
        <f t="shared" si="10"/>
        <v>0</v>
      </c>
      <c r="M101" s="265"/>
      <c r="N101" s="99"/>
    </row>
    <row r="102" spans="2:14" ht="27" customHeight="1" x14ac:dyDescent="0.2">
      <c r="B102" s="200"/>
      <c r="C102" s="392">
        <v>6.08</v>
      </c>
      <c r="D102" s="393"/>
      <c r="E102" s="326" t="s">
        <v>237</v>
      </c>
      <c r="F102" s="327"/>
      <c r="G102" s="6" t="s">
        <v>629</v>
      </c>
      <c r="H102" s="202">
        <v>8</v>
      </c>
      <c r="I102" s="203">
        <v>37000</v>
      </c>
      <c r="J102" s="204">
        <f t="shared" si="6"/>
        <v>296000</v>
      </c>
      <c r="K102" s="299"/>
      <c r="L102" s="253">
        <f t="shared" si="10"/>
        <v>0</v>
      </c>
      <c r="M102" s="265"/>
      <c r="N102" s="99"/>
    </row>
    <row r="103" spans="2:14" ht="16.350000000000001" customHeight="1" x14ac:dyDescent="0.2">
      <c r="B103" s="200"/>
      <c r="C103" s="392">
        <v>6.09</v>
      </c>
      <c r="D103" s="393"/>
      <c r="E103" s="326" t="s">
        <v>666</v>
      </c>
      <c r="F103" s="327"/>
      <c r="G103" s="6" t="s">
        <v>629</v>
      </c>
      <c r="H103" s="202">
        <v>8</v>
      </c>
      <c r="I103" s="203">
        <v>350500</v>
      </c>
      <c r="J103" s="204">
        <f t="shared" si="6"/>
        <v>2804000</v>
      </c>
      <c r="K103" s="299"/>
      <c r="L103" s="253">
        <f t="shared" si="10"/>
        <v>0</v>
      </c>
      <c r="M103" s="265"/>
      <c r="N103" s="99"/>
    </row>
    <row r="104" spans="2:14" ht="27" customHeight="1" x14ac:dyDescent="0.2">
      <c r="B104" s="200"/>
      <c r="C104" s="392">
        <v>6.1</v>
      </c>
      <c r="D104" s="393"/>
      <c r="E104" s="326" t="s">
        <v>238</v>
      </c>
      <c r="F104" s="327"/>
      <c r="G104" s="6" t="s">
        <v>629</v>
      </c>
      <c r="H104" s="202">
        <v>31</v>
      </c>
      <c r="I104" s="203">
        <v>37000</v>
      </c>
      <c r="J104" s="204">
        <f t="shared" si="6"/>
        <v>1147000</v>
      </c>
      <c r="K104" s="299"/>
      <c r="L104" s="253">
        <f t="shared" si="10"/>
        <v>0</v>
      </c>
      <c r="M104" s="265"/>
      <c r="N104" s="99"/>
    </row>
    <row r="105" spans="2:14" ht="16.7" customHeight="1" x14ac:dyDescent="0.2">
      <c r="B105" s="200"/>
      <c r="C105" s="392">
        <v>6.11</v>
      </c>
      <c r="D105" s="393"/>
      <c r="E105" s="326" t="s">
        <v>239</v>
      </c>
      <c r="F105" s="327"/>
      <c r="G105" s="6" t="s">
        <v>629</v>
      </c>
      <c r="H105" s="202">
        <v>31</v>
      </c>
      <c r="I105" s="203">
        <v>16660</v>
      </c>
      <c r="J105" s="204">
        <f t="shared" si="6"/>
        <v>516460</v>
      </c>
      <c r="K105" s="299"/>
      <c r="L105" s="253">
        <f t="shared" si="10"/>
        <v>0</v>
      </c>
      <c r="M105" s="265"/>
      <c r="N105" s="99"/>
    </row>
    <row r="106" spans="2:14" ht="25.5" customHeight="1" x14ac:dyDescent="0.2">
      <c r="B106" s="200"/>
      <c r="C106" s="392">
        <v>6.12</v>
      </c>
      <c r="D106" s="393"/>
      <c r="E106" s="326" t="s">
        <v>240</v>
      </c>
      <c r="F106" s="394"/>
      <c r="G106" s="6" t="s">
        <v>629</v>
      </c>
      <c r="H106" s="202">
        <v>14</v>
      </c>
      <c r="I106" s="203">
        <v>39000</v>
      </c>
      <c r="J106" s="204">
        <f t="shared" si="6"/>
        <v>546000</v>
      </c>
      <c r="K106" s="299"/>
      <c r="L106" s="253">
        <f t="shared" si="10"/>
        <v>0</v>
      </c>
      <c r="M106" s="265"/>
      <c r="N106" s="99"/>
    </row>
    <row r="107" spans="2:14" ht="15.6" customHeight="1" x14ac:dyDescent="0.2">
      <c r="B107" s="200"/>
      <c r="C107" s="392">
        <v>6.13</v>
      </c>
      <c r="D107" s="393"/>
      <c r="E107" s="326" t="s">
        <v>241</v>
      </c>
      <c r="F107" s="327"/>
      <c r="G107" s="6" t="s">
        <v>629</v>
      </c>
      <c r="H107" s="202">
        <v>14</v>
      </c>
      <c r="I107" s="203">
        <v>180500</v>
      </c>
      <c r="J107" s="204">
        <f t="shared" si="6"/>
        <v>2527000</v>
      </c>
      <c r="K107" s="299"/>
      <c r="L107" s="253">
        <f t="shared" si="10"/>
        <v>0</v>
      </c>
      <c r="M107" s="265"/>
      <c r="N107" s="99"/>
    </row>
    <row r="108" spans="2:14" ht="25.5" customHeight="1" x14ac:dyDescent="0.2">
      <c r="B108" s="200"/>
      <c r="C108" s="392">
        <v>6.14</v>
      </c>
      <c r="D108" s="393"/>
      <c r="E108" s="326" t="s">
        <v>240</v>
      </c>
      <c r="F108" s="394"/>
      <c r="G108" s="6" t="s">
        <v>629</v>
      </c>
      <c r="H108" s="202">
        <v>8</v>
      </c>
      <c r="I108" s="203">
        <v>39000</v>
      </c>
      <c r="J108" s="204">
        <f t="shared" si="6"/>
        <v>312000</v>
      </c>
      <c r="K108" s="299"/>
      <c r="L108" s="253">
        <f t="shared" si="10"/>
        <v>0</v>
      </c>
      <c r="M108" s="265"/>
      <c r="N108" s="99"/>
    </row>
    <row r="109" spans="2:14" ht="21.75" customHeight="1" x14ac:dyDescent="0.2">
      <c r="B109" s="200"/>
      <c r="C109" s="392">
        <v>6.15</v>
      </c>
      <c r="D109" s="393"/>
      <c r="E109" s="326" t="s">
        <v>242</v>
      </c>
      <c r="F109" s="327"/>
      <c r="G109" s="6" t="s">
        <v>629</v>
      </c>
      <c r="H109" s="202">
        <v>8</v>
      </c>
      <c r="I109" s="203">
        <v>180500</v>
      </c>
      <c r="J109" s="204">
        <f t="shared" si="6"/>
        <v>1444000</v>
      </c>
      <c r="K109" s="299"/>
      <c r="L109" s="253">
        <f t="shared" si="10"/>
        <v>0</v>
      </c>
      <c r="M109" s="265"/>
      <c r="N109" s="99"/>
    </row>
    <row r="110" spans="2:14" ht="25.5" customHeight="1" x14ac:dyDescent="0.2">
      <c r="B110" s="200"/>
      <c r="C110" s="392">
        <v>6.16</v>
      </c>
      <c r="D110" s="393"/>
      <c r="E110" s="326" t="s">
        <v>243</v>
      </c>
      <c r="F110" s="394"/>
      <c r="G110" s="6" t="s">
        <v>629</v>
      </c>
      <c r="H110" s="202">
        <v>3</v>
      </c>
      <c r="I110" s="203">
        <v>39000</v>
      </c>
      <c r="J110" s="204">
        <f t="shared" si="6"/>
        <v>117000</v>
      </c>
      <c r="K110" s="299"/>
      <c r="L110" s="253">
        <f t="shared" si="10"/>
        <v>0</v>
      </c>
      <c r="M110" s="265"/>
      <c r="N110" s="99"/>
    </row>
    <row r="111" spans="2:14" ht="21.75" customHeight="1" x14ac:dyDescent="0.2">
      <c r="B111" s="200"/>
      <c r="C111" s="392">
        <v>6.17</v>
      </c>
      <c r="D111" s="393"/>
      <c r="E111" s="326" t="s">
        <v>244</v>
      </c>
      <c r="F111" s="327"/>
      <c r="G111" s="6" t="s">
        <v>629</v>
      </c>
      <c r="H111" s="202">
        <v>3</v>
      </c>
      <c r="I111" s="203">
        <v>35000</v>
      </c>
      <c r="J111" s="204">
        <f t="shared" si="6"/>
        <v>105000</v>
      </c>
      <c r="K111" s="299"/>
      <c r="L111" s="253">
        <f t="shared" si="10"/>
        <v>0</v>
      </c>
      <c r="M111" s="265"/>
      <c r="N111" s="99"/>
    </row>
    <row r="112" spans="2:14" ht="25.5" customHeight="1" x14ac:dyDescent="0.2">
      <c r="B112" s="200"/>
      <c r="C112" s="392">
        <v>6.18</v>
      </c>
      <c r="D112" s="393"/>
      <c r="E112" s="326" t="s">
        <v>245</v>
      </c>
      <c r="F112" s="394"/>
      <c r="G112" s="6" t="s">
        <v>629</v>
      </c>
      <c r="H112" s="202">
        <v>7</v>
      </c>
      <c r="I112" s="203">
        <v>39000</v>
      </c>
      <c r="J112" s="204">
        <f t="shared" ref="J112:J175" si="11">+I112*H112</f>
        <v>273000</v>
      </c>
      <c r="K112" s="299"/>
      <c r="L112" s="253">
        <f t="shared" si="10"/>
        <v>0</v>
      </c>
      <c r="M112" s="265"/>
      <c r="N112" s="99"/>
    </row>
    <row r="113" spans="2:14" ht="21.75" customHeight="1" x14ac:dyDescent="0.2">
      <c r="B113" s="200"/>
      <c r="C113" s="392">
        <v>6.19</v>
      </c>
      <c r="D113" s="393"/>
      <c r="E113" s="326" t="s">
        <v>246</v>
      </c>
      <c r="F113" s="327"/>
      <c r="G113" s="6" t="s">
        <v>629</v>
      </c>
      <c r="H113" s="202">
        <v>7</v>
      </c>
      <c r="I113" s="203">
        <v>350500</v>
      </c>
      <c r="J113" s="204">
        <f t="shared" si="11"/>
        <v>2453500</v>
      </c>
      <c r="K113" s="299"/>
      <c r="L113" s="253">
        <f t="shared" si="10"/>
        <v>0</v>
      </c>
      <c r="M113" s="265"/>
      <c r="N113" s="99"/>
    </row>
    <row r="114" spans="2:14" ht="25.5" customHeight="1" x14ac:dyDescent="0.2">
      <c r="B114" s="200"/>
      <c r="C114" s="392">
        <v>6.2</v>
      </c>
      <c r="D114" s="393"/>
      <c r="E114" s="326" t="s">
        <v>247</v>
      </c>
      <c r="F114" s="394"/>
      <c r="G114" s="6" t="s">
        <v>629</v>
      </c>
      <c r="H114" s="202">
        <v>3</v>
      </c>
      <c r="I114" s="203">
        <v>35000</v>
      </c>
      <c r="J114" s="204">
        <f t="shared" si="11"/>
        <v>105000</v>
      </c>
      <c r="K114" s="299"/>
      <c r="L114" s="253">
        <f t="shared" si="10"/>
        <v>0</v>
      </c>
      <c r="M114" s="265"/>
      <c r="N114" s="99"/>
    </row>
    <row r="115" spans="2:14" ht="14.25" customHeight="1" x14ac:dyDescent="0.2">
      <c r="B115" s="200"/>
      <c r="C115" s="392">
        <v>6.21</v>
      </c>
      <c r="D115" s="393"/>
      <c r="E115" s="326" t="s">
        <v>248</v>
      </c>
      <c r="F115" s="327"/>
      <c r="G115" s="6" t="s">
        <v>629</v>
      </c>
      <c r="H115" s="202">
        <v>9</v>
      </c>
      <c r="I115" s="203">
        <v>37000</v>
      </c>
      <c r="J115" s="204">
        <f t="shared" si="11"/>
        <v>333000</v>
      </c>
      <c r="K115" s="299"/>
      <c r="L115" s="253">
        <f t="shared" si="10"/>
        <v>0</v>
      </c>
      <c r="M115" s="265"/>
      <c r="N115" s="99"/>
    </row>
    <row r="116" spans="2:14" ht="14.25" customHeight="1" x14ac:dyDescent="0.2">
      <c r="B116" s="200"/>
      <c r="C116" s="392">
        <v>6.22</v>
      </c>
      <c r="D116" s="393"/>
      <c r="E116" s="326" t="s">
        <v>249</v>
      </c>
      <c r="F116" s="327"/>
      <c r="G116" s="6" t="s">
        <v>629</v>
      </c>
      <c r="H116" s="202">
        <v>1</v>
      </c>
      <c r="I116" s="203">
        <v>55000</v>
      </c>
      <c r="J116" s="204">
        <f t="shared" si="11"/>
        <v>55000</v>
      </c>
      <c r="K116" s="299"/>
      <c r="L116" s="253">
        <f t="shared" si="10"/>
        <v>0</v>
      </c>
      <c r="M116" s="265"/>
      <c r="N116" s="99"/>
    </row>
    <row r="117" spans="2:14" ht="14.25" customHeight="1" x14ac:dyDescent="0.2">
      <c r="B117" s="200"/>
      <c r="C117" s="392">
        <v>6.23</v>
      </c>
      <c r="D117" s="393"/>
      <c r="E117" s="326" t="s">
        <v>667</v>
      </c>
      <c r="F117" s="327"/>
      <c r="G117" s="6" t="s">
        <v>629</v>
      </c>
      <c r="H117" s="202">
        <v>42</v>
      </c>
      <c r="I117" s="203">
        <v>47000</v>
      </c>
      <c r="J117" s="204">
        <f t="shared" si="11"/>
        <v>1974000</v>
      </c>
      <c r="K117" s="299"/>
      <c r="L117" s="253">
        <f t="shared" si="10"/>
        <v>0</v>
      </c>
      <c r="M117" s="265"/>
      <c r="N117" s="99"/>
    </row>
    <row r="118" spans="2:14" ht="14.25" customHeight="1" x14ac:dyDescent="0.2">
      <c r="B118" s="200"/>
      <c r="C118" s="392">
        <v>6.25</v>
      </c>
      <c r="D118" s="393"/>
      <c r="E118" s="326" t="s">
        <v>457</v>
      </c>
      <c r="F118" s="327"/>
      <c r="G118" s="6" t="s">
        <v>629</v>
      </c>
      <c r="H118" s="202">
        <v>4</v>
      </c>
      <c r="I118" s="205"/>
      <c r="J118" s="204">
        <f t="shared" si="11"/>
        <v>0</v>
      </c>
      <c r="K118" s="299"/>
      <c r="L118" s="253">
        <f t="shared" si="10"/>
        <v>0</v>
      </c>
      <c r="M118" s="265"/>
      <c r="N118" s="99"/>
    </row>
    <row r="119" spans="2:14" ht="14.25" customHeight="1" x14ac:dyDescent="0.2">
      <c r="B119" s="200"/>
      <c r="C119" s="392">
        <v>6.26</v>
      </c>
      <c r="D119" s="393"/>
      <c r="E119" s="326" t="s">
        <v>563</v>
      </c>
      <c r="F119" s="327"/>
      <c r="G119" s="6" t="s">
        <v>629</v>
      </c>
      <c r="H119" s="202">
        <v>2</v>
      </c>
      <c r="I119" s="203">
        <v>180500</v>
      </c>
      <c r="J119" s="204">
        <f t="shared" si="11"/>
        <v>361000</v>
      </c>
      <c r="K119" s="299"/>
      <c r="L119" s="253">
        <f t="shared" si="10"/>
        <v>0</v>
      </c>
      <c r="M119" s="265"/>
      <c r="N119" s="99"/>
    </row>
    <row r="120" spans="2:14" ht="14.25" customHeight="1" x14ac:dyDescent="0.2">
      <c r="B120" s="200"/>
      <c r="C120" s="392">
        <v>6.27</v>
      </c>
      <c r="D120" s="393"/>
      <c r="E120" s="326" t="s">
        <v>668</v>
      </c>
      <c r="F120" s="327"/>
      <c r="G120" s="6" t="s">
        <v>629</v>
      </c>
      <c r="H120" s="202">
        <v>1</v>
      </c>
      <c r="I120" s="203">
        <v>180500</v>
      </c>
      <c r="J120" s="204">
        <f t="shared" si="11"/>
        <v>180500</v>
      </c>
      <c r="K120" s="299"/>
      <c r="L120" s="253">
        <f t="shared" si="10"/>
        <v>0</v>
      </c>
      <c r="M120" s="265"/>
      <c r="N120" s="99"/>
    </row>
    <row r="121" spans="2:14" ht="14.25" customHeight="1" x14ac:dyDescent="0.2">
      <c r="B121" s="200"/>
      <c r="C121" s="392">
        <v>6.28</v>
      </c>
      <c r="D121" s="393"/>
      <c r="E121" s="326" t="s">
        <v>564</v>
      </c>
      <c r="F121" s="327"/>
      <c r="G121" s="6" t="s">
        <v>629</v>
      </c>
      <c r="H121" s="202">
        <v>1</v>
      </c>
      <c r="I121" s="203">
        <v>180500</v>
      </c>
      <c r="J121" s="204">
        <f t="shared" si="11"/>
        <v>180500</v>
      </c>
      <c r="K121" s="299"/>
      <c r="L121" s="253">
        <f t="shared" si="10"/>
        <v>0</v>
      </c>
      <c r="M121" s="265"/>
      <c r="N121" s="99"/>
    </row>
    <row r="122" spans="2:14" ht="25.35" customHeight="1" x14ac:dyDescent="0.2">
      <c r="B122" s="200"/>
      <c r="C122" s="392">
        <v>6.29</v>
      </c>
      <c r="D122" s="393"/>
      <c r="E122" s="326" t="s">
        <v>250</v>
      </c>
      <c r="F122" s="327"/>
      <c r="G122" s="6" t="s">
        <v>629</v>
      </c>
      <c r="H122" s="202">
        <v>1</v>
      </c>
      <c r="I122" s="203">
        <v>180500</v>
      </c>
      <c r="J122" s="204">
        <f t="shared" si="11"/>
        <v>180500</v>
      </c>
      <c r="K122" s="299"/>
      <c r="L122" s="253">
        <f t="shared" si="10"/>
        <v>0</v>
      </c>
      <c r="M122" s="265"/>
      <c r="N122" s="99"/>
    </row>
    <row r="123" spans="2:14" ht="14.25" customHeight="1" x14ac:dyDescent="0.2">
      <c r="B123" s="200"/>
      <c r="C123" s="392">
        <v>6.3</v>
      </c>
      <c r="D123" s="393"/>
      <c r="E123" s="326" t="s">
        <v>669</v>
      </c>
      <c r="F123" s="327"/>
      <c r="G123" s="6" t="s">
        <v>629</v>
      </c>
      <c r="H123" s="202">
        <v>1</v>
      </c>
      <c r="I123" s="203">
        <v>180500</v>
      </c>
      <c r="J123" s="204">
        <f t="shared" si="11"/>
        <v>180500</v>
      </c>
      <c r="K123" s="299"/>
      <c r="L123" s="253">
        <f t="shared" si="10"/>
        <v>0</v>
      </c>
      <c r="M123" s="265"/>
      <c r="N123" s="99"/>
    </row>
    <row r="124" spans="2:14" ht="14.25" customHeight="1" x14ac:dyDescent="0.2">
      <c r="B124" s="200"/>
      <c r="C124" s="392">
        <v>6.31</v>
      </c>
      <c r="D124" s="393"/>
      <c r="E124" s="326" t="s">
        <v>670</v>
      </c>
      <c r="F124" s="327"/>
      <c r="G124" s="6" t="s">
        <v>629</v>
      </c>
      <c r="H124" s="202">
        <v>2</v>
      </c>
      <c r="I124" s="203">
        <v>35000</v>
      </c>
      <c r="J124" s="204">
        <f t="shared" si="11"/>
        <v>70000</v>
      </c>
      <c r="K124" s="299"/>
      <c r="L124" s="253">
        <f t="shared" si="10"/>
        <v>0</v>
      </c>
      <c r="M124" s="265"/>
      <c r="N124" s="99"/>
    </row>
    <row r="125" spans="2:14" ht="14.25" customHeight="1" x14ac:dyDescent="0.2">
      <c r="B125" s="200"/>
      <c r="C125" s="392">
        <v>6.32</v>
      </c>
      <c r="D125" s="393"/>
      <c r="E125" s="326" t="s">
        <v>671</v>
      </c>
      <c r="F125" s="327"/>
      <c r="G125" s="6" t="s">
        <v>629</v>
      </c>
      <c r="H125" s="202">
        <v>5</v>
      </c>
      <c r="I125" s="203">
        <v>35000</v>
      </c>
      <c r="J125" s="204">
        <f t="shared" si="11"/>
        <v>175000</v>
      </c>
      <c r="K125" s="299"/>
      <c r="L125" s="253">
        <f t="shared" si="10"/>
        <v>0</v>
      </c>
      <c r="M125" s="265"/>
      <c r="N125" s="99"/>
    </row>
    <row r="126" spans="2:14" ht="14.25" customHeight="1" x14ac:dyDescent="0.2">
      <c r="B126" s="200"/>
      <c r="C126" s="392">
        <v>6.33</v>
      </c>
      <c r="D126" s="393"/>
      <c r="E126" s="326" t="s">
        <v>270</v>
      </c>
      <c r="F126" s="327"/>
      <c r="G126" s="6" t="s">
        <v>629</v>
      </c>
      <c r="H126" s="202">
        <v>1</v>
      </c>
      <c r="I126" s="203">
        <v>35000</v>
      </c>
      <c r="J126" s="204">
        <f t="shared" si="11"/>
        <v>35000</v>
      </c>
      <c r="K126" s="299"/>
      <c r="L126" s="253">
        <f t="shared" si="10"/>
        <v>0</v>
      </c>
      <c r="M126" s="265"/>
      <c r="N126" s="99"/>
    </row>
    <row r="127" spans="2:14" ht="15.75" customHeight="1" x14ac:dyDescent="0.2">
      <c r="B127" s="200"/>
      <c r="C127" s="392">
        <v>6.34</v>
      </c>
      <c r="D127" s="393"/>
      <c r="E127" s="326" t="s">
        <v>672</v>
      </c>
      <c r="F127" s="327"/>
      <c r="G127" s="6" t="s">
        <v>629</v>
      </c>
      <c r="H127" s="202">
        <v>2</v>
      </c>
      <c r="I127" s="203">
        <v>35000</v>
      </c>
      <c r="J127" s="204">
        <f t="shared" si="11"/>
        <v>70000</v>
      </c>
      <c r="K127" s="299"/>
      <c r="L127" s="253">
        <f t="shared" si="10"/>
        <v>0</v>
      </c>
      <c r="M127" s="265"/>
      <c r="N127" s="99"/>
    </row>
    <row r="128" spans="2:14" ht="15.75" customHeight="1" x14ac:dyDescent="0.2">
      <c r="B128" s="200"/>
      <c r="C128" s="392">
        <v>6.35</v>
      </c>
      <c r="D128" s="393"/>
      <c r="E128" s="326" t="s">
        <v>251</v>
      </c>
      <c r="F128" s="327"/>
      <c r="G128" s="6" t="s">
        <v>629</v>
      </c>
      <c r="H128" s="202">
        <v>1</v>
      </c>
      <c r="I128" s="203">
        <v>35000</v>
      </c>
      <c r="J128" s="204">
        <f t="shared" si="11"/>
        <v>35000</v>
      </c>
      <c r="K128" s="299"/>
      <c r="L128" s="253">
        <f t="shared" si="10"/>
        <v>0</v>
      </c>
      <c r="M128" s="265"/>
      <c r="N128" s="99"/>
    </row>
    <row r="129" spans="2:14" ht="15.75" customHeight="1" x14ac:dyDescent="0.2">
      <c r="B129" s="200"/>
      <c r="C129" s="392">
        <v>6.36</v>
      </c>
      <c r="D129" s="393"/>
      <c r="E129" s="326" t="s">
        <v>252</v>
      </c>
      <c r="F129" s="327"/>
      <c r="G129" s="6" t="s">
        <v>629</v>
      </c>
      <c r="H129" s="202">
        <v>2</v>
      </c>
      <c r="I129" s="203">
        <v>35000</v>
      </c>
      <c r="J129" s="204">
        <f t="shared" si="11"/>
        <v>70000</v>
      </c>
      <c r="K129" s="299"/>
      <c r="L129" s="253">
        <f t="shared" si="10"/>
        <v>0</v>
      </c>
      <c r="M129" s="265"/>
      <c r="N129" s="99"/>
    </row>
    <row r="130" spans="2:14" ht="24.95" customHeight="1" x14ac:dyDescent="0.2">
      <c r="B130" s="200"/>
      <c r="C130" s="392">
        <v>6.37</v>
      </c>
      <c r="D130" s="393"/>
      <c r="E130" s="326" t="s">
        <v>253</v>
      </c>
      <c r="F130" s="327"/>
      <c r="G130" s="6" t="s">
        <v>629</v>
      </c>
      <c r="H130" s="202">
        <v>19</v>
      </c>
      <c r="I130" s="203">
        <v>460000</v>
      </c>
      <c r="J130" s="204">
        <f t="shared" si="11"/>
        <v>8740000</v>
      </c>
      <c r="K130" s="299"/>
      <c r="L130" s="253">
        <f t="shared" si="10"/>
        <v>0</v>
      </c>
      <c r="M130" s="265"/>
      <c r="N130" s="99"/>
    </row>
    <row r="131" spans="2:14" ht="15.75" customHeight="1" x14ac:dyDescent="0.2">
      <c r="B131" s="200"/>
      <c r="C131" s="392">
        <v>6.38</v>
      </c>
      <c r="D131" s="393"/>
      <c r="E131" s="326" t="s">
        <v>462</v>
      </c>
      <c r="F131" s="327"/>
      <c r="G131" s="6" t="s">
        <v>629</v>
      </c>
      <c r="H131" s="202">
        <v>5</v>
      </c>
      <c r="I131" s="203">
        <v>120500</v>
      </c>
      <c r="J131" s="204">
        <f t="shared" si="11"/>
        <v>602500</v>
      </c>
      <c r="K131" s="299"/>
      <c r="L131" s="253">
        <f t="shared" si="10"/>
        <v>0</v>
      </c>
      <c r="M131" s="265"/>
      <c r="N131" s="99"/>
    </row>
    <row r="132" spans="2:14" ht="15.75" customHeight="1" x14ac:dyDescent="0.2">
      <c r="B132" s="200"/>
      <c r="C132" s="392">
        <v>6.39</v>
      </c>
      <c r="D132" s="393"/>
      <c r="E132" s="326" t="s">
        <v>673</v>
      </c>
      <c r="F132" s="327"/>
      <c r="G132" s="6" t="s">
        <v>629</v>
      </c>
      <c r="H132" s="202">
        <v>1</v>
      </c>
      <c r="I132" s="203">
        <v>180500</v>
      </c>
      <c r="J132" s="204">
        <f t="shared" si="11"/>
        <v>180500</v>
      </c>
      <c r="K132" s="299"/>
      <c r="L132" s="253">
        <f t="shared" si="10"/>
        <v>0</v>
      </c>
      <c r="M132" s="265"/>
      <c r="N132" s="99"/>
    </row>
    <row r="133" spans="2:14" ht="15.75" customHeight="1" x14ac:dyDescent="0.2">
      <c r="B133" s="200"/>
      <c r="C133" s="392">
        <v>6.4</v>
      </c>
      <c r="D133" s="393"/>
      <c r="E133" s="326" t="s">
        <v>464</v>
      </c>
      <c r="F133" s="327"/>
      <c r="G133" s="6" t="s">
        <v>629</v>
      </c>
      <c r="H133" s="202">
        <v>2</v>
      </c>
      <c r="I133" s="203">
        <v>180500</v>
      </c>
      <c r="J133" s="204">
        <f t="shared" si="11"/>
        <v>361000</v>
      </c>
      <c r="K133" s="299"/>
      <c r="L133" s="253">
        <f t="shared" si="10"/>
        <v>0</v>
      </c>
      <c r="M133" s="265"/>
      <c r="N133" s="99"/>
    </row>
    <row r="134" spans="2:14" ht="15.75" customHeight="1" x14ac:dyDescent="0.2">
      <c r="B134" s="200"/>
      <c r="C134" s="392">
        <v>6.41</v>
      </c>
      <c r="D134" s="393"/>
      <c r="E134" s="326" t="s">
        <v>465</v>
      </c>
      <c r="F134" s="327"/>
      <c r="G134" s="6" t="s">
        <v>629</v>
      </c>
      <c r="H134" s="202">
        <v>1</v>
      </c>
      <c r="I134" s="203">
        <v>180500</v>
      </c>
      <c r="J134" s="204">
        <f t="shared" si="11"/>
        <v>180500</v>
      </c>
      <c r="K134" s="299"/>
      <c r="L134" s="253">
        <f t="shared" si="10"/>
        <v>0</v>
      </c>
      <c r="M134" s="265"/>
      <c r="N134" s="99"/>
    </row>
    <row r="135" spans="2:14" ht="12.75" customHeight="1" x14ac:dyDescent="0.2">
      <c r="B135" s="200"/>
      <c r="C135" s="392">
        <v>6.42</v>
      </c>
      <c r="D135" s="393"/>
      <c r="E135" s="326" t="s">
        <v>466</v>
      </c>
      <c r="F135" s="327"/>
      <c r="G135" s="6" t="s">
        <v>629</v>
      </c>
      <c r="H135" s="202">
        <v>1</v>
      </c>
      <c r="I135" s="203">
        <v>180500</v>
      </c>
      <c r="J135" s="204">
        <f t="shared" si="11"/>
        <v>180500</v>
      </c>
      <c r="K135" s="299"/>
      <c r="L135" s="253">
        <f t="shared" si="10"/>
        <v>0</v>
      </c>
      <c r="M135" s="265"/>
      <c r="N135" s="99"/>
    </row>
    <row r="136" spans="2:14" ht="17.25" customHeight="1" x14ac:dyDescent="0.2">
      <c r="B136" s="200"/>
      <c r="C136" s="392">
        <v>6.43</v>
      </c>
      <c r="D136" s="393"/>
      <c r="E136" s="326" t="s">
        <v>467</v>
      </c>
      <c r="F136" s="327"/>
      <c r="G136" s="6" t="s">
        <v>629</v>
      </c>
      <c r="H136" s="202">
        <v>1</v>
      </c>
      <c r="I136" s="203">
        <v>180500</v>
      </c>
      <c r="J136" s="204">
        <f t="shared" si="11"/>
        <v>180500</v>
      </c>
      <c r="K136" s="299"/>
      <c r="L136" s="253">
        <f t="shared" si="10"/>
        <v>0</v>
      </c>
      <c r="M136" s="265"/>
      <c r="N136" s="99"/>
    </row>
    <row r="137" spans="2:14" ht="14.1" customHeight="1" x14ac:dyDescent="0.2">
      <c r="B137" s="200"/>
      <c r="C137" s="401">
        <v>7</v>
      </c>
      <c r="D137" s="402"/>
      <c r="E137" s="322" t="s">
        <v>468</v>
      </c>
      <c r="F137" s="323"/>
      <c r="G137" s="17"/>
      <c r="H137" s="213"/>
      <c r="I137" s="214"/>
      <c r="J137" s="215">
        <f>SUM(J138:J155)</f>
        <v>24942057</v>
      </c>
      <c r="K137" s="245"/>
      <c r="L137" s="256">
        <f>SUM(L138:L155)</f>
        <v>6481000</v>
      </c>
      <c r="M137" s="266"/>
      <c r="N137" s="100"/>
    </row>
    <row r="138" spans="2:14" ht="40.35" customHeight="1" x14ac:dyDescent="0.2">
      <c r="B138" s="200"/>
      <c r="C138" s="392">
        <v>7</v>
      </c>
      <c r="D138" s="393"/>
      <c r="E138" s="326" t="s">
        <v>254</v>
      </c>
      <c r="F138" s="327"/>
      <c r="G138" s="204"/>
      <c r="H138" s="204"/>
      <c r="I138" s="204"/>
      <c r="J138" s="204"/>
      <c r="K138" s="299"/>
      <c r="L138" s="254"/>
      <c r="M138" s="265"/>
      <c r="N138" s="99"/>
    </row>
    <row r="139" spans="2:14" ht="67.5" customHeight="1" x14ac:dyDescent="0.2">
      <c r="B139" s="200"/>
      <c r="C139" s="392">
        <v>7</v>
      </c>
      <c r="D139" s="393"/>
      <c r="E139" s="326" t="s">
        <v>255</v>
      </c>
      <c r="F139" s="327"/>
      <c r="G139" s="204"/>
      <c r="H139" s="204"/>
      <c r="I139" s="204"/>
      <c r="J139" s="204"/>
      <c r="K139" s="299"/>
      <c r="L139" s="254"/>
      <c r="M139" s="265"/>
      <c r="N139" s="99"/>
    </row>
    <row r="140" spans="2:14" ht="18" customHeight="1" x14ac:dyDescent="0.2">
      <c r="B140" s="200"/>
      <c r="C140" s="392">
        <v>7.01</v>
      </c>
      <c r="D140" s="393"/>
      <c r="E140" s="326" t="s">
        <v>332</v>
      </c>
      <c r="F140" s="327"/>
      <c r="G140" s="6" t="s">
        <v>629</v>
      </c>
      <c r="H140" s="202">
        <v>19</v>
      </c>
      <c r="I140" s="203">
        <v>35000</v>
      </c>
      <c r="J140" s="204">
        <f t="shared" si="11"/>
        <v>665000</v>
      </c>
      <c r="K140" s="299"/>
      <c r="L140" s="253">
        <f>+K140*I140</f>
        <v>0</v>
      </c>
      <c r="M140" s="265"/>
      <c r="N140" s="99"/>
    </row>
    <row r="141" spans="2:14" ht="26.85" customHeight="1" x14ac:dyDescent="0.2">
      <c r="B141" s="200"/>
      <c r="C141" s="392">
        <v>7.02</v>
      </c>
      <c r="D141" s="393"/>
      <c r="E141" s="326" t="s">
        <v>233</v>
      </c>
      <c r="F141" s="327"/>
      <c r="G141" s="6" t="s">
        <v>629</v>
      </c>
      <c r="H141" s="202">
        <v>96</v>
      </c>
      <c r="I141" s="203">
        <v>37000</v>
      </c>
      <c r="J141" s="204">
        <f t="shared" si="11"/>
        <v>3552000</v>
      </c>
      <c r="K141" s="297">
        <v>96</v>
      </c>
      <c r="L141" s="253">
        <f t="shared" ref="L141:L170" si="12">+K141*I141</f>
        <v>3552000</v>
      </c>
      <c r="M141" s="268"/>
      <c r="N141" s="257" t="s">
        <v>83</v>
      </c>
    </row>
    <row r="142" spans="2:14" ht="26.25" customHeight="1" x14ac:dyDescent="0.2">
      <c r="B142" s="200"/>
      <c r="C142" s="392">
        <v>7.03</v>
      </c>
      <c r="D142" s="393"/>
      <c r="E142" s="326" t="s">
        <v>235</v>
      </c>
      <c r="F142" s="327"/>
      <c r="G142" s="6" t="s">
        <v>629</v>
      </c>
      <c r="H142" s="202">
        <v>96</v>
      </c>
      <c r="I142" s="203">
        <v>90500</v>
      </c>
      <c r="J142" s="204">
        <f t="shared" si="11"/>
        <v>8688000</v>
      </c>
      <c r="K142" s="299"/>
      <c r="L142" s="253">
        <f t="shared" si="12"/>
        <v>0</v>
      </c>
      <c r="M142" s="265"/>
      <c r="N142" s="99"/>
    </row>
    <row r="143" spans="2:14" ht="25.5" customHeight="1" x14ac:dyDescent="0.2">
      <c r="B143" s="200"/>
      <c r="C143" s="392">
        <v>7.04</v>
      </c>
      <c r="D143" s="393"/>
      <c r="E143" s="326" t="s">
        <v>256</v>
      </c>
      <c r="F143" s="394"/>
      <c r="G143" s="6" t="s">
        <v>629</v>
      </c>
      <c r="H143" s="202">
        <v>8</v>
      </c>
      <c r="I143" s="203">
        <v>35000</v>
      </c>
      <c r="J143" s="204">
        <f t="shared" si="11"/>
        <v>280000</v>
      </c>
      <c r="K143" s="297">
        <v>8</v>
      </c>
      <c r="L143" s="253">
        <f t="shared" si="12"/>
        <v>280000</v>
      </c>
      <c r="M143" s="268"/>
      <c r="N143" s="257" t="s">
        <v>83</v>
      </c>
    </row>
    <row r="144" spans="2:14" ht="28.5" customHeight="1" x14ac:dyDescent="0.2">
      <c r="B144" s="200"/>
      <c r="C144" s="392">
        <v>7.05</v>
      </c>
      <c r="D144" s="393"/>
      <c r="E144" s="326" t="s">
        <v>239</v>
      </c>
      <c r="F144" s="327"/>
      <c r="G144" s="6" t="s">
        <v>629</v>
      </c>
      <c r="H144" s="202">
        <v>8</v>
      </c>
      <c r="I144" s="203">
        <v>16660</v>
      </c>
      <c r="J144" s="204">
        <f t="shared" si="11"/>
        <v>133280</v>
      </c>
      <c r="K144" s="299"/>
      <c r="L144" s="253">
        <f t="shared" si="12"/>
        <v>0</v>
      </c>
      <c r="M144" s="265"/>
      <c r="N144" s="99"/>
    </row>
    <row r="145" spans="2:14" ht="25.35" customHeight="1" x14ac:dyDescent="0.2">
      <c r="B145" s="200"/>
      <c r="C145" s="392">
        <v>7.06</v>
      </c>
      <c r="D145" s="393"/>
      <c r="E145" s="326" t="s">
        <v>257</v>
      </c>
      <c r="F145" s="327"/>
      <c r="G145" s="6" t="s">
        <v>629</v>
      </c>
      <c r="H145" s="202">
        <v>3</v>
      </c>
      <c r="I145" s="203">
        <v>37000</v>
      </c>
      <c r="J145" s="204">
        <f t="shared" si="11"/>
        <v>111000</v>
      </c>
      <c r="K145" s="297">
        <v>3</v>
      </c>
      <c r="L145" s="253">
        <f t="shared" si="12"/>
        <v>111000</v>
      </c>
      <c r="M145" s="268"/>
      <c r="N145" s="257" t="s">
        <v>83</v>
      </c>
    </row>
    <row r="146" spans="2:14" ht="27.75" customHeight="1" x14ac:dyDescent="0.2">
      <c r="B146" s="200"/>
      <c r="C146" s="392">
        <v>7.07</v>
      </c>
      <c r="D146" s="393"/>
      <c r="E146" s="326" t="s">
        <v>241</v>
      </c>
      <c r="F146" s="327"/>
      <c r="G146" s="6" t="s">
        <v>629</v>
      </c>
      <c r="H146" s="202">
        <v>3</v>
      </c>
      <c r="I146" s="203">
        <v>180500</v>
      </c>
      <c r="J146" s="204">
        <f t="shared" si="11"/>
        <v>541500</v>
      </c>
      <c r="K146" s="299"/>
      <c r="L146" s="253">
        <f t="shared" si="12"/>
        <v>0</v>
      </c>
      <c r="M146" s="265"/>
      <c r="N146" s="99"/>
    </row>
    <row r="147" spans="2:14" ht="30.75" customHeight="1" x14ac:dyDescent="0.2">
      <c r="B147" s="200"/>
      <c r="C147" s="392">
        <v>7.08</v>
      </c>
      <c r="D147" s="393"/>
      <c r="E147" s="326" t="s">
        <v>257</v>
      </c>
      <c r="F147" s="327"/>
      <c r="G147" s="6" t="s">
        <v>629</v>
      </c>
      <c r="H147" s="202">
        <v>23</v>
      </c>
      <c r="I147" s="203">
        <v>37000</v>
      </c>
      <c r="J147" s="204">
        <f t="shared" si="11"/>
        <v>851000</v>
      </c>
      <c r="K147" s="297">
        <v>23</v>
      </c>
      <c r="L147" s="253">
        <f t="shared" si="12"/>
        <v>851000</v>
      </c>
      <c r="M147" s="268"/>
      <c r="N147" s="257" t="s">
        <v>83</v>
      </c>
    </row>
    <row r="148" spans="2:14" ht="27.75" customHeight="1" x14ac:dyDescent="0.2">
      <c r="B148" s="200"/>
      <c r="C148" s="392">
        <v>7.09</v>
      </c>
      <c r="D148" s="393"/>
      <c r="E148" s="326" t="s">
        <v>242</v>
      </c>
      <c r="F148" s="327"/>
      <c r="G148" s="6" t="s">
        <v>629</v>
      </c>
      <c r="H148" s="202">
        <v>23</v>
      </c>
      <c r="I148" s="203">
        <v>159599</v>
      </c>
      <c r="J148" s="204">
        <f t="shared" si="11"/>
        <v>3670777</v>
      </c>
      <c r="K148" s="299"/>
      <c r="L148" s="253">
        <f t="shared" si="12"/>
        <v>0</v>
      </c>
      <c r="M148" s="265"/>
      <c r="N148" s="99"/>
    </row>
    <row r="149" spans="2:14" ht="25.5" customHeight="1" x14ac:dyDescent="0.2">
      <c r="B149" s="200"/>
      <c r="C149" s="392">
        <v>7.1</v>
      </c>
      <c r="D149" s="393"/>
      <c r="E149" s="326" t="s">
        <v>258</v>
      </c>
      <c r="F149" s="394"/>
      <c r="G149" s="6" t="s">
        <v>629</v>
      </c>
      <c r="H149" s="202">
        <v>2</v>
      </c>
      <c r="I149" s="203">
        <v>37000</v>
      </c>
      <c r="J149" s="204">
        <f t="shared" si="11"/>
        <v>74000</v>
      </c>
      <c r="K149" s="299"/>
      <c r="L149" s="253">
        <f t="shared" si="12"/>
        <v>0</v>
      </c>
      <c r="M149" s="265"/>
      <c r="N149" s="99"/>
    </row>
    <row r="150" spans="2:14" ht="26.25" customHeight="1" x14ac:dyDescent="0.2">
      <c r="B150" s="200"/>
      <c r="C150" s="392">
        <v>7.11</v>
      </c>
      <c r="D150" s="393"/>
      <c r="E150" s="326" t="s">
        <v>259</v>
      </c>
      <c r="F150" s="327"/>
      <c r="G150" s="6" t="s">
        <v>629</v>
      </c>
      <c r="H150" s="202">
        <v>2</v>
      </c>
      <c r="I150" s="203">
        <v>37000</v>
      </c>
      <c r="J150" s="204">
        <f t="shared" si="11"/>
        <v>74000</v>
      </c>
      <c r="K150" s="299"/>
      <c r="L150" s="253">
        <f t="shared" si="12"/>
        <v>0</v>
      </c>
      <c r="M150" s="265"/>
      <c r="N150" s="99"/>
    </row>
    <row r="151" spans="2:14" ht="25.5" customHeight="1" x14ac:dyDescent="0.2">
      <c r="B151" s="200"/>
      <c r="C151" s="392">
        <v>7.12</v>
      </c>
      <c r="D151" s="393"/>
      <c r="E151" s="326" t="s">
        <v>262</v>
      </c>
      <c r="F151" s="394"/>
      <c r="G151" s="6" t="s">
        <v>629</v>
      </c>
      <c r="H151" s="202">
        <v>1</v>
      </c>
      <c r="I151" s="203">
        <v>37000</v>
      </c>
      <c r="J151" s="204">
        <f t="shared" si="11"/>
        <v>37000</v>
      </c>
      <c r="K151" s="299"/>
      <c r="L151" s="253">
        <f t="shared" si="12"/>
        <v>0</v>
      </c>
      <c r="M151" s="265"/>
      <c r="N151" s="99"/>
    </row>
    <row r="152" spans="2:14" ht="23.25" customHeight="1" x14ac:dyDescent="0.2">
      <c r="B152" s="200"/>
      <c r="C152" s="392">
        <v>7.13</v>
      </c>
      <c r="D152" s="393"/>
      <c r="E152" s="326" t="s">
        <v>244</v>
      </c>
      <c r="F152" s="327"/>
      <c r="G152" s="6" t="s">
        <v>629</v>
      </c>
      <c r="H152" s="202">
        <v>1</v>
      </c>
      <c r="I152" s="203">
        <v>350000</v>
      </c>
      <c r="J152" s="204">
        <f t="shared" si="11"/>
        <v>350000</v>
      </c>
      <c r="K152" s="299"/>
      <c r="L152" s="253">
        <f t="shared" si="12"/>
        <v>0</v>
      </c>
      <c r="M152" s="265"/>
      <c r="N152" s="99"/>
    </row>
    <row r="153" spans="2:14" ht="27.75" customHeight="1" x14ac:dyDescent="0.2">
      <c r="B153" s="200"/>
      <c r="C153" s="392">
        <v>7.14</v>
      </c>
      <c r="D153" s="393"/>
      <c r="E153" s="326" t="s">
        <v>249</v>
      </c>
      <c r="F153" s="327"/>
      <c r="G153" s="6" t="s">
        <v>629</v>
      </c>
      <c r="H153" s="202">
        <v>2</v>
      </c>
      <c r="I153" s="203">
        <v>55000</v>
      </c>
      <c r="J153" s="204">
        <f t="shared" si="11"/>
        <v>110000</v>
      </c>
      <c r="K153" s="299"/>
      <c r="L153" s="253">
        <f t="shared" si="12"/>
        <v>0</v>
      </c>
      <c r="M153" s="265"/>
      <c r="N153" s="99"/>
    </row>
    <row r="154" spans="2:14" ht="25.5" customHeight="1" x14ac:dyDescent="0.2">
      <c r="B154" s="200"/>
      <c r="C154" s="392">
        <v>7.15</v>
      </c>
      <c r="D154" s="393"/>
      <c r="E154" s="326" t="s">
        <v>260</v>
      </c>
      <c r="F154" s="394"/>
      <c r="G154" s="6" t="s">
        <v>629</v>
      </c>
      <c r="H154" s="202">
        <v>29</v>
      </c>
      <c r="I154" s="203">
        <v>120500</v>
      </c>
      <c r="J154" s="204">
        <f t="shared" si="11"/>
        <v>3494500</v>
      </c>
      <c r="K154" s="297">
        <v>14</v>
      </c>
      <c r="L154" s="253">
        <f t="shared" si="12"/>
        <v>1687000</v>
      </c>
      <c r="M154" s="263" t="s">
        <v>717</v>
      </c>
      <c r="N154" s="257" t="s">
        <v>85</v>
      </c>
    </row>
    <row r="155" spans="2:14" ht="14.1" customHeight="1" x14ac:dyDescent="0.2">
      <c r="B155" s="200"/>
      <c r="C155" s="392">
        <v>7.16</v>
      </c>
      <c r="D155" s="393"/>
      <c r="E155" s="326" t="s">
        <v>261</v>
      </c>
      <c r="F155" s="327"/>
      <c r="G155" s="6" t="s">
        <v>629</v>
      </c>
      <c r="H155" s="217">
        <v>42</v>
      </c>
      <c r="I155" s="218">
        <v>55000</v>
      </c>
      <c r="J155" s="204">
        <f t="shared" si="11"/>
        <v>2310000</v>
      </c>
      <c r="K155" s="299"/>
      <c r="L155" s="253">
        <f t="shared" si="12"/>
        <v>0</v>
      </c>
      <c r="M155" s="265"/>
      <c r="N155" s="99"/>
    </row>
    <row r="156" spans="2:14" ht="14.45" customHeight="1" x14ac:dyDescent="0.2">
      <c r="B156" s="200"/>
      <c r="C156" s="401">
        <v>8</v>
      </c>
      <c r="D156" s="402"/>
      <c r="E156" s="322" t="s">
        <v>400</v>
      </c>
      <c r="F156" s="323"/>
      <c r="G156" s="17"/>
      <c r="H156" s="206"/>
      <c r="I156" s="219"/>
      <c r="J156" s="208">
        <f>SUM(J157:J170)</f>
        <v>4335500</v>
      </c>
      <c r="K156" s="29"/>
      <c r="L156" s="255">
        <f>SUM(L157:L170)</f>
        <v>525000</v>
      </c>
      <c r="M156" s="266"/>
      <c r="N156" s="100"/>
    </row>
    <row r="157" spans="2:14" ht="25.7" customHeight="1" x14ac:dyDescent="0.2">
      <c r="B157" s="200"/>
      <c r="C157" s="392">
        <v>8.01</v>
      </c>
      <c r="D157" s="393"/>
      <c r="E157" s="326" t="s">
        <v>238</v>
      </c>
      <c r="F157" s="327"/>
      <c r="G157" s="6" t="s">
        <v>629</v>
      </c>
      <c r="H157" s="202">
        <v>25</v>
      </c>
      <c r="I157" s="203">
        <v>35000</v>
      </c>
      <c r="J157" s="204">
        <f t="shared" si="11"/>
        <v>875000</v>
      </c>
      <c r="K157" s="297">
        <v>15</v>
      </c>
      <c r="L157" s="253">
        <f t="shared" si="12"/>
        <v>525000</v>
      </c>
      <c r="M157" s="268"/>
      <c r="N157" s="99"/>
    </row>
    <row r="158" spans="2:14" ht="18.600000000000001" customHeight="1" x14ac:dyDescent="0.2">
      <c r="B158" s="200"/>
      <c r="C158" s="392">
        <v>8.02</v>
      </c>
      <c r="D158" s="393"/>
      <c r="E158" s="326" t="s">
        <v>239</v>
      </c>
      <c r="F158" s="327"/>
      <c r="G158" s="6" t="s">
        <v>629</v>
      </c>
      <c r="H158" s="202">
        <v>25</v>
      </c>
      <c r="I158" s="203">
        <v>16660</v>
      </c>
      <c r="J158" s="204">
        <f t="shared" si="11"/>
        <v>416500</v>
      </c>
      <c r="K158" s="299"/>
      <c r="L158" s="253">
        <f t="shared" si="12"/>
        <v>0</v>
      </c>
      <c r="M158" s="265"/>
      <c r="N158" s="99"/>
    </row>
    <row r="159" spans="2:14" ht="25.7" customHeight="1" x14ac:dyDescent="0.2">
      <c r="B159" s="200"/>
      <c r="C159" s="392">
        <v>8.0299999999999994</v>
      </c>
      <c r="D159" s="393"/>
      <c r="E159" s="326" t="s">
        <v>262</v>
      </c>
      <c r="F159" s="327"/>
      <c r="G159" s="6" t="s">
        <v>629</v>
      </c>
      <c r="H159" s="202">
        <v>1</v>
      </c>
      <c r="I159" s="203">
        <v>37000</v>
      </c>
      <c r="J159" s="204">
        <f t="shared" si="11"/>
        <v>37000</v>
      </c>
      <c r="K159" s="299"/>
      <c r="L159" s="253">
        <f t="shared" si="12"/>
        <v>0</v>
      </c>
      <c r="M159" s="265"/>
      <c r="N159" s="99"/>
    </row>
    <row r="160" spans="2:14" ht="25.5" customHeight="1" x14ac:dyDescent="0.2">
      <c r="B160" s="200"/>
      <c r="C160" s="392">
        <v>8.0399999999999991</v>
      </c>
      <c r="D160" s="393"/>
      <c r="E160" s="326" t="s">
        <v>244</v>
      </c>
      <c r="F160" s="327"/>
      <c r="G160" s="6" t="s">
        <v>629</v>
      </c>
      <c r="H160" s="202">
        <v>1</v>
      </c>
      <c r="I160" s="203">
        <v>350500</v>
      </c>
      <c r="J160" s="204">
        <f t="shared" si="11"/>
        <v>350500</v>
      </c>
      <c r="K160" s="299"/>
      <c r="L160" s="253">
        <f t="shared" si="12"/>
        <v>0</v>
      </c>
      <c r="M160" s="265"/>
      <c r="N160" s="99"/>
    </row>
    <row r="161" spans="2:16" ht="25.7" customHeight="1" x14ac:dyDescent="0.2">
      <c r="B161" s="200"/>
      <c r="C161" s="392">
        <v>8.0500000000000007</v>
      </c>
      <c r="D161" s="393"/>
      <c r="E161" s="326" t="s">
        <v>263</v>
      </c>
      <c r="F161" s="327"/>
      <c r="G161" s="6" t="s">
        <v>629</v>
      </c>
      <c r="H161" s="202">
        <v>2</v>
      </c>
      <c r="I161" s="203">
        <v>37000</v>
      </c>
      <c r="J161" s="204">
        <f t="shared" si="11"/>
        <v>74000</v>
      </c>
      <c r="K161" s="299"/>
      <c r="L161" s="253">
        <f t="shared" si="12"/>
        <v>0</v>
      </c>
      <c r="M161" s="265"/>
      <c r="N161" s="99"/>
    </row>
    <row r="162" spans="2:16" ht="27" customHeight="1" x14ac:dyDescent="0.2">
      <c r="B162" s="200"/>
      <c r="C162" s="392">
        <v>8.06</v>
      </c>
      <c r="D162" s="393"/>
      <c r="E162" s="326" t="s">
        <v>246</v>
      </c>
      <c r="F162" s="327"/>
      <c r="G162" s="6" t="s">
        <v>629</v>
      </c>
      <c r="H162" s="202">
        <v>2</v>
      </c>
      <c r="I162" s="203">
        <v>350000</v>
      </c>
      <c r="J162" s="204">
        <f t="shared" si="11"/>
        <v>700000</v>
      </c>
      <c r="K162" s="299"/>
      <c r="L162" s="253">
        <f t="shared" si="12"/>
        <v>0</v>
      </c>
      <c r="M162" s="265"/>
      <c r="N162" s="99"/>
    </row>
    <row r="163" spans="2:16" ht="30" customHeight="1" x14ac:dyDescent="0.2">
      <c r="B163" s="200"/>
      <c r="C163" s="392">
        <v>8.07</v>
      </c>
      <c r="D163" s="393"/>
      <c r="E163" s="326" t="s">
        <v>264</v>
      </c>
      <c r="F163" s="327"/>
      <c r="G163" s="6" t="s">
        <v>629</v>
      </c>
      <c r="H163" s="202">
        <v>3</v>
      </c>
      <c r="I163" s="203">
        <v>37000</v>
      </c>
      <c r="J163" s="204">
        <f t="shared" si="11"/>
        <v>111000</v>
      </c>
      <c r="K163" s="299"/>
      <c r="L163" s="253">
        <f t="shared" si="12"/>
        <v>0</v>
      </c>
      <c r="M163" s="265"/>
      <c r="N163" s="99"/>
    </row>
    <row r="164" spans="2:16" ht="23.25" customHeight="1" x14ac:dyDescent="0.2">
      <c r="B164" s="200"/>
      <c r="C164" s="392">
        <v>8.08</v>
      </c>
      <c r="D164" s="393"/>
      <c r="E164" s="326" t="s">
        <v>265</v>
      </c>
      <c r="F164" s="327"/>
      <c r="G164" s="6" t="s">
        <v>629</v>
      </c>
      <c r="H164" s="202">
        <v>3</v>
      </c>
      <c r="I164" s="203">
        <v>350500</v>
      </c>
      <c r="J164" s="204">
        <f t="shared" si="11"/>
        <v>1051500</v>
      </c>
      <c r="K164" s="299"/>
      <c r="L164" s="253">
        <f t="shared" si="12"/>
        <v>0</v>
      </c>
      <c r="M164" s="265"/>
      <c r="N164" s="99"/>
    </row>
    <row r="165" spans="2:16" ht="17.850000000000001" customHeight="1" x14ac:dyDescent="0.2">
      <c r="B165" s="200"/>
      <c r="C165" s="392">
        <v>8.09</v>
      </c>
      <c r="D165" s="393"/>
      <c r="E165" s="326" t="s">
        <v>248</v>
      </c>
      <c r="F165" s="327"/>
      <c r="G165" s="6" t="s">
        <v>629</v>
      </c>
      <c r="H165" s="202">
        <v>8</v>
      </c>
      <c r="I165" s="203">
        <v>35000</v>
      </c>
      <c r="J165" s="204">
        <f t="shared" si="11"/>
        <v>280000</v>
      </c>
      <c r="K165" s="299"/>
      <c r="L165" s="253">
        <f t="shared" si="12"/>
        <v>0</v>
      </c>
      <c r="M165" s="265"/>
      <c r="N165" s="99"/>
    </row>
    <row r="166" spans="2:16" ht="17.850000000000001" customHeight="1" x14ac:dyDescent="0.2">
      <c r="B166" s="200"/>
      <c r="C166" s="392">
        <v>8.1</v>
      </c>
      <c r="D166" s="393"/>
      <c r="E166" s="326" t="s">
        <v>469</v>
      </c>
      <c r="F166" s="327"/>
      <c r="G166" s="6" t="s">
        <v>629</v>
      </c>
      <c r="H166" s="202">
        <v>6</v>
      </c>
      <c r="I166" s="203">
        <v>35000</v>
      </c>
      <c r="J166" s="204">
        <f t="shared" si="11"/>
        <v>210000</v>
      </c>
      <c r="K166" s="299"/>
      <c r="L166" s="253">
        <f t="shared" si="12"/>
        <v>0</v>
      </c>
      <c r="M166" s="265"/>
      <c r="N166" s="99"/>
    </row>
    <row r="167" spans="2:16" ht="17.850000000000001" customHeight="1" x14ac:dyDescent="0.2">
      <c r="B167" s="200"/>
      <c r="C167" s="392">
        <v>8.11</v>
      </c>
      <c r="D167" s="393"/>
      <c r="E167" s="326" t="s">
        <v>470</v>
      </c>
      <c r="F167" s="327"/>
      <c r="G167" s="6" t="s">
        <v>629</v>
      </c>
      <c r="H167" s="202">
        <v>1</v>
      </c>
      <c r="I167" s="203">
        <v>35000</v>
      </c>
      <c r="J167" s="204">
        <f t="shared" si="11"/>
        <v>35000</v>
      </c>
      <c r="K167" s="299"/>
      <c r="L167" s="253">
        <f t="shared" si="12"/>
        <v>0</v>
      </c>
      <c r="M167" s="265"/>
      <c r="N167" s="99"/>
    </row>
    <row r="168" spans="2:16" ht="17.850000000000001" customHeight="1" x14ac:dyDescent="0.2">
      <c r="B168" s="200"/>
      <c r="C168" s="392">
        <v>8.1199999999999992</v>
      </c>
      <c r="D168" s="393"/>
      <c r="E168" s="326" t="s">
        <v>323</v>
      </c>
      <c r="F168" s="327"/>
      <c r="G168" s="6" t="s">
        <v>629</v>
      </c>
      <c r="H168" s="202">
        <v>1</v>
      </c>
      <c r="I168" s="203">
        <v>55000</v>
      </c>
      <c r="J168" s="204">
        <f t="shared" si="11"/>
        <v>55000</v>
      </c>
      <c r="K168" s="299"/>
      <c r="L168" s="253">
        <f t="shared" si="12"/>
        <v>0</v>
      </c>
      <c r="M168" s="265"/>
      <c r="N168" s="99"/>
    </row>
    <row r="169" spans="2:16" ht="17.850000000000001" customHeight="1" x14ac:dyDescent="0.2">
      <c r="B169" s="200"/>
      <c r="C169" s="392">
        <v>8.1300000000000008</v>
      </c>
      <c r="D169" s="393"/>
      <c r="E169" s="326" t="s">
        <v>270</v>
      </c>
      <c r="F169" s="327"/>
      <c r="G169" s="6" t="s">
        <v>629</v>
      </c>
      <c r="H169" s="202">
        <v>2</v>
      </c>
      <c r="I169" s="203">
        <v>35000</v>
      </c>
      <c r="J169" s="204">
        <f t="shared" si="11"/>
        <v>70000</v>
      </c>
      <c r="K169" s="299"/>
      <c r="L169" s="253">
        <f t="shared" si="12"/>
        <v>0</v>
      </c>
      <c r="M169" s="265"/>
      <c r="N169" s="99"/>
    </row>
    <row r="170" spans="2:16" ht="17.850000000000001" customHeight="1" x14ac:dyDescent="0.2">
      <c r="B170" s="200"/>
      <c r="C170" s="392">
        <v>8.14</v>
      </c>
      <c r="D170" s="393"/>
      <c r="E170" s="326" t="s">
        <v>251</v>
      </c>
      <c r="F170" s="327"/>
      <c r="G170" s="6" t="s">
        <v>629</v>
      </c>
      <c r="H170" s="202">
        <v>2</v>
      </c>
      <c r="I170" s="203">
        <v>35000</v>
      </c>
      <c r="J170" s="204">
        <f t="shared" si="11"/>
        <v>70000</v>
      </c>
      <c r="K170" s="299"/>
      <c r="L170" s="253">
        <f t="shared" si="12"/>
        <v>0</v>
      </c>
      <c r="M170" s="265"/>
      <c r="N170" s="99"/>
    </row>
    <row r="171" spans="2:16" ht="14.45" customHeight="1" x14ac:dyDescent="0.2">
      <c r="B171" s="200"/>
      <c r="C171" s="401">
        <v>9</v>
      </c>
      <c r="D171" s="402"/>
      <c r="E171" s="322" t="s">
        <v>472</v>
      </c>
      <c r="F171" s="323"/>
      <c r="G171" s="17"/>
      <c r="H171" s="206"/>
      <c r="I171" s="212"/>
      <c r="J171" s="208">
        <f>SUM(J172:J190)</f>
        <v>21823760</v>
      </c>
      <c r="K171" s="245"/>
      <c r="L171" s="255">
        <f>SUM(L172:L190)</f>
        <v>5455940</v>
      </c>
      <c r="M171" s="266"/>
      <c r="N171" s="100"/>
    </row>
    <row r="172" spans="2:16" ht="16.7" customHeight="1" x14ac:dyDescent="0.2">
      <c r="B172" s="200"/>
      <c r="C172" s="392">
        <v>9.01</v>
      </c>
      <c r="D172" s="393"/>
      <c r="E172" s="326" t="s">
        <v>332</v>
      </c>
      <c r="F172" s="327"/>
      <c r="G172" s="6" t="s">
        <v>629</v>
      </c>
      <c r="H172" s="202">
        <v>1</v>
      </c>
      <c r="I172" s="203">
        <v>35000</v>
      </c>
      <c r="J172" s="204">
        <f t="shared" si="11"/>
        <v>35000</v>
      </c>
      <c r="K172" s="300">
        <v>0.25</v>
      </c>
      <c r="L172" s="253">
        <f>+K172*I172*H172</f>
        <v>8750</v>
      </c>
      <c r="M172" s="263" t="s">
        <v>719</v>
      </c>
      <c r="N172" s="258">
        <v>0.25</v>
      </c>
      <c r="O172" s="270"/>
      <c r="P172" s="271"/>
    </row>
    <row r="173" spans="2:16" ht="25.35" customHeight="1" x14ac:dyDescent="0.2">
      <c r="B173" s="200"/>
      <c r="C173" s="392">
        <v>9.02</v>
      </c>
      <c r="D173" s="393"/>
      <c r="E173" s="326" t="s">
        <v>387</v>
      </c>
      <c r="F173" s="327"/>
      <c r="G173" s="6" t="s">
        <v>629</v>
      </c>
      <c r="H173" s="202">
        <v>24</v>
      </c>
      <c r="I173" s="203">
        <v>35000</v>
      </c>
      <c r="J173" s="204">
        <f t="shared" si="11"/>
        <v>840000</v>
      </c>
      <c r="K173" s="300">
        <v>0.25</v>
      </c>
      <c r="L173" s="253">
        <f t="shared" ref="L173:L190" si="13">+K173*I173*H173</f>
        <v>210000</v>
      </c>
      <c r="M173" s="263" t="s">
        <v>719</v>
      </c>
      <c r="N173" s="258">
        <v>0.25</v>
      </c>
      <c r="O173" s="270"/>
      <c r="P173" s="271"/>
    </row>
    <row r="174" spans="2:16" ht="18" customHeight="1" x14ac:dyDescent="0.2">
      <c r="B174" s="200"/>
      <c r="C174" s="392">
        <v>9.0299999999999994</v>
      </c>
      <c r="D174" s="393"/>
      <c r="E174" s="326" t="s">
        <v>665</v>
      </c>
      <c r="F174" s="327"/>
      <c r="G174" s="6" t="s">
        <v>629</v>
      </c>
      <c r="H174" s="202">
        <v>24</v>
      </c>
      <c r="I174" s="203">
        <v>205500</v>
      </c>
      <c r="J174" s="204">
        <f t="shared" si="11"/>
        <v>4932000</v>
      </c>
      <c r="K174" s="301">
        <v>0.25</v>
      </c>
      <c r="L174" s="253">
        <f t="shared" si="13"/>
        <v>1233000</v>
      </c>
      <c r="M174" s="263" t="s">
        <v>719</v>
      </c>
      <c r="N174" s="99"/>
      <c r="O174" s="270"/>
      <c r="P174" s="271"/>
    </row>
    <row r="175" spans="2:16" ht="25.35" customHeight="1" x14ac:dyDescent="0.2">
      <c r="B175" s="200"/>
      <c r="C175" s="392">
        <v>9.0399999999999991</v>
      </c>
      <c r="D175" s="393"/>
      <c r="E175" s="326" t="s">
        <v>238</v>
      </c>
      <c r="F175" s="327"/>
      <c r="G175" s="6" t="s">
        <v>629</v>
      </c>
      <c r="H175" s="202">
        <v>11</v>
      </c>
      <c r="I175" s="203">
        <v>37000</v>
      </c>
      <c r="J175" s="204">
        <f t="shared" si="11"/>
        <v>407000</v>
      </c>
      <c r="K175" s="300">
        <v>0.25</v>
      </c>
      <c r="L175" s="253">
        <f t="shared" si="13"/>
        <v>101750</v>
      </c>
      <c r="M175" s="263" t="s">
        <v>719</v>
      </c>
      <c r="N175" s="258">
        <v>0.25</v>
      </c>
      <c r="O175" s="270"/>
      <c r="P175" s="271"/>
    </row>
    <row r="176" spans="2:16" ht="25.35" customHeight="1" x14ac:dyDescent="0.2">
      <c r="B176" s="200"/>
      <c r="C176" s="392">
        <v>9.0500000000000007</v>
      </c>
      <c r="D176" s="393"/>
      <c r="E176" s="326" t="s">
        <v>239</v>
      </c>
      <c r="F176" s="327"/>
      <c r="G176" s="6" t="s">
        <v>629</v>
      </c>
      <c r="H176" s="202">
        <v>11</v>
      </c>
      <c r="I176" s="203">
        <v>16660</v>
      </c>
      <c r="J176" s="204">
        <f t="shared" ref="J176:J190" si="14">+I176*H176</f>
        <v>183260</v>
      </c>
      <c r="K176" s="301">
        <v>0.25</v>
      </c>
      <c r="L176" s="253">
        <f t="shared" si="13"/>
        <v>45815</v>
      </c>
      <c r="M176" s="263" t="s">
        <v>719</v>
      </c>
      <c r="N176" s="99"/>
      <c r="O176" s="270"/>
      <c r="P176" s="271"/>
    </row>
    <row r="177" spans="2:16" ht="25.35" customHeight="1" x14ac:dyDescent="0.2">
      <c r="B177" s="200"/>
      <c r="C177" s="392">
        <v>9.06</v>
      </c>
      <c r="D177" s="393"/>
      <c r="E177" s="326" t="s">
        <v>237</v>
      </c>
      <c r="F177" s="327"/>
      <c r="G177" s="6" t="s">
        <v>629</v>
      </c>
      <c r="H177" s="202">
        <v>22</v>
      </c>
      <c r="I177" s="203">
        <v>35000</v>
      </c>
      <c r="J177" s="204">
        <f t="shared" si="14"/>
        <v>770000</v>
      </c>
      <c r="K177" s="300">
        <v>0.25</v>
      </c>
      <c r="L177" s="253">
        <f t="shared" si="13"/>
        <v>192500</v>
      </c>
      <c r="M177" s="263" t="s">
        <v>719</v>
      </c>
      <c r="N177" s="258">
        <v>0.25</v>
      </c>
      <c r="O177" s="270"/>
      <c r="P177" s="271"/>
    </row>
    <row r="178" spans="2:16" ht="16.7" customHeight="1" x14ac:dyDescent="0.2">
      <c r="B178" s="200"/>
      <c r="C178" s="392">
        <v>9.07</v>
      </c>
      <c r="D178" s="393"/>
      <c r="E178" s="326" t="s">
        <v>666</v>
      </c>
      <c r="F178" s="327"/>
      <c r="G178" s="6" t="s">
        <v>629</v>
      </c>
      <c r="H178" s="202">
        <v>22</v>
      </c>
      <c r="I178" s="203">
        <v>250500</v>
      </c>
      <c r="J178" s="204">
        <f t="shared" si="14"/>
        <v>5511000</v>
      </c>
      <c r="K178" s="301">
        <v>0.25</v>
      </c>
      <c r="L178" s="253">
        <f t="shared" si="13"/>
        <v>1377750</v>
      </c>
      <c r="M178" s="263" t="s">
        <v>719</v>
      </c>
      <c r="N178" s="99"/>
      <c r="O178" s="270"/>
      <c r="P178" s="271"/>
    </row>
    <row r="179" spans="2:16" ht="16.7" customHeight="1" x14ac:dyDescent="0.2">
      <c r="B179" s="200"/>
      <c r="C179" s="392">
        <v>9.08</v>
      </c>
      <c r="D179" s="393"/>
      <c r="E179" s="326" t="s">
        <v>266</v>
      </c>
      <c r="F179" s="327"/>
      <c r="G179" s="6" t="s">
        <v>629</v>
      </c>
      <c r="H179" s="202">
        <v>5</v>
      </c>
      <c r="I179" s="203">
        <v>35000</v>
      </c>
      <c r="J179" s="204">
        <f t="shared" si="14"/>
        <v>175000</v>
      </c>
      <c r="K179" s="301">
        <v>0.25</v>
      </c>
      <c r="L179" s="253">
        <f t="shared" si="13"/>
        <v>43750</v>
      </c>
      <c r="M179" s="263" t="s">
        <v>719</v>
      </c>
      <c r="N179" s="99"/>
      <c r="O179" s="270"/>
      <c r="P179" s="271"/>
    </row>
    <row r="180" spans="2:16" ht="16.7" customHeight="1" x14ac:dyDescent="0.2">
      <c r="B180" s="200"/>
      <c r="C180" s="392">
        <v>9.09</v>
      </c>
      <c r="D180" s="393"/>
      <c r="E180" s="326" t="s">
        <v>267</v>
      </c>
      <c r="F180" s="327"/>
      <c r="G180" s="6" t="s">
        <v>629</v>
      </c>
      <c r="H180" s="202">
        <v>5</v>
      </c>
      <c r="I180" s="203">
        <v>385500</v>
      </c>
      <c r="J180" s="204">
        <f t="shared" si="14"/>
        <v>1927500</v>
      </c>
      <c r="K180" s="301">
        <v>0.25</v>
      </c>
      <c r="L180" s="253">
        <f t="shared" si="13"/>
        <v>481875</v>
      </c>
      <c r="M180" s="263" t="s">
        <v>719</v>
      </c>
      <c r="N180" s="99"/>
      <c r="O180" s="270"/>
      <c r="P180" s="271"/>
    </row>
    <row r="181" spans="2:16" ht="25.5" customHeight="1" x14ac:dyDescent="0.2">
      <c r="B181" s="200"/>
      <c r="C181" s="392">
        <v>9.1</v>
      </c>
      <c r="D181" s="393"/>
      <c r="E181" s="326" t="s">
        <v>268</v>
      </c>
      <c r="F181" s="394"/>
      <c r="G181" s="6" t="s">
        <v>629</v>
      </c>
      <c r="H181" s="202">
        <v>10</v>
      </c>
      <c r="I181" s="203">
        <v>37000</v>
      </c>
      <c r="J181" s="204">
        <f t="shared" si="14"/>
        <v>370000</v>
      </c>
      <c r="K181" s="300">
        <v>0.25</v>
      </c>
      <c r="L181" s="253">
        <f t="shared" si="13"/>
        <v>92500</v>
      </c>
      <c r="M181" s="263" t="s">
        <v>719</v>
      </c>
      <c r="N181" s="258">
        <v>0.25</v>
      </c>
      <c r="O181" s="270"/>
      <c r="P181" s="271"/>
    </row>
    <row r="182" spans="2:16" ht="20.100000000000001" customHeight="1" x14ac:dyDescent="0.2">
      <c r="B182" s="200"/>
      <c r="C182" s="392">
        <v>9.11</v>
      </c>
      <c r="D182" s="393"/>
      <c r="E182" s="326" t="s">
        <v>269</v>
      </c>
      <c r="F182" s="327"/>
      <c r="G182" s="6" t="s">
        <v>629</v>
      </c>
      <c r="H182" s="202">
        <v>10</v>
      </c>
      <c r="I182" s="203">
        <v>550000</v>
      </c>
      <c r="J182" s="204">
        <f t="shared" si="14"/>
        <v>5500000</v>
      </c>
      <c r="K182" s="301">
        <v>0.25</v>
      </c>
      <c r="L182" s="253">
        <f t="shared" si="13"/>
        <v>1375000</v>
      </c>
      <c r="M182" s="263" t="s">
        <v>719</v>
      </c>
      <c r="N182" s="99"/>
      <c r="O182" s="270"/>
      <c r="P182" s="271"/>
    </row>
    <row r="183" spans="2:16" ht="25.5" customHeight="1" x14ac:dyDescent="0.2">
      <c r="B183" s="200"/>
      <c r="C183" s="392">
        <v>9.1199999999999992</v>
      </c>
      <c r="D183" s="393"/>
      <c r="E183" s="326" t="s">
        <v>243</v>
      </c>
      <c r="F183" s="394"/>
      <c r="G183" s="6" t="s">
        <v>629</v>
      </c>
      <c r="H183" s="202">
        <v>1</v>
      </c>
      <c r="I183" s="203">
        <v>37000</v>
      </c>
      <c r="J183" s="204">
        <f t="shared" si="14"/>
        <v>37000</v>
      </c>
      <c r="K183" s="301">
        <v>0.25</v>
      </c>
      <c r="L183" s="253">
        <f t="shared" si="13"/>
        <v>9250</v>
      </c>
      <c r="M183" s="263" t="s">
        <v>719</v>
      </c>
      <c r="N183" s="99"/>
      <c r="O183" s="270"/>
      <c r="P183" s="271"/>
    </row>
    <row r="184" spans="2:16" ht="14.1" customHeight="1" x14ac:dyDescent="0.2">
      <c r="B184" s="200"/>
      <c r="C184" s="392">
        <v>9.1300000000000008</v>
      </c>
      <c r="D184" s="393"/>
      <c r="E184" s="326" t="s">
        <v>244</v>
      </c>
      <c r="F184" s="327"/>
      <c r="G184" s="6" t="s">
        <v>629</v>
      </c>
      <c r="H184" s="202">
        <v>1</v>
      </c>
      <c r="I184" s="203">
        <v>350500</v>
      </c>
      <c r="J184" s="204">
        <f t="shared" si="14"/>
        <v>350500</v>
      </c>
      <c r="K184" s="301">
        <v>0.25</v>
      </c>
      <c r="L184" s="253">
        <f t="shared" si="13"/>
        <v>87625</v>
      </c>
      <c r="M184" s="263" t="s">
        <v>719</v>
      </c>
      <c r="N184" s="99"/>
      <c r="O184" s="270"/>
      <c r="P184" s="271"/>
    </row>
    <row r="185" spans="2:16" ht="25.5" customHeight="1" x14ac:dyDescent="0.2">
      <c r="B185" s="200"/>
      <c r="C185" s="392">
        <v>9.14</v>
      </c>
      <c r="D185" s="393"/>
      <c r="E185" s="326" t="s">
        <v>240</v>
      </c>
      <c r="F185" s="394"/>
      <c r="G185" s="6" t="s">
        <v>629</v>
      </c>
      <c r="H185" s="202">
        <v>1</v>
      </c>
      <c r="I185" s="203">
        <v>37000</v>
      </c>
      <c r="J185" s="204">
        <f t="shared" si="14"/>
        <v>37000</v>
      </c>
      <c r="K185" s="301">
        <v>0.25</v>
      </c>
      <c r="L185" s="253">
        <f t="shared" si="13"/>
        <v>9250</v>
      </c>
      <c r="M185" s="263" t="s">
        <v>719</v>
      </c>
      <c r="N185" s="99"/>
      <c r="O185" s="270"/>
      <c r="P185" s="271"/>
    </row>
    <row r="186" spans="2:16" ht="23.45" customHeight="1" x14ac:dyDescent="0.2">
      <c r="B186" s="200"/>
      <c r="C186" s="392">
        <v>9.15</v>
      </c>
      <c r="D186" s="393"/>
      <c r="E186" s="326" t="s">
        <v>242</v>
      </c>
      <c r="F186" s="327"/>
      <c r="G186" s="6" t="s">
        <v>629</v>
      </c>
      <c r="H186" s="202">
        <v>1</v>
      </c>
      <c r="I186" s="203">
        <v>180500</v>
      </c>
      <c r="J186" s="204">
        <f t="shared" si="14"/>
        <v>180500</v>
      </c>
      <c r="K186" s="301">
        <v>0.25</v>
      </c>
      <c r="L186" s="253">
        <f t="shared" si="13"/>
        <v>45125</v>
      </c>
      <c r="M186" s="263" t="s">
        <v>719</v>
      </c>
      <c r="N186" s="99"/>
      <c r="O186" s="270"/>
      <c r="P186" s="271"/>
    </row>
    <row r="187" spans="2:16" ht="25.5" customHeight="1" x14ac:dyDescent="0.2">
      <c r="B187" s="200"/>
      <c r="C187" s="392">
        <v>9.16</v>
      </c>
      <c r="D187" s="393"/>
      <c r="E187" s="326" t="s">
        <v>245</v>
      </c>
      <c r="F187" s="394"/>
      <c r="G187" s="6" t="s">
        <v>629</v>
      </c>
      <c r="H187" s="202">
        <v>2</v>
      </c>
      <c r="I187" s="203">
        <v>37000</v>
      </c>
      <c r="J187" s="204">
        <f t="shared" si="14"/>
        <v>74000</v>
      </c>
      <c r="K187" s="301">
        <v>0.25</v>
      </c>
      <c r="L187" s="253">
        <f t="shared" si="13"/>
        <v>18500</v>
      </c>
      <c r="M187" s="263" t="s">
        <v>719</v>
      </c>
      <c r="N187" s="99"/>
      <c r="O187" s="270"/>
      <c r="P187" s="271"/>
    </row>
    <row r="188" spans="2:16" ht="23.45" customHeight="1" x14ac:dyDescent="0.2">
      <c r="B188" s="200"/>
      <c r="C188" s="392">
        <v>9.17</v>
      </c>
      <c r="D188" s="393"/>
      <c r="E188" s="326" t="s">
        <v>265</v>
      </c>
      <c r="F188" s="327"/>
      <c r="G188" s="6" t="s">
        <v>629</v>
      </c>
      <c r="H188" s="202">
        <v>2</v>
      </c>
      <c r="I188" s="203">
        <v>37000</v>
      </c>
      <c r="J188" s="204">
        <f t="shared" si="14"/>
        <v>74000</v>
      </c>
      <c r="K188" s="301">
        <v>0.25</v>
      </c>
      <c r="L188" s="253">
        <f t="shared" si="13"/>
        <v>18500</v>
      </c>
      <c r="M188" s="263" t="s">
        <v>719</v>
      </c>
      <c r="N188" s="99"/>
      <c r="O188" s="270"/>
      <c r="P188" s="271"/>
    </row>
    <row r="189" spans="2:16" ht="14.1" customHeight="1" x14ac:dyDescent="0.2">
      <c r="B189" s="200"/>
      <c r="C189" s="392">
        <v>9.18</v>
      </c>
      <c r="D189" s="393"/>
      <c r="E189" s="326" t="s">
        <v>249</v>
      </c>
      <c r="F189" s="327"/>
      <c r="G189" s="6" t="s">
        <v>629</v>
      </c>
      <c r="H189" s="202">
        <v>7</v>
      </c>
      <c r="I189" s="203">
        <v>55000</v>
      </c>
      <c r="J189" s="204">
        <f t="shared" si="14"/>
        <v>385000</v>
      </c>
      <c r="K189" s="300">
        <v>0.25</v>
      </c>
      <c r="L189" s="253">
        <f t="shared" si="13"/>
        <v>96250</v>
      </c>
      <c r="M189" s="263" t="s">
        <v>719</v>
      </c>
      <c r="N189" s="258">
        <v>0.25</v>
      </c>
      <c r="O189" s="270"/>
      <c r="P189" s="271"/>
    </row>
    <row r="190" spans="2:16" ht="14.1" customHeight="1" x14ac:dyDescent="0.2">
      <c r="B190" s="200"/>
      <c r="C190" s="392">
        <v>9.19</v>
      </c>
      <c r="D190" s="393"/>
      <c r="E190" s="326" t="s">
        <v>270</v>
      </c>
      <c r="F190" s="327"/>
      <c r="G190" s="6" t="s">
        <v>629</v>
      </c>
      <c r="H190" s="202">
        <v>1</v>
      </c>
      <c r="I190" s="203">
        <v>35000</v>
      </c>
      <c r="J190" s="204">
        <f t="shared" si="14"/>
        <v>35000</v>
      </c>
      <c r="K190" s="301">
        <v>0.25</v>
      </c>
      <c r="L190" s="253">
        <f t="shared" si="13"/>
        <v>8750</v>
      </c>
      <c r="M190" s="263" t="s">
        <v>719</v>
      </c>
      <c r="N190" s="99"/>
      <c r="O190" s="270"/>
      <c r="P190" s="271"/>
    </row>
    <row r="191" spans="2:16" ht="14.1" customHeight="1" x14ac:dyDescent="0.2">
      <c r="B191" s="200"/>
      <c r="C191" s="401">
        <v>10</v>
      </c>
      <c r="D191" s="402"/>
      <c r="E191" s="322" t="s">
        <v>575</v>
      </c>
      <c r="F191" s="323"/>
      <c r="G191" s="17"/>
      <c r="H191" s="206"/>
      <c r="I191" s="212"/>
      <c r="J191" s="208">
        <f>SUM(J192:J194)</f>
        <v>12235000</v>
      </c>
      <c r="K191" s="29"/>
      <c r="L191" s="255">
        <f>SUM(L192:L194)</f>
        <v>3833500</v>
      </c>
      <c r="M191" s="266"/>
      <c r="N191" s="100"/>
      <c r="P191" s="271"/>
    </row>
    <row r="192" spans="2:16" ht="25.5" customHeight="1" x14ac:dyDescent="0.2">
      <c r="B192" s="200"/>
      <c r="C192" s="392">
        <v>10.01</v>
      </c>
      <c r="D192" s="393"/>
      <c r="E192" s="326" t="s">
        <v>271</v>
      </c>
      <c r="F192" s="394"/>
      <c r="G192" s="6" t="s">
        <v>637</v>
      </c>
      <c r="H192" s="202">
        <v>25</v>
      </c>
      <c r="I192" s="203">
        <v>75000</v>
      </c>
      <c r="J192" s="204">
        <f t="shared" ref="J192:J254" si="15">+I192*H192</f>
        <v>1875000</v>
      </c>
      <c r="K192" s="299"/>
      <c r="L192" s="253">
        <f t="shared" ref="L192:L194" si="16">+K192*I192</f>
        <v>0</v>
      </c>
      <c r="M192" s="265"/>
      <c r="N192" s="99"/>
      <c r="P192" s="271"/>
    </row>
    <row r="193" spans="2:16" ht="25.5" customHeight="1" x14ac:dyDescent="0.2">
      <c r="B193" s="200"/>
      <c r="C193" s="392">
        <v>10.02</v>
      </c>
      <c r="D193" s="393"/>
      <c r="E193" s="326" t="s">
        <v>271</v>
      </c>
      <c r="F193" s="394"/>
      <c r="G193" s="6" t="s">
        <v>637</v>
      </c>
      <c r="H193" s="202">
        <v>78</v>
      </c>
      <c r="I193" s="203">
        <v>75000</v>
      </c>
      <c r="J193" s="204">
        <f t="shared" si="15"/>
        <v>5850000</v>
      </c>
      <c r="K193" s="299"/>
      <c r="L193" s="253">
        <f t="shared" si="16"/>
        <v>0</v>
      </c>
      <c r="M193" s="265"/>
      <c r="N193" s="99"/>
      <c r="P193" s="271"/>
    </row>
    <row r="194" spans="2:16" ht="25.5" customHeight="1" x14ac:dyDescent="0.2">
      <c r="B194" s="200"/>
      <c r="C194" s="392">
        <v>10.029999999999999</v>
      </c>
      <c r="D194" s="393"/>
      <c r="E194" s="326" t="s">
        <v>272</v>
      </c>
      <c r="F194" s="394"/>
      <c r="G194" s="6" t="s">
        <v>629</v>
      </c>
      <c r="H194" s="202">
        <v>20</v>
      </c>
      <c r="I194" s="203">
        <v>225500</v>
      </c>
      <c r="J194" s="204">
        <f t="shared" si="15"/>
        <v>4510000</v>
      </c>
      <c r="K194" s="297">
        <v>17</v>
      </c>
      <c r="L194" s="253">
        <f t="shared" si="16"/>
        <v>3833500</v>
      </c>
      <c r="M194" s="268"/>
      <c r="N194" s="257" t="s">
        <v>93</v>
      </c>
      <c r="P194" s="271"/>
    </row>
    <row r="195" spans="2:16" ht="14.1" customHeight="1" x14ac:dyDescent="0.2">
      <c r="B195" s="200"/>
      <c r="C195" s="401">
        <v>11</v>
      </c>
      <c r="D195" s="402"/>
      <c r="E195" s="322" t="s">
        <v>674</v>
      </c>
      <c r="F195" s="323"/>
      <c r="G195" s="17"/>
      <c r="H195" s="206"/>
      <c r="I195" s="212"/>
      <c r="J195" s="208">
        <f>SUM(J196:J200)</f>
        <v>14945925</v>
      </c>
      <c r="K195" s="29"/>
      <c r="L195" s="255">
        <f>SUM(L196:L200)</f>
        <v>310230</v>
      </c>
      <c r="M195" s="266"/>
      <c r="N195" s="100"/>
      <c r="P195" s="271"/>
    </row>
    <row r="196" spans="2:16" ht="14.1" customHeight="1" x14ac:dyDescent="0.2">
      <c r="B196" s="200"/>
      <c r="C196" s="392">
        <v>11.01</v>
      </c>
      <c r="D196" s="393"/>
      <c r="E196" s="326" t="s">
        <v>474</v>
      </c>
      <c r="F196" s="327"/>
      <c r="G196" s="6" t="s">
        <v>629</v>
      </c>
      <c r="H196" s="202">
        <v>1</v>
      </c>
      <c r="I196" s="203">
        <v>450000</v>
      </c>
      <c r="J196" s="204">
        <f t="shared" si="15"/>
        <v>450000</v>
      </c>
      <c r="K196" s="299"/>
      <c r="L196" s="253">
        <f t="shared" ref="L196:L197" si="17">+K196*I196</f>
        <v>0</v>
      </c>
      <c r="M196" s="265"/>
      <c r="N196" s="99"/>
      <c r="P196" s="271"/>
    </row>
    <row r="197" spans="2:16" ht="14.1" customHeight="1" x14ac:dyDescent="0.2">
      <c r="B197" s="200"/>
      <c r="C197" s="392">
        <v>11.02</v>
      </c>
      <c r="D197" s="393"/>
      <c r="E197" s="326" t="s">
        <v>475</v>
      </c>
      <c r="F197" s="327"/>
      <c r="G197" s="6" t="s">
        <v>637</v>
      </c>
      <c r="H197" s="202">
        <v>5369</v>
      </c>
      <c r="I197" s="203">
        <v>2550</v>
      </c>
      <c r="J197" s="204">
        <f t="shared" si="15"/>
        <v>13690950</v>
      </c>
      <c r="K197" s="299"/>
      <c r="L197" s="253">
        <f t="shared" si="17"/>
        <v>0</v>
      </c>
      <c r="M197" s="265"/>
      <c r="N197" s="99"/>
      <c r="P197" s="271"/>
    </row>
    <row r="198" spans="2:16" ht="14.1" customHeight="1" x14ac:dyDescent="0.2">
      <c r="B198" s="200"/>
      <c r="C198" s="392">
        <v>11.03</v>
      </c>
      <c r="D198" s="393"/>
      <c r="E198" s="326" t="s">
        <v>675</v>
      </c>
      <c r="F198" s="327"/>
      <c r="G198" s="6" t="s">
        <v>637</v>
      </c>
      <c r="H198" s="202">
        <v>47</v>
      </c>
      <c r="I198" s="203">
        <v>9800</v>
      </c>
      <c r="J198" s="204">
        <f t="shared" si="15"/>
        <v>460600</v>
      </c>
      <c r="K198" s="302">
        <v>0.4</v>
      </c>
      <c r="L198" s="253">
        <f>+K198*I198*H198</f>
        <v>184240</v>
      </c>
      <c r="M198" s="263" t="s">
        <v>719</v>
      </c>
      <c r="N198" s="259">
        <v>40</v>
      </c>
      <c r="O198" s="270"/>
      <c r="P198" s="271"/>
    </row>
    <row r="199" spans="2:16" ht="14.1" customHeight="1" x14ac:dyDescent="0.2">
      <c r="B199" s="200"/>
      <c r="C199" s="392">
        <v>11.04</v>
      </c>
      <c r="D199" s="393"/>
      <c r="E199" s="326" t="s">
        <v>676</v>
      </c>
      <c r="F199" s="327"/>
      <c r="G199" s="6" t="s">
        <v>637</v>
      </c>
      <c r="H199" s="202">
        <v>25</v>
      </c>
      <c r="I199" s="203">
        <v>12599</v>
      </c>
      <c r="J199" s="204">
        <f t="shared" si="15"/>
        <v>314975</v>
      </c>
      <c r="K199" s="302">
        <v>0.4</v>
      </c>
      <c r="L199" s="253">
        <f>+K199*I199*H199</f>
        <v>125990.00000000001</v>
      </c>
      <c r="M199" s="263" t="s">
        <v>719</v>
      </c>
      <c r="N199" s="259">
        <v>20</v>
      </c>
      <c r="O199" s="270"/>
      <c r="P199" s="271"/>
    </row>
    <row r="200" spans="2:16" ht="14.1" customHeight="1" x14ac:dyDescent="0.2">
      <c r="B200" s="200"/>
      <c r="C200" s="392">
        <v>11.05</v>
      </c>
      <c r="D200" s="393"/>
      <c r="E200" s="326" t="s">
        <v>677</v>
      </c>
      <c r="F200" s="327"/>
      <c r="G200" s="6" t="s">
        <v>637</v>
      </c>
      <c r="H200" s="202">
        <v>3</v>
      </c>
      <c r="I200" s="203">
        <v>9800</v>
      </c>
      <c r="J200" s="204">
        <f t="shared" si="15"/>
        <v>29400</v>
      </c>
      <c r="K200" s="299"/>
      <c r="L200" s="253">
        <f t="shared" ref="L200" si="18">+K200*I200</f>
        <v>0</v>
      </c>
      <c r="M200" s="265"/>
      <c r="N200" s="99"/>
      <c r="P200" s="271"/>
    </row>
    <row r="201" spans="2:16" ht="14.1" customHeight="1" x14ac:dyDescent="0.2">
      <c r="B201" s="200"/>
      <c r="C201" s="401">
        <v>12</v>
      </c>
      <c r="D201" s="402"/>
      <c r="E201" s="322" t="s">
        <v>678</v>
      </c>
      <c r="F201" s="323"/>
      <c r="G201" s="17"/>
      <c r="H201" s="206"/>
      <c r="I201" s="212"/>
      <c r="J201" s="208">
        <f>SUM(J202:J206)</f>
        <v>3042500</v>
      </c>
      <c r="K201" s="29"/>
      <c r="L201" s="255">
        <f>SUM(L202:L206)</f>
        <v>885600</v>
      </c>
      <c r="M201" s="266"/>
      <c r="N201" s="100"/>
      <c r="P201" s="271"/>
    </row>
    <row r="202" spans="2:16" ht="14.1" customHeight="1" x14ac:dyDescent="0.2">
      <c r="B202" s="200"/>
      <c r="C202" s="392">
        <v>12.01</v>
      </c>
      <c r="D202" s="393"/>
      <c r="E202" s="326" t="s">
        <v>679</v>
      </c>
      <c r="F202" s="327"/>
      <c r="G202" s="6" t="s">
        <v>637</v>
      </c>
      <c r="H202" s="202">
        <v>72</v>
      </c>
      <c r="I202" s="203">
        <v>20500</v>
      </c>
      <c r="J202" s="204">
        <f t="shared" si="15"/>
        <v>1476000</v>
      </c>
      <c r="K202" s="302">
        <v>0.6</v>
      </c>
      <c r="L202" s="253">
        <f>+K202*I202*H202</f>
        <v>885600</v>
      </c>
      <c r="M202" s="263" t="s">
        <v>719</v>
      </c>
      <c r="N202" s="259">
        <v>60</v>
      </c>
      <c r="O202" s="270"/>
      <c r="P202" s="271"/>
    </row>
    <row r="203" spans="2:16" ht="14.1" customHeight="1" x14ac:dyDescent="0.2">
      <c r="B203" s="200"/>
      <c r="C203" s="392">
        <v>12.02</v>
      </c>
      <c r="D203" s="393"/>
      <c r="E203" s="326" t="s">
        <v>680</v>
      </c>
      <c r="F203" s="327"/>
      <c r="G203" s="6" t="s">
        <v>637</v>
      </c>
      <c r="H203" s="202">
        <v>34</v>
      </c>
      <c r="I203" s="203">
        <v>20500</v>
      </c>
      <c r="J203" s="204">
        <f t="shared" si="15"/>
        <v>697000</v>
      </c>
      <c r="K203" s="299"/>
      <c r="L203" s="253">
        <f t="shared" ref="L203:L206" si="19">+K203*I203</f>
        <v>0</v>
      </c>
      <c r="M203" s="265"/>
      <c r="N203" s="99"/>
      <c r="P203" s="271"/>
    </row>
    <row r="204" spans="2:16" ht="14.1" customHeight="1" x14ac:dyDescent="0.2">
      <c r="B204" s="200"/>
      <c r="C204" s="392">
        <v>12.03</v>
      </c>
      <c r="D204" s="393"/>
      <c r="E204" s="326" t="s">
        <v>681</v>
      </c>
      <c r="F204" s="327"/>
      <c r="G204" s="6" t="s">
        <v>637</v>
      </c>
      <c r="H204" s="202">
        <v>5</v>
      </c>
      <c r="I204" s="203">
        <v>25500</v>
      </c>
      <c r="J204" s="204">
        <f t="shared" si="15"/>
        <v>127500</v>
      </c>
      <c r="K204" s="299"/>
      <c r="L204" s="253">
        <f t="shared" si="19"/>
        <v>0</v>
      </c>
      <c r="M204" s="265"/>
      <c r="N204" s="99"/>
      <c r="P204" s="271"/>
    </row>
    <row r="205" spans="2:16" ht="25.5" customHeight="1" x14ac:dyDescent="0.2">
      <c r="B205" s="200"/>
      <c r="C205" s="392">
        <v>12.04</v>
      </c>
      <c r="D205" s="393"/>
      <c r="E205" s="326" t="s">
        <v>273</v>
      </c>
      <c r="F205" s="394"/>
      <c r="G205" s="6" t="s">
        <v>629</v>
      </c>
      <c r="H205" s="202">
        <v>2</v>
      </c>
      <c r="I205" s="203">
        <v>250500</v>
      </c>
      <c r="J205" s="204">
        <f t="shared" si="15"/>
        <v>501000</v>
      </c>
      <c r="K205" s="299"/>
      <c r="L205" s="253">
        <f t="shared" si="19"/>
        <v>0</v>
      </c>
      <c r="M205" s="265"/>
      <c r="N205" s="99"/>
      <c r="P205" s="271"/>
    </row>
    <row r="206" spans="2:16" ht="14.1" customHeight="1" x14ac:dyDescent="0.2">
      <c r="B206" s="200"/>
      <c r="C206" s="392">
        <v>12.05</v>
      </c>
      <c r="D206" s="393"/>
      <c r="E206" s="326" t="s">
        <v>682</v>
      </c>
      <c r="F206" s="327"/>
      <c r="G206" s="6" t="s">
        <v>629</v>
      </c>
      <c r="H206" s="202">
        <v>2</v>
      </c>
      <c r="I206" s="203">
        <v>120500</v>
      </c>
      <c r="J206" s="204">
        <f t="shared" si="15"/>
        <v>241000</v>
      </c>
      <c r="K206" s="299"/>
      <c r="L206" s="253">
        <f t="shared" si="19"/>
        <v>0</v>
      </c>
      <c r="M206" s="265"/>
      <c r="N206" s="99"/>
      <c r="P206" s="271"/>
    </row>
    <row r="207" spans="2:16" ht="14.1" customHeight="1" x14ac:dyDescent="0.2">
      <c r="B207" s="200"/>
      <c r="C207" s="401">
        <v>13</v>
      </c>
      <c r="D207" s="402"/>
      <c r="E207" s="322" t="s">
        <v>482</v>
      </c>
      <c r="F207" s="323"/>
      <c r="G207" s="17"/>
      <c r="H207" s="206"/>
      <c r="I207" s="212"/>
      <c r="J207" s="208">
        <f>SUM(J208:J212)</f>
        <v>1022574</v>
      </c>
      <c r="K207" s="29"/>
      <c r="L207" s="255">
        <f>SUM(L208:L212)</f>
        <v>247235</v>
      </c>
      <c r="M207" s="266"/>
      <c r="N207" s="100"/>
      <c r="P207" s="271"/>
    </row>
    <row r="208" spans="2:16" ht="14.1" customHeight="1" x14ac:dyDescent="0.2">
      <c r="B208" s="200"/>
      <c r="C208" s="392">
        <v>13.01</v>
      </c>
      <c r="D208" s="393"/>
      <c r="E208" s="326" t="s">
        <v>683</v>
      </c>
      <c r="F208" s="327"/>
      <c r="G208" s="6" t="s">
        <v>637</v>
      </c>
      <c r="H208" s="202">
        <v>47</v>
      </c>
      <c r="I208" s="203">
        <v>9800</v>
      </c>
      <c r="J208" s="204">
        <f t="shared" si="15"/>
        <v>460600</v>
      </c>
      <c r="K208" s="302">
        <v>0.4</v>
      </c>
      <c r="L208" s="253">
        <f t="shared" ref="L208:L209" si="20">+K208*I208*H208</f>
        <v>184240</v>
      </c>
      <c r="M208" s="263" t="s">
        <v>719</v>
      </c>
      <c r="N208" s="259">
        <v>40</v>
      </c>
      <c r="O208" s="270"/>
      <c r="P208" s="271"/>
    </row>
    <row r="209" spans="2:16" ht="14.1" customHeight="1" x14ac:dyDescent="0.2">
      <c r="B209" s="200"/>
      <c r="C209" s="392">
        <v>13.02</v>
      </c>
      <c r="D209" s="393"/>
      <c r="E209" s="326" t="s">
        <v>684</v>
      </c>
      <c r="F209" s="327"/>
      <c r="G209" s="6" t="s">
        <v>637</v>
      </c>
      <c r="H209" s="202">
        <v>25</v>
      </c>
      <c r="I209" s="203">
        <v>12599</v>
      </c>
      <c r="J209" s="204">
        <f t="shared" si="15"/>
        <v>314975</v>
      </c>
      <c r="K209" s="302">
        <v>0.2</v>
      </c>
      <c r="L209" s="253">
        <f t="shared" si="20"/>
        <v>62995.000000000007</v>
      </c>
      <c r="M209" s="263" t="s">
        <v>719</v>
      </c>
      <c r="N209" s="259">
        <v>20</v>
      </c>
      <c r="O209" s="270"/>
      <c r="P209" s="271"/>
    </row>
    <row r="210" spans="2:16" ht="14.1" customHeight="1" x14ac:dyDescent="0.2">
      <c r="B210" s="200"/>
      <c r="C210" s="392">
        <v>13.03</v>
      </c>
      <c r="D210" s="393"/>
      <c r="E210" s="326" t="s">
        <v>685</v>
      </c>
      <c r="F210" s="327"/>
      <c r="G210" s="6" t="s">
        <v>637</v>
      </c>
      <c r="H210" s="202">
        <v>3</v>
      </c>
      <c r="I210" s="203">
        <v>9800</v>
      </c>
      <c r="J210" s="204">
        <f t="shared" si="15"/>
        <v>29400</v>
      </c>
      <c r="K210" s="299"/>
      <c r="L210" s="253">
        <f t="shared" ref="L210:L212" si="21">+K210*I210</f>
        <v>0</v>
      </c>
      <c r="M210" s="265"/>
      <c r="N210" s="99"/>
      <c r="P210" s="271"/>
    </row>
    <row r="211" spans="2:16" ht="14.1" customHeight="1" x14ac:dyDescent="0.2">
      <c r="B211" s="200"/>
      <c r="C211" s="392">
        <v>13.04</v>
      </c>
      <c r="D211" s="393"/>
      <c r="E211" s="326" t="s">
        <v>677</v>
      </c>
      <c r="F211" s="327"/>
      <c r="G211" s="6" t="s">
        <v>637</v>
      </c>
      <c r="H211" s="202">
        <v>1</v>
      </c>
      <c r="I211" s="203">
        <v>12599</v>
      </c>
      <c r="J211" s="204">
        <f t="shared" si="15"/>
        <v>12599</v>
      </c>
      <c r="K211" s="299"/>
      <c r="L211" s="253">
        <f t="shared" si="21"/>
        <v>0</v>
      </c>
      <c r="M211" s="265"/>
      <c r="N211" s="99"/>
      <c r="P211" s="271"/>
    </row>
    <row r="212" spans="2:16" ht="14.1" customHeight="1" x14ac:dyDescent="0.2">
      <c r="B212" s="200"/>
      <c r="C212" s="392">
        <v>13.05</v>
      </c>
      <c r="D212" s="393"/>
      <c r="E212" s="326" t="s">
        <v>680</v>
      </c>
      <c r="F212" s="327"/>
      <c r="G212" s="6" t="s">
        <v>637</v>
      </c>
      <c r="H212" s="202">
        <v>10</v>
      </c>
      <c r="I212" s="203">
        <v>20500</v>
      </c>
      <c r="J212" s="204">
        <f t="shared" si="15"/>
        <v>205000</v>
      </c>
      <c r="K212" s="299"/>
      <c r="L212" s="253">
        <f t="shared" si="21"/>
        <v>0</v>
      </c>
      <c r="M212" s="265"/>
      <c r="N212" s="99"/>
      <c r="P212" s="271"/>
    </row>
    <row r="213" spans="2:16" ht="14.1" customHeight="1" x14ac:dyDescent="0.2">
      <c r="B213" s="200"/>
      <c r="C213" s="401">
        <v>14</v>
      </c>
      <c r="D213" s="402"/>
      <c r="E213" s="322" t="s">
        <v>485</v>
      </c>
      <c r="F213" s="323"/>
      <c r="G213" s="17"/>
      <c r="H213" s="206"/>
      <c r="I213" s="212"/>
      <c r="J213" s="208">
        <f>SUM(J214:J218)</f>
        <v>35569000</v>
      </c>
      <c r="K213" s="29"/>
      <c r="L213" s="255">
        <f>SUM(L214:L218)</f>
        <v>0</v>
      </c>
      <c r="M213" s="266"/>
      <c r="N213" s="100"/>
      <c r="P213" s="271"/>
    </row>
    <row r="214" spans="2:16" ht="25.5" customHeight="1" x14ac:dyDescent="0.2">
      <c r="B214" s="200"/>
      <c r="C214" s="392">
        <v>14.01</v>
      </c>
      <c r="D214" s="393"/>
      <c r="E214" s="400" t="s">
        <v>686</v>
      </c>
      <c r="F214" s="394"/>
      <c r="G214" s="6" t="s">
        <v>687</v>
      </c>
      <c r="H214" s="202">
        <v>1</v>
      </c>
      <c r="I214" s="203">
        <v>550000</v>
      </c>
      <c r="J214" s="204">
        <f t="shared" si="15"/>
        <v>550000</v>
      </c>
      <c r="K214" s="299"/>
      <c r="L214" s="253">
        <f t="shared" ref="L214:L218" si="22">+K214*I214</f>
        <v>0</v>
      </c>
      <c r="M214" s="265"/>
      <c r="N214" s="99"/>
      <c r="P214" s="271"/>
    </row>
    <row r="215" spans="2:16" ht="25.5" customHeight="1" x14ac:dyDescent="0.2">
      <c r="B215" s="200"/>
      <c r="C215" s="392">
        <v>14.02</v>
      </c>
      <c r="D215" s="393"/>
      <c r="E215" s="400" t="s">
        <v>688</v>
      </c>
      <c r="F215" s="394"/>
      <c r="G215" s="6" t="s">
        <v>687</v>
      </c>
      <c r="H215" s="202">
        <v>1</v>
      </c>
      <c r="I215" s="203">
        <v>550000</v>
      </c>
      <c r="J215" s="204">
        <f t="shared" si="15"/>
        <v>550000</v>
      </c>
      <c r="K215" s="299"/>
      <c r="L215" s="253">
        <f t="shared" si="22"/>
        <v>0</v>
      </c>
      <c r="M215" s="265"/>
      <c r="N215" s="99"/>
      <c r="P215" s="271"/>
    </row>
    <row r="216" spans="2:16" ht="25.5" customHeight="1" x14ac:dyDescent="0.2">
      <c r="B216" s="200"/>
      <c r="C216" s="392">
        <v>14.03</v>
      </c>
      <c r="D216" s="393"/>
      <c r="E216" s="326" t="s">
        <v>274</v>
      </c>
      <c r="F216" s="394"/>
      <c r="G216" s="6" t="s">
        <v>637</v>
      </c>
      <c r="H216" s="202">
        <v>107</v>
      </c>
      <c r="I216" s="203">
        <v>128500</v>
      </c>
      <c r="J216" s="204">
        <f t="shared" si="15"/>
        <v>13749500</v>
      </c>
      <c r="K216" s="299"/>
      <c r="L216" s="253">
        <f t="shared" si="22"/>
        <v>0</v>
      </c>
      <c r="M216" s="265"/>
      <c r="N216" s="99"/>
      <c r="P216" s="271"/>
    </row>
    <row r="217" spans="2:16" ht="14.1" customHeight="1" x14ac:dyDescent="0.2">
      <c r="B217" s="200"/>
      <c r="C217" s="392">
        <v>14.04</v>
      </c>
      <c r="D217" s="393"/>
      <c r="E217" s="326" t="s">
        <v>689</v>
      </c>
      <c r="F217" s="327"/>
      <c r="G217" s="6" t="s">
        <v>637</v>
      </c>
      <c r="H217" s="202">
        <v>99</v>
      </c>
      <c r="I217" s="203">
        <v>180500</v>
      </c>
      <c r="J217" s="204">
        <f t="shared" si="15"/>
        <v>17869500</v>
      </c>
      <c r="K217" s="299"/>
      <c r="L217" s="253">
        <f t="shared" si="22"/>
        <v>0</v>
      </c>
      <c r="M217" s="265"/>
      <c r="N217" s="99"/>
      <c r="P217" s="271"/>
    </row>
    <row r="218" spans="2:16" ht="14.1" customHeight="1" x14ac:dyDescent="0.2">
      <c r="B218" s="200"/>
      <c r="C218" s="392">
        <v>14.05</v>
      </c>
      <c r="D218" s="393"/>
      <c r="E218" s="326" t="s">
        <v>275</v>
      </c>
      <c r="F218" s="327"/>
      <c r="G218" s="6" t="s">
        <v>629</v>
      </c>
      <c r="H218" s="202">
        <v>1</v>
      </c>
      <c r="I218" s="203">
        <v>2850000</v>
      </c>
      <c r="J218" s="204">
        <f t="shared" si="15"/>
        <v>2850000</v>
      </c>
      <c r="K218" s="299"/>
      <c r="L218" s="253">
        <f t="shared" si="22"/>
        <v>0</v>
      </c>
      <c r="M218" s="265"/>
      <c r="N218" s="99"/>
      <c r="P218" s="271"/>
    </row>
    <row r="219" spans="2:16" ht="14.1" customHeight="1" x14ac:dyDescent="0.2">
      <c r="B219" s="200"/>
      <c r="C219" s="401">
        <v>15</v>
      </c>
      <c r="D219" s="402"/>
      <c r="E219" s="322" t="s">
        <v>488</v>
      </c>
      <c r="F219" s="323"/>
      <c r="G219" s="17"/>
      <c r="H219" s="206"/>
      <c r="I219" s="212"/>
      <c r="J219" s="208">
        <f>SUM(J220:J228)</f>
        <v>20264400</v>
      </c>
      <c r="K219" s="29"/>
      <c r="L219" s="255">
        <f>SUM(L220:L228)</f>
        <v>614975</v>
      </c>
      <c r="M219" s="266"/>
      <c r="N219" s="100"/>
      <c r="P219" s="271"/>
    </row>
    <row r="220" spans="2:16" ht="14.1" customHeight="1" x14ac:dyDescent="0.2">
      <c r="B220" s="200"/>
      <c r="C220" s="392">
        <v>15.01</v>
      </c>
      <c r="D220" s="393"/>
      <c r="E220" s="326" t="s">
        <v>489</v>
      </c>
      <c r="F220" s="327"/>
      <c r="G220" s="6" t="s">
        <v>629</v>
      </c>
      <c r="H220" s="202">
        <v>17</v>
      </c>
      <c r="I220" s="203">
        <v>22500</v>
      </c>
      <c r="J220" s="204">
        <f t="shared" si="15"/>
        <v>382500</v>
      </c>
      <c r="K220" s="299"/>
      <c r="L220" s="253">
        <f t="shared" ref="L220:L228" si="23">+K220*I220</f>
        <v>0</v>
      </c>
      <c r="M220" s="265"/>
      <c r="N220" s="99"/>
      <c r="P220" s="271"/>
    </row>
    <row r="221" spans="2:16" ht="14.1" customHeight="1" x14ac:dyDescent="0.2">
      <c r="B221" s="200"/>
      <c r="C221" s="392">
        <v>15.02</v>
      </c>
      <c r="D221" s="393"/>
      <c r="E221" s="326" t="s">
        <v>490</v>
      </c>
      <c r="F221" s="327"/>
      <c r="G221" s="6" t="s">
        <v>637</v>
      </c>
      <c r="H221" s="202">
        <v>331</v>
      </c>
      <c r="I221" s="203">
        <v>22500</v>
      </c>
      <c r="J221" s="204">
        <f t="shared" si="15"/>
        <v>7447500</v>
      </c>
      <c r="K221" s="299"/>
      <c r="L221" s="253">
        <f t="shared" si="23"/>
        <v>0</v>
      </c>
      <c r="M221" s="265"/>
      <c r="N221" s="99"/>
      <c r="P221" s="271"/>
    </row>
    <row r="222" spans="2:16" ht="14.1" customHeight="1" x14ac:dyDescent="0.2">
      <c r="B222" s="200"/>
      <c r="C222" s="392">
        <v>15.03</v>
      </c>
      <c r="D222" s="393"/>
      <c r="E222" s="326" t="s">
        <v>491</v>
      </c>
      <c r="F222" s="327"/>
      <c r="G222" s="6" t="s">
        <v>637</v>
      </c>
      <c r="H222" s="202">
        <v>242</v>
      </c>
      <c r="I222" s="203">
        <v>22500</v>
      </c>
      <c r="J222" s="204">
        <f t="shared" si="15"/>
        <v>5445000</v>
      </c>
      <c r="K222" s="299"/>
      <c r="L222" s="253">
        <f t="shared" si="23"/>
        <v>0</v>
      </c>
      <c r="M222" s="265"/>
      <c r="N222" s="99"/>
      <c r="P222" s="271"/>
    </row>
    <row r="223" spans="2:16" ht="14.1" customHeight="1" x14ac:dyDescent="0.2">
      <c r="B223" s="200"/>
      <c r="C223" s="392">
        <v>15.04</v>
      </c>
      <c r="D223" s="393"/>
      <c r="E223" s="326" t="s">
        <v>492</v>
      </c>
      <c r="F223" s="327"/>
      <c r="G223" s="6" t="s">
        <v>637</v>
      </c>
      <c r="H223" s="202">
        <v>278</v>
      </c>
      <c r="I223" s="203">
        <v>7800</v>
      </c>
      <c r="J223" s="204">
        <f t="shared" si="15"/>
        <v>2168400</v>
      </c>
      <c r="K223" s="299"/>
      <c r="L223" s="253">
        <f t="shared" si="23"/>
        <v>0</v>
      </c>
      <c r="M223" s="265"/>
      <c r="N223" s="99"/>
      <c r="P223" s="271"/>
    </row>
    <row r="224" spans="2:16" ht="28.5" customHeight="1" x14ac:dyDescent="0.2">
      <c r="B224" s="200"/>
      <c r="C224" s="392">
        <v>15.05</v>
      </c>
      <c r="D224" s="393"/>
      <c r="E224" s="326" t="s">
        <v>276</v>
      </c>
      <c r="F224" s="394"/>
      <c r="G224" s="6" t="s">
        <v>635</v>
      </c>
      <c r="H224" s="202">
        <v>8</v>
      </c>
      <c r="I224" s="203">
        <v>75500</v>
      </c>
      <c r="J224" s="204">
        <f t="shared" si="15"/>
        <v>604000</v>
      </c>
      <c r="K224" s="299"/>
      <c r="L224" s="253">
        <f t="shared" si="23"/>
        <v>0</v>
      </c>
      <c r="M224" s="265"/>
      <c r="N224" s="99"/>
      <c r="P224" s="271"/>
    </row>
    <row r="225" spans="2:16" ht="30" customHeight="1" x14ac:dyDescent="0.2">
      <c r="B225" s="200"/>
      <c r="C225" s="392">
        <v>15.06</v>
      </c>
      <c r="D225" s="393"/>
      <c r="E225" s="326" t="s">
        <v>277</v>
      </c>
      <c r="F225" s="394"/>
      <c r="G225" s="6" t="s">
        <v>635</v>
      </c>
      <c r="H225" s="202">
        <v>4</v>
      </c>
      <c r="I225" s="203">
        <v>650000</v>
      </c>
      <c r="J225" s="204">
        <f t="shared" si="15"/>
        <v>2600000</v>
      </c>
      <c r="K225" s="296">
        <v>0.85</v>
      </c>
      <c r="L225" s="253">
        <f t="shared" si="23"/>
        <v>552500</v>
      </c>
      <c r="M225" s="263" t="s">
        <v>717</v>
      </c>
      <c r="N225" s="257" t="s">
        <v>119</v>
      </c>
      <c r="P225" s="271"/>
    </row>
    <row r="226" spans="2:16" ht="47.25" customHeight="1" x14ac:dyDescent="0.2">
      <c r="B226" s="200"/>
      <c r="C226" s="392">
        <v>15.07</v>
      </c>
      <c r="D226" s="393"/>
      <c r="E226" s="326" t="s">
        <v>278</v>
      </c>
      <c r="F226" s="394"/>
      <c r="G226" s="6" t="s">
        <v>637</v>
      </c>
      <c r="H226" s="202">
        <v>56</v>
      </c>
      <c r="I226" s="203">
        <v>24500</v>
      </c>
      <c r="J226" s="204">
        <f t="shared" si="15"/>
        <v>1372000</v>
      </c>
      <c r="K226" s="296">
        <v>0.85</v>
      </c>
      <c r="L226" s="253">
        <f t="shared" si="23"/>
        <v>20825</v>
      </c>
      <c r="M226" s="263" t="s">
        <v>717</v>
      </c>
      <c r="N226" s="257" t="s">
        <v>119</v>
      </c>
      <c r="P226" s="271"/>
    </row>
    <row r="227" spans="2:16" ht="25.5" customHeight="1" x14ac:dyDescent="0.2">
      <c r="B227" s="200"/>
      <c r="C227" s="392">
        <v>15.08</v>
      </c>
      <c r="D227" s="393"/>
      <c r="E227" s="326" t="s">
        <v>279</v>
      </c>
      <c r="F227" s="394"/>
      <c r="G227" s="6" t="s">
        <v>637</v>
      </c>
      <c r="H227" s="202">
        <v>6</v>
      </c>
      <c r="I227" s="203">
        <v>24500</v>
      </c>
      <c r="J227" s="204">
        <f t="shared" si="15"/>
        <v>147000</v>
      </c>
      <c r="K227" s="296">
        <v>0.85</v>
      </c>
      <c r="L227" s="253">
        <f t="shared" si="23"/>
        <v>20825</v>
      </c>
      <c r="M227" s="263" t="s">
        <v>717</v>
      </c>
      <c r="N227" s="257" t="s">
        <v>119</v>
      </c>
      <c r="P227" s="271"/>
    </row>
    <row r="228" spans="2:16" ht="25.5" customHeight="1" x14ac:dyDescent="0.2">
      <c r="B228" s="200"/>
      <c r="C228" s="392">
        <v>15.09</v>
      </c>
      <c r="D228" s="393"/>
      <c r="E228" s="326" t="s">
        <v>280</v>
      </c>
      <c r="F228" s="394"/>
      <c r="G228" s="6" t="s">
        <v>637</v>
      </c>
      <c r="H228" s="202">
        <v>4</v>
      </c>
      <c r="I228" s="203">
        <v>24500</v>
      </c>
      <c r="J228" s="204">
        <f t="shared" si="15"/>
        <v>98000</v>
      </c>
      <c r="K228" s="296">
        <v>0.85</v>
      </c>
      <c r="L228" s="253">
        <f t="shared" si="23"/>
        <v>20825</v>
      </c>
      <c r="M228" s="263" t="s">
        <v>717</v>
      </c>
      <c r="N228" s="257" t="s">
        <v>119</v>
      </c>
      <c r="P228" s="271"/>
    </row>
    <row r="229" spans="2:16" ht="14.1" customHeight="1" x14ac:dyDescent="0.2">
      <c r="B229" s="200"/>
      <c r="C229" s="401">
        <v>16</v>
      </c>
      <c r="D229" s="402"/>
      <c r="E229" s="322" t="s">
        <v>495</v>
      </c>
      <c r="F229" s="323"/>
      <c r="G229" s="17"/>
      <c r="H229" s="206"/>
      <c r="I229" s="212"/>
      <c r="J229" s="208">
        <f>SUM(J230:J233)</f>
        <v>4985000</v>
      </c>
      <c r="K229" s="29"/>
      <c r="L229" s="255">
        <f>SUM(L230:L233)</f>
        <v>2320500</v>
      </c>
      <c r="M229" s="266"/>
      <c r="N229" s="100"/>
      <c r="P229" s="271"/>
    </row>
    <row r="230" spans="2:16" ht="84.75" customHeight="1" x14ac:dyDescent="0.2">
      <c r="B230" s="200"/>
      <c r="C230" s="392">
        <v>16.010000000000002</v>
      </c>
      <c r="D230" s="393"/>
      <c r="E230" s="326" t="s">
        <v>281</v>
      </c>
      <c r="F230" s="394"/>
      <c r="G230" s="6" t="s">
        <v>635</v>
      </c>
      <c r="H230" s="202">
        <v>1</v>
      </c>
      <c r="I230" s="203">
        <v>2550000</v>
      </c>
      <c r="J230" s="204">
        <f t="shared" si="15"/>
        <v>2550000</v>
      </c>
      <c r="K230" s="296">
        <v>0.85</v>
      </c>
      <c r="L230" s="253">
        <f t="shared" ref="L230:L233" si="24">+K230*I230</f>
        <v>2167500</v>
      </c>
      <c r="M230" s="263" t="s">
        <v>717</v>
      </c>
      <c r="N230" s="257" t="s">
        <v>119</v>
      </c>
      <c r="P230" s="271"/>
    </row>
    <row r="231" spans="2:16" ht="55.5" customHeight="1" x14ac:dyDescent="0.2">
      <c r="B231" s="200"/>
      <c r="C231" s="392">
        <v>16.02</v>
      </c>
      <c r="D231" s="393"/>
      <c r="E231" s="326" t="s">
        <v>282</v>
      </c>
      <c r="F231" s="394"/>
      <c r="G231" s="6" t="s">
        <v>635</v>
      </c>
      <c r="H231" s="202">
        <v>3</v>
      </c>
      <c r="I231" s="203">
        <v>650000</v>
      </c>
      <c r="J231" s="204">
        <f t="shared" si="15"/>
        <v>1950000</v>
      </c>
      <c r="K231" s="299"/>
      <c r="L231" s="253">
        <f t="shared" si="24"/>
        <v>0</v>
      </c>
      <c r="M231" s="265"/>
      <c r="N231" s="99"/>
      <c r="P231" s="271"/>
    </row>
    <row r="232" spans="2:16" ht="42.75" customHeight="1" x14ac:dyDescent="0.2">
      <c r="B232" s="200"/>
      <c r="C232" s="392">
        <v>16.03</v>
      </c>
      <c r="D232" s="393"/>
      <c r="E232" s="326" t="s">
        <v>283</v>
      </c>
      <c r="F232" s="394"/>
      <c r="G232" s="6" t="s">
        <v>635</v>
      </c>
      <c r="H232" s="202">
        <v>1</v>
      </c>
      <c r="I232" s="203">
        <v>125000</v>
      </c>
      <c r="J232" s="204">
        <f t="shared" si="15"/>
        <v>125000</v>
      </c>
      <c r="K232" s="299"/>
      <c r="L232" s="253">
        <f t="shared" si="24"/>
        <v>0</v>
      </c>
      <c r="M232" s="265"/>
      <c r="N232" s="99"/>
      <c r="P232" s="271"/>
    </row>
    <row r="233" spans="2:16" ht="18" customHeight="1" x14ac:dyDescent="0.2">
      <c r="B233" s="200"/>
      <c r="C233" s="392">
        <v>16.04</v>
      </c>
      <c r="D233" s="393"/>
      <c r="E233" s="326" t="s">
        <v>284</v>
      </c>
      <c r="F233" s="327"/>
      <c r="G233" s="6" t="s">
        <v>635</v>
      </c>
      <c r="H233" s="202">
        <v>2</v>
      </c>
      <c r="I233" s="203">
        <v>180000</v>
      </c>
      <c r="J233" s="204">
        <f t="shared" si="15"/>
        <v>360000</v>
      </c>
      <c r="K233" s="296">
        <v>0.85</v>
      </c>
      <c r="L233" s="253">
        <f t="shared" si="24"/>
        <v>153000</v>
      </c>
      <c r="M233" s="268"/>
      <c r="N233" s="257" t="s">
        <v>119</v>
      </c>
      <c r="P233" s="271"/>
    </row>
    <row r="234" spans="2:16" ht="33.6" customHeight="1" x14ac:dyDescent="0.2">
      <c r="B234" s="200"/>
      <c r="C234" s="401">
        <v>17</v>
      </c>
      <c r="D234" s="402"/>
      <c r="E234" s="337" t="s">
        <v>399</v>
      </c>
      <c r="F234" s="338"/>
      <c r="G234" s="234"/>
      <c r="H234" s="234"/>
      <c r="I234" s="212"/>
      <c r="J234" s="208">
        <f>SUM(J235:J254)</f>
        <v>63586200</v>
      </c>
      <c r="K234" s="29"/>
      <c r="L234" s="255">
        <f>SUM(L235:L254)</f>
        <v>11889000</v>
      </c>
      <c r="M234" s="266"/>
      <c r="N234" s="100" t="s">
        <v>122</v>
      </c>
      <c r="P234" s="271"/>
    </row>
    <row r="235" spans="2:16" ht="21" customHeight="1" x14ac:dyDescent="0.2">
      <c r="B235" s="200"/>
      <c r="C235" s="392">
        <v>17.010000000000002</v>
      </c>
      <c r="D235" s="393"/>
      <c r="E235" s="326" t="s">
        <v>332</v>
      </c>
      <c r="F235" s="327"/>
      <c r="G235" s="6" t="s">
        <v>629</v>
      </c>
      <c r="H235" s="202">
        <v>7</v>
      </c>
      <c r="I235" s="221">
        <v>37000</v>
      </c>
      <c r="J235" s="204">
        <f t="shared" si="15"/>
        <v>259000</v>
      </c>
      <c r="K235" s="297">
        <v>7</v>
      </c>
      <c r="L235" s="253">
        <f t="shared" ref="L235:L239" si="25">+K235*I235</f>
        <v>259000</v>
      </c>
      <c r="M235" s="268"/>
      <c r="N235" s="257" t="s">
        <v>83</v>
      </c>
      <c r="P235" s="271"/>
    </row>
    <row r="236" spans="2:16" ht="26.45" customHeight="1" x14ac:dyDescent="0.2">
      <c r="B236" s="200"/>
      <c r="C236" s="392">
        <v>17.02</v>
      </c>
      <c r="D236" s="393"/>
      <c r="E236" s="326" t="s">
        <v>233</v>
      </c>
      <c r="F236" s="327"/>
      <c r="G236" s="6" t="s">
        <v>629</v>
      </c>
      <c r="H236" s="202">
        <v>45</v>
      </c>
      <c r="I236" s="221">
        <v>37000</v>
      </c>
      <c r="J236" s="204">
        <f t="shared" si="15"/>
        <v>1665000</v>
      </c>
      <c r="K236" s="299"/>
      <c r="L236" s="253">
        <f t="shared" si="25"/>
        <v>0</v>
      </c>
      <c r="M236" s="265"/>
      <c r="N236" s="99"/>
      <c r="P236" s="271"/>
    </row>
    <row r="237" spans="2:16" ht="19.5" customHeight="1" x14ac:dyDescent="0.2">
      <c r="B237" s="200"/>
      <c r="C237" s="392">
        <v>17.03</v>
      </c>
      <c r="D237" s="393"/>
      <c r="E237" s="326" t="s">
        <v>690</v>
      </c>
      <c r="F237" s="327"/>
      <c r="G237" s="6" t="s">
        <v>629</v>
      </c>
      <c r="H237" s="202">
        <v>45</v>
      </c>
      <c r="I237" s="221">
        <v>85500</v>
      </c>
      <c r="J237" s="204">
        <f t="shared" si="15"/>
        <v>3847500</v>
      </c>
      <c r="K237" s="299"/>
      <c r="L237" s="253">
        <f t="shared" si="25"/>
        <v>0</v>
      </c>
      <c r="M237" s="265"/>
      <c r="N237" s="99"/>
      <c r="P237" s="271"/>
    </row>
    <row r="238" spans="2:16" ht="25.5" customHeight="1" x14ac:dyDescent="0.2">
      <c r="B238" s="200"/>
      <c r="C238" s="392">
        <v>17.04</v>
      </c>
      <c r="D238" s="393"/>
      <c r="E238" s="326" t="s">
        <v>256</v>
      </c>
      <c r="F238" s="394"/>
      <c r="G238" s="6" t="s">
        <v>629</v>
      </c>
      <c r="H238" s="202">
        <v>295</v>
      </c>
      <c r="I238" s="221">
        <v>37000</v>
      </c>
      <c r="J238" s="204">
        <f t="shared" si="15"/>
        <v>10915000</v>
      </c>
      <c r="K238" s="297">
        <v>190</v>
      </c>
      <c r="L238" s="253">
        <f t="shared" si="25"/>
        <v>7030000</v>
      </c>
      <c r="M238" s="268"/>
      <c r="N238" s="259">
        <v>190</v>
      </c>
      <c r="P238" s="271"/>
    </row>
    <row r="239" spans="2:16" ht="14.1" customHeight="1" x14ac:dyDescent="0.2">
      <c r="B239" s="200"/>
      <c r="C239" s="392">
        <v>17.05</v>
      </c>
      <c r="D239" s="393"/>
      <c r="E239" s="326" t="s">
        <v>239</v>
      </c>
      <c r="F239" s="327"/>
      <c r="G239" s="6" t="s">
        <v>629</v>
      </c>
      <c r="H239" s="202">
        <v>295</v>
      </c>
      <c r="I239" s="221">
        <v>16660</v>
      </c>
      <c r="J239" s="204">
        <f t="shared" si="15"/>
        <v>4914700</v>
      </c>
      <c r="K239" s="299"/>
      <c r="L239" s="253">
        <f t="shared" si="25"/>
        <v>0</v>
      </c>
      <c r="M239" s="265"/>
      <c r="N239" s="99"/>
      <c r="P239" s="271"/>
    </row>
    <row r="240" spans="2:16" ht="25.5" customHeight="1" x14ac:dyDescent="0.2">
      <c r="B240" s="200"/>
      <c r="C240" s="392">
        <v>17.059999999999999</v>
      </c>
      <c r="D240" s="393"/>
      <c r="E240" s="326" t="s">
        <v>240</v>
      </c>
      <c r="F240" s="394"/>
      <c r="G240" s="6" t="s">
        <v>629</v>
      </c>
      <c r="H240" s="202">
        <v>38</v>
      </c>
      <c r="I240" s="221">
        <v>39000</v>
      </c>
      <c r="J240" s="204">
        <f t="shared" si="15"/>
        <v>1482000</v>
      </c>
      <c r="K240" s="302">
        <v>0.5</v>
      </c>
      <c r="L240" s="253">
        <f>+K240*I240*H240</f>
        <v>741000</v>
      </c>
      <c r="M240" s="263" t="s">
        <v>719</v>
      </c>
      <c r="N240" s="258">
        <v>0.5</v>
      </c>
      <c r="O240" s="270"/>
      <c r="P240" s="271"/>
    </row>
    <row r="241" spans="2:16" ht="23.45" customHeight="1" x14ac:dyDescent="0.2">
      <c r="B241" s="200"/>
      <c r="C241" s="392">
        <v>17.07</v>
      </c>
      <c r="D241" s="393"/>
      <c r="E241" s="326" t="s">
        <v>242</v>
      </c>
      <c r="F241" s="327"/>
      <c r="G241" s="6" t="s">
        <v>629</v>
      </c>
      <c r="H241" s="202">
        <v>38</v>
      </c>
      <c r="I241" s="221">
        <v>55500</v>
      </c>
      <c r="J241" s="204">
        <f t="shared" si="15"/>
        <v>2109000</v>
      </c>
      <c r="K241" s="299"/>
      <c r="L241" s="253">
        <f t="shared" ref="L241" si="26">+K241*I241</f>
        <v>0</v>
      </c>
      <c r="M241" s="265"/>
      <c r="N241" s="99"/>
      <c r="P241" s="271"/>
    </row>
    <row r="242" spans="2:16" ht="25.5" customHeight="1" x14ac:dyDescent="0.2">
      <c r="B242" s="200"/>
      <c r="C242" s="392">
        <v>17.079999999999998</v>
      </c>
      <c r="D242" s="393"/>
      <c r="E242" s="326" t="s">
        <v>285</v>
      </c>
      <c r="F242" s="394"/>
      <c r="G242" s="6" t="s">
        <v>629</v>
      </c>
      <c r="H242" s="202">
        <v>15</v>
      </c>
      <c r="I242" s="221">
        <v>39000</v>
      </c>
      <c r="J242" s="204">
        <f t="shared" si="15"/>
        <v>585000</v>
      </c>
      <c r="K242" s="302">
        <v>0.5</v>
      </c>
      <c r="L242" s="253">
        <f>+K242*I242*H242</f>
        <v>292500</v>
      </c>
      <c r="M242" s="263" t="s">
        <v>719</v>
      </c>
      <c r="N242" s="258">
        <v>0.5</v>
      </c>
      <c r="O242" s="270"/>
      <c r="P242" s="271"/>
    </row>
    <row r="243" spans="2:16" ht="23.45" customHeight="1" x14ac:dyDescent="0.2">
      <c r="B243" s="200"/>
      <c r="C243" s="392">
        <v>17.09</v>
      </c>
      <c r="D243" s="393"/>
      <c r="E243" s="326" t="s">
        <v>259</v>
      </c>
      <c r="F243" s="327"/>
      <c r="G243" s="6" t="s">
        <v>629</v>
      </c>
      <c r="H243" s="202">
        <v>15</v>
      </c>
      <c r="I243" s="221">
        <v>350000</v>
      </c>
      <c r="J243" s="204">
        <f t="shared" si="15"/>
        <v>5250000</v>
      </c>
      <c r="K243" s="299"/>
      <c r="L243" s="253">
        <f t="shared" ref="L243:L245" si="27">+K243*I243</f>
        <v>0</v>
      </c>
      <c r="M243" s="265"/>
      <c r="N243" s="99"/>
      <c r="P243" s="271"/>
    </row>
    <row r="244" spans="2:16" ht="25.5" customHeight="1" x14ac:dyDescent="0.2">
      <c r="B244" s="200"/>
      <c r="C244" s="392">
        <v>17.100000000000001</v>
      </c>
      <c r="D244" s="393"/>
      <c r="E244" s="326" t="s">
        <v>243</v>
      </c>
      <c r="F244" s="394"/>
      <c r="G244" s="6" t="s">
        <v>629</v>
      </c>
      <c r="H244" s="202">
        <v>2</v>
      </c>
      <c r="I244" s="221">
        <v>39000</v>
      </c>
      <c r="J244" s="204">
        <f t="shared" si="15"/>
        <v>78000</v>
      </c>
      <c r="K244" s="299"/>
      <c r="L244" s="253">
        <f t="shared" si="27"/>
        <v>0</v>
      </c>
      <c r="M244" s="265"/>
      <c r="N244" s="99"/>
      <c r="P244" s="271"/>
    </row>
    <row r="245" spans="2:16" ht="14.1" customHeight="1" x14ac:dyDescent="0.2">
      <c r="B245" s="200"/>
      <c r="C245" s="392">
        <v>17.11</v>
      </c>
      <c r="D245" s="393"/>
      <c r="E245" s="326" t="s">
        <v>244</v>
      </c>
      <c r="F245" s="327"/>
      <c r="G245" s="6" t="s">
        <v>629</v>
      </c>
      <c r="H245" s="202">
        <v>2</v>
      </c>
      <c r="I245" s="221">
        <v>350000</v>
      </c>
      <c r="J245" s="204">
        <f t="shared" si="15"/>
        <v>700000</v>
      </c>
      <c r="K245" s="299"/>
      <c r="L245" s="253">
        <f t="shared" si="27"/>
        <v>0</v>
      </c>
      <c r="M245" s="265"/>
      <c r="N245" s="99"/>
      <c r="P245" s="271"/>
    </row>
    <row r="246" spans="2:16" ht="25.5" customHeight="1" x14ac:dyDescent="0.2">
      <c r="B246" s="200"/>
      <c r="C246" s="392">
        <v>17.12</v>
      </c>
      <c r="D246" s="393"/>
      <c r="E246" s="326" t="s">
        <v>245</v>
      </c>
      <c r="F246" s="394"/>
      <c r="G246" s="6" t="s">
        <v>629</v>
      </c>
      <c r="H246" s="202">
        <v>59</v>
      </c>
      <c r="I246" s="221">
        <v>39000</v>
      </c>
      <c r="J246" s="204">
        <f t="shared" si="15"/>
        <v>2301000</v>
      </c>
      <c r="K246" s="302">
        <v>0.5</v>
      </c>
      <c r="L246" s="253">
        <f>+K246*I246*H246</f>
        <v>1150500</v>
      </c>
      <c r="M246" s="263" t="s">
        <v>719</v>
      </c>
      <c r="N246" s="258">
        <v>0.5</v>
      </c>
      <c r="O246" s="270"/>
      <c r="P246" s="271"/>
    </row>
    <row r="247" spans="2:16" ht="23.45" customHeight="1" x14ac:dyDescent="0.2">
      <c r="B247" s="200"/>
      <c r="C247" s="392">
        <v>17.13</v>
      </c>
      <c r="D247" s="393"/>
      <c r="E247" s="326" t="s">
        <v>246</v>
      </c>
      <c r="F247" s="327"/>
      <c r="G247" s="6" t="s">
        <v>629</v>
      </c>
      <c r="H247" s="202">
        <v>59</v>
      </c>
      <c r="I247" s="221">
        <v>350000</v>
      </c>
      <c r="J247" s="204">
        <f t="shared" si="15"/>
        <v>20650000</v>
      </c>
      <c r="K247" s="299"/>
      <c r="L247" s="253">
        <f t="shared" ref="L247:L249" si="28">+K247*I247</f>
        <v>0</v>
      </c>
      <c r="M247" s="265"/>
      <c r="N247" s="99"/>
      <c r="P247" s="271"/>
    </row>
    <row r="248" spans="2:16" ht="25.5" customHeight="1" x14ac:dyDescent="0.2">
      <c r="B248" s="200"/>
      <c r="C248" s="392">
        <v>17.14</v>
      </c>
      <c r="D248" s="393"/>
      <c r="E248" s="326" t="s">
        <v>286</v>
      </c>
      <c r="F248" s="394"/>
      <c r="G248" s="6" t="s">
        <v>629</v>
      </c>
      <c r="H248" s="202">
        <v>7</v>
      </c>
      <c r="I248" s="221">
        <v>39000</v>
      </c>
      <c r="J248" s="204">
        <f t="shared" si="15"/>
        <v>273000</v>
      </c>
      <c r="K248" s="299"/>
      <c r="L248" s="253">
        <f t="shared" si="28"/>
        <v>0</v>
      </c>
      <c r="M248" s="265"/>
      <c r="N248" s="99"/>
      <c r="P248" s="271"/>
    </row>
    <row r="249" spans="2:16" ht="23.45" customHeight="1" x14ac:dyDescent="0.2">
      <c r="B249" s="200"/>
      <c r="C249" s="392">
        <v>17.149999999999999</v>
      </c>
      <c r="D249" s="393"/>
      <c r="E249" s="326" t="s">
        <v>265</v>
      </c>
      <c r="F249" s="327"/>
      <c r="G249" s="6" t="s">
        <v>629</v>
      </c>
      <c r="H249" s="202">
        <v>7</v>
      </c>
      <c r="I249" s="221">
        <v>350000</v>
      </c>
      <c r="J249" s="204">
        <f t="shared" si="15"/>
        <v>2450000</v>
      </c>
      <c r="K249" s="299"/>
      <c r="L249" s="253">
        <f t="shared" si="28"/>
        <v>0</v>
      </c>
      <c r="M249" s="265"/>
      <c r="N249" s="99"/>
      <c r="P249" s="271"/>
    </row>
    <row r="250" spans="2:16" ht="14.1" customHeight="1" x14ac:dyDescent="0.2">
      <c r="B250" s="200"/>
      <c r="C250" s="392">
        <v>17.16</v>
      </c>
      <c r="D250" s="393"/>
      <c r="E250" s="326" t="s">
        <v>287</v>
      </c>
      <c r="F250" s="327"/>
      <c r="G250" s="6" t="s">
        <v>629</v>
      </c>
      <c r="H250" s="202">
        <v>54</v>
      </c>
      <c r="I250" s="221">
        <v>39000</v>
      </c>
      <c r="J250" s="204">
        <f t="shared" si="15"/>
        <v>2106000</v>
      </c>
      <c r="K250" s="302">
        <v>0.5</v>
      </c>
      <c r="L250" s="253">
        <f>+K250*I250*H250</f>
        <v>1053000</v>
      </c>
      <c r="M250" s="263" t="s">
        <v>719</v>
      </c>
      <c r="N250" s="258">
        <v>0.5</v>
      </c>
      <c r="O250" s="270"/>
      <c r="P250" s="271"/>
    </row>
    <row r="251" spans="2:16" ht="14.1" customHeight="1" x14ac:dyDescent="0.2">
      <c r="B251" s="200"/>
      <c r="C251" s="392">
        <v>17.170000000000002</v>
      </c>
      <c r="D251" s="393"/>
      <c r="E251" s="326" t="s">
        <v>288</v>
      </c>
      <c r="F251" s="327"/>
      <c r="G251" s="6" t="s">
        <v>629</v>
      </c>
      <c r="H251" s="202">
        <v>1</v>
      </c>
      <c r="I251" s="221">
        <v>57000</v>
      </c>
      <c r="J251" s="204">
        <f t="shared" si="15"/>
        <v>57000</v>
      </c>
      <c r="K251" s="299"/>
      <c r="L251" s="253">
        <f t="shared" ref="L251:L252" si="29">+K251*I251</f>
        <v>0</v>
      </c>
      <c r="M251" s="265"/>
      <c r="N251" s="99"/>
      <c r="P251" s="271"/>
    </row>
    <row r="252" spans="2:16" ht="14.1" customHeight="1" x14ac:dyDescent="0.2">
      <c r="B252" s="200"/>
      <c r="C252" s="392">
        <v>17.18</v>
      </c>
      <c r="D252" s="393"/>
      <c r="E252" s="326" t="s">
        <v>289</v>
      </c>
      <c r="F252" s="327"/>
      <c r="G252" s="6" t="s">
        <v>629</v>
      </c>
      <c r="H252" s="202">
        <v>12</v>
      </c>
      <c r="I252" s="221">
        <v>39000</v>
      </c>
      <c r="J252" s="204">
        <f t="shared" si="15"/>
        <v>468000</v>
      </c>
      <c r="K252" s="299"/>
      <c r="L252" s="253">
        <f t="shared" si="29"/>
        <v>0</v>
      </c>
      <c r="M252" s="265"/>
      <c r="N252" s="99"/>
      <c r="P252" s="271"/>
    </row>
    <row r="253" spans="2:16" ht="35.25" customHeight="1" x14ac:dyDescent="0.2">
      <c r="B253" s="200"/>
      <c r="C253" s="392">
        <v>17.190000000000001</v>
      </c>
      <c r="D253" s="393"/>
      <c r="E253" s="326" t="s">
        <v>290</v>
      </c>
      <c r="F253" s="394"/>
      <c r="G253" s="6" t="s">
        <v>629</v>
      </c>
      <c r="H253" s="202">
        <v>58</v>
      </c>
      <c r="I253" s="222">
        <v>47000</v>
      </c>
      <c r="J253" s="204">
        <f t="shared" si="15"/>
        <v>2726000</v>
      </c>
      <c r="K253" s="302">
        <v>0.5</v>
      </c>
      <c r="L253" s="253">
        <f>+K253*I253*H253</f>
        <v>1363000</v>
      </c>
      <c r="M253" s="263" t="s">
        <v>719</v>
      </c>
      <c r="N253" s="258">
        <v>0.5</v>
      </c>
      <c r="O253" s="270"/>
      <c r="P253" s="271"/>
    </row>
    <row r="254" spans="2:16" ht="40.5" customHeight="1" x14ac:dyDescent="0.2">
      <c r="B254" s="200"/>
      <c r="C254" s="392">
        <v>17.2</v>
      </c>
      <c r="D254" s="393"/>
      <c r="E254" s="326" t="s">
        <v>291</v>
      </c>
      <c r="F254" s="394"/>
      <c r="G254" s="6" t="s">
        <v>629</v>
      </c>
      <c r="H254" s="202">
        <v>1</v>
      </c>
      <c r="I254" s="221">
        <v>750000</v>
      </c>
      <c r="J254" s="204">
        <f t="shared" si="15"/>
        <v>750000</v>
      </c>
      <c r="K254" s="299"/>
      <c r="L254" s="253">
        <f t="shared" ref="L254" si="30">+K254*I254</f>
        <v>0</v>
      </c>
      <c r="M254" s="265"/>
      <c r="N254" s="99"/>
      <c r="P254" s="271"/>
    </row>
    <row r="255" spans="2:16" ht="14.1" customHeight="1" x14ac:dyDescent="0.2">
      <c r="B255" s="220"/>
      <c r="C255" s="404">
        <v>18</v>
      </c>
      <c r="D255" s="405"/>
      <c r="E255" s="322" t="s">
        <v>691</v>
      </c>
      <c r="F255" s="323"/>
      <c r="G255" s="234"/>
      <c r="H255" s="234"/>
      <c r="I255" s="207"/>
      <c r="J255" s="208">
        <f>SUM(J257:J287)</f>
        <v>517239520</v>
      </c>
      <c r="K255" s="29"/>
      <c r="L255" s="255">
        <f>SUM(L257:L287)</f>
        <v>255271536</v>
      </c>
      <c r="M255" s="266"/>
      <c r="N255" s="100"/>
      <c r="P255" s="271"/>
    </row>
    <row r="256" spans="2:16" ht="14.1" customHeight="1" x14ac:dyDescent="0.2">
      <c r="B256" s="200"/>
      <c r="C256" s="406">
        <v>1</v>
      </c>
      <c r="D256" s="407"/>
      <c r="E256" s="343" t="s">
        <v>692</v>
      </c>
      <c r="F256" s="344"/>
      <c r="G256" s="235"/>
      <c r="H256" s="235"/>
      <c r="I256" s="7"/>
      <c r="J256" s="7"/>
      <c r="K256" s="297"/>
      <c r="L256" s="254"/>
      <c r="M256" s="265"/>
      <c r="N256" s="99"/>
      <c r="P256" s="271"/>
    </row>
    <row r="257" spans="2:16" ht="14.1" customHeight="1" x14ac:dyDescent="0.2">
      <c r="B257" s="200"/>
      <c r="C257" s="408">
        <v>18.010000000000002</v>
      </c>
      <c r="D257" s="409"/>
      <c r="E257" s="326" t="s">
        <v>309</v>
      </c>
      <c r="F257" s="327"/>
      <c r="G257" s="6" t="s">
        <v>629</v>
      </c>
      <c r="H257" s="202">
        <v>112</v>
      </c>
      <c r="I257" s="203">
        <v>42000</v>
      </c>
      <c r="J257" s="204">
        <f t="shared" ref="J257:J287" si="31">+I257*H257</f>
        <v>4704000</v>
      </c>
      <c r="K257" s="299"/>
      <c r="L257" s="253">
        <f t="shared" ref="L257:L263" si="32">+K257*I257</f>
        <v>0</v>
      </c>
      <c r="M257" s="265"/>
      <c r="N257" s="99"/>
      <c r="P257" s="271"/>
    </row>
    <row r="258" spans="2:16" ht="64.7" customHeight="1" x14ac:dyDescent="0.2">
      <c r="B258" s="200"/>
      <c r="C258" s="408">
        <v>18.02</v>
      </c>
      <c r="D258" s="409"/>
      <c r="E258" s="326" t="s">
        <v>238</v>
      </c>
      <c r="F258" s="327"/>
      <c r="G258" s="6" t="s">
        <v>629</v>
      </c>
      <c r="H258" s="202">
        <v>2872</v>
      </c>
      <c r="I258" s="203">
        <v>42000</v>
      </c>
      <c r="J258" s="204">
        <f t="shared" si="31"/>
        <v>120624000</v>
      </c>
      <c r="K258" s="296">
        <v>0.71399999999999997</v>
      </c>
      <c r="L258" s="253">
        <f>+K258*I258*H258</f>
        <v>86125536</v>
      </c>
      <c r="M258" s="268"/>
      <c r="N258" s="260" t="s">
        <v>292</v>
      </c>
      <c r="O258" s="271"/>
      <c r="P258" s="272"/>
    </row>
    <row r="259" spans="2:16" ht="35.25" customHeight="1" x14ac:dyDescent="0.2">
      <c r="B259" s="200"/>
      <c r="C259" s="410">
        <v>18.03</v>
      </c>
      <c r="D259" s="411"/>
      <c r="E259" s="343" t="s">
        <v>239</v>
      </c>
      <c r="F259" s="344"/>
      <c r="G259" s="11" t="s">
        <v>629</v>
      </c>
      <c r="H259" s="223">
        <v>2872</v>
      </c>
      <c r="I259" s="203">
        <v>16660</v>
      </c>
      <c r="J259" s="204">
        <f t="shared" si="31"/>
        <v>47847520</v>
      </c>
      <c r="K259" s="303">
        <v>410</v>
      </c>
      <c r="L259" s="253">
        <f>+K259*I259</f>
        <v>6830600</v>
      </c>
      <c r="M259" s="263" t="s">
        <v>719</v>
      </c>
      <c r="N259" s="98" t="s">
        <v>129</v>
      </c>
      <c r="P259" s="271"/>
    </row>
    <row r="260" spans="2:16" ht="57.75" customHeight="1" x14ac:dyDescent="0.2">
      <c r="B260" s="200"/>
      <c r="C260" s="408">
        <v>18.04</v>
      </c>
      <c r="D260" s="409"/>
      <c r="E260" s="326" t="s">
        <v>311</v>
      </c>
      <c r="F260" s="327"/>
      <c r="G260" s="6" t="s">
        <v>629</v>
      </c>
      <c r="H260" s="202">
        <v>112</v>
      </c>
      <c r="I260" s="203">
        <v>42000</v>
      </c>
      <c r="J260" s="204">
        <f t="shared" si="31"/>
        <v>4704000</v>
      </c>
      <c r="K260" s="299"/>
      <c r="L260" s="253">
        <f t="shared" si="32"/>
        <v>0</v>
      </c>
      <c r="M260" s="265"/>
      <c r="N260" s="98" t="s">
        <v>131</v>
      </c>
      <c r="P260" s="271"/>
    </row>
    <row r="261" spans="2:16" ht="16.7" customHeight="1" x14ac:dyDescent="0.2">
      <c r="B261" s="200"/>
      <c r="C261" s="410">
        <v>18.05</v>
      </c>
      <c r="D261" s="411"/>
      <c r="E261" s="343" t="s">
        <v>694</v>
      </c>
      <c r="F261" s="344"/>
      <c r="G261" s="11" t="s">
        <v>629</v>
      </c>
      <c r="H261" s="223">
        <v>112</v>
      </c>
      <c r="I261" s="203">
        <v>12500</v>
      </c>
      <c r="J261" s="204">
        <f t="shared" si="31"/>
        <v>1400000</v>
      </c>
      <c r="K261" s="297">
        <v>16</v>
      </c>
      <c r="L261" s="253">
        <f t="shared" si="32"/>
        <v>200000</v>
      </c>
      <c r="M261" s="268"/>
      <c r="N261" s="275">
        <v>16</v>
      </c>
      <c r="P261" s="271"/>
    </row>
    <row r="262" spans="2:16" ht="66" customHeight="1" x14ac:dyDescent="0.2">
      <c r="B262" s="200"/>
      <c r="C262" s="408">
        <v>18.059999999999999</v>
      </c>
      <c r="D262" s="409"/>
      <c r="E262" s="326" t="s">
        <v>378</v>
      </c>
      <c r="F262" s="327"/>
      <c r="G262" s="6" t="s">
        <v>629</v>
      </c>
      <c r="H262" s="202">
        <v>5</v>
      </c>
      <c r="I262" s="203">
        <v>35000</v>
      </c>
      <c r="J262" s="204">
        <f t="shared" si="31"/>
        <v>175000</v>
      </c>
      <c r="K262" s="299"/>
      <c r="L262" s="253">
        <f t="shared" si="32"/>
        <v>0</v>
      </c>
      <c r="M262" s="265"/>
      <c r="N262" s="98" t="s">
        <v>134</v>
      </c>
      <c r="P262" s="271"/>
    </row>
    <row r="263" spans="2:16" ht="14.1" customHeight="1" x14ac:dyDescent="0.2">
      <c r="B263" s="200"/>
      <c r="C263" s="410">
        <v>18.07</v>
      </c>
      <c r="D263" s="411"/>
      <c r="E263" s="343" t="s">
        <v>269</v>
      </c>
      <c r="F263" s="344"/>
      <c r="G263" s="11" t="s">
        <v>629</v>
      </c>
      <c r="H263" s="223">
        <v>5</v>
      </c>
      <c r="I263" s="203">
        <v>550000</v>
      </c>
      <c r="J263" s="204">
        <f t="shared" si="31"/>
        <v>2750000</v>
      </c>
      <c r="K263" s="299"/>
      <c r="L263" s="253">
        <f t="shared" si="32"/>
        <v>0</v>
      </c>
      <c r="M263" s="265"/>
      <c r="N263" s="99"/>
      <c r="P263" s="271"/>
    </row>
    <row r="264" spans="2:16" ht="14.1" customHeight="1" x14ac:dyDescent="0.2">
      <c r="B264" s="200"/>
      <c r="C264" s="408">
        <v>18.079999999999998</v>
      </c>
      <c r="D264" s="409"/>
      <c r="E264" s="326" t="s">
        <v>379</v>
      </c>
      <c r="F264" s="327"/>
      <c r="G264" s="6" t="s">
        <v>629</v>
      </c>
      <c r="H264" s="202">
        <v>182</v>
      </c>
      <c r="I264" s="203">
        <v>37000</v>
      </c>
      <c r="J264" s="204">
        <f t="shared" si="31"/>
        <v>6734000</v>
      </c>
      <c r="K264" s="302">
        <v>0.5</v>
      </c>
      <c r="L264" s="253">
        <f>+K264*I264*H264</f>
        <v>3367000</v>
      </c>
      <c r="M264" s="263" t="s">
        <v>719</v>
      </c>
      <c r="N264" s="357"/>
      <c r="O264" s="270"/>
      <c r="P264" s="271"/>
    </row>
    <row r="265" spans="2:16" ht="15" customHeight="1" x14ac:dyDescent="0.2">
      <c r="B265" s="200"/>
      <c r="C265" s="408">
        <v>18.09</v>
      </c>
      <c r="D265" s="409"/>
      <c r="E265" s="326" t="s">
        <v>380</v>
      </c>
      <c r="F265" s="327"/>
      <c r="G265" s="6" t="s">
        <v>629</v>
      </c>
      <c r="H265" s="202">
        <v>14</v>
      </c>
      <c r="I265" s="203">
        <v>37000</v>
      </c>
      <c r="J265" s="204">
        <f t="shared" si="31"/>
        <v>518000</v>
      </c>
      <c r="K265" s="302">
        <v>0.5</v>
      </c>
      <c r="L265" s="253">
        <f t="shared" ref="L265:L274" si="33">+K265*I265*H265</f>
        <v>259000</v>
      </c>
      <c r="M265" s="263" t="s">
        <v>719</v>
      </c>
      <c r="N265" s="371"/>
      <c r="O265" s="270"/>
      <c r="P265" s="271"/>
    </row>
    <row r="266" spans="2:16" ht="14.1" customHeight="1" x14ac:dyDescent="0.2">
      <c r="B266" s="200"/>
      <c r="C266" s="408">
        <v>18.100000000000001</v>
      </c>
      <c r="D266" s="409"/>
      <c r="E266" s="326" t="s">
        <v>314</v>
      </c>
      <c r="F266" s="327"/>
      <c r="G266" s="6" t="s">
        <v>629</v>
      </c>
      <c r="H266" s="202">
        <v>112</v>
      </c>
      <c r="I266" s="203">
        <v>37000</v>
      </c>
      <c r="J266" s="204">
        <f t="shared" si="31"/>
        <v>4144000</v>
      </c>
      <c r="K266" s="302">
        <v>0.5</v>
      </c>
      <c r="L266" s="253">
        <f t="shared" si="33"/>
        <v>2072000</v>
      </c>
      <c r="M266" s="263" t="s">
        <v>719</v>
      </c>
      <c r="N266" s="371"/>
      <c r="O266" s="270"/>
      <c r="P266" s="271"/>
    </row>
    <row r="267" spans="2:16" ht="14.1" customHeight="1" x14ac:dyDescent="0.2">
      <c r="B267" s="200"/>
      <c r="C267" s="408">
        <v>18.11</v>
      </c>
      <c r="D267" s="409"/>
      <c r="E267" s="326" t="s">
        <v>315</v>
      </c>
      <c r="F267" s="327"/>
      <c r="G267" s="6" t="s">
        <v>629</v>
      </c>
      <c r="H267" s="202">
        <v>112</v>
      </c>
      <c r="I267" s="203">
        <v>50000</v>
      </c>
      <c r="J267" s="204">
        <f t="shared" si="31"/>
        <v>5600000</v>
      </c>
      <c r="K267" s="302">
        <v>0.7</v>
      </c>
      <c r="L267" s="253">
        <f t="shared" si="33"/>
        <v>3920000</v>
      </c>
      <c r="M267" s="263" t="s">
        <v>719</v>
      </c>
      <c r="N267" s="371"/>
      <c r="O267" s="270"/>
      <c r="P267" s="271"/>
    </row>
    <row r="268" spans="2:16" ht="14.1" customHeight="1" x14ac:dyDescent="0.2">
      <c r="B268" s="200"/>
      <c r="C268" s="408">
        <v>18.12</v>
      </c>
      <c r="D268" s="409"/>
      <c r="E268" s="326" t="s">
        <v>695</v>
      </c>
      <c r="F268" s="327"/>
      <c r="G268" s="6" t="s">
        <v>629</v>
      </c>
      <c r="H268" s="202">
        <v>112</v>
      </c>
      <c r="I268" s="203">
        <v>55000</v>
      </c>
      <c r="J268" s="204">
        <f t="shared" si="31"/>
        <v>6160000</v>
      </c>
      <c r="K268" s="302">
        <v>0.7</v>
      </c>
      <c r="L268" s="253">
        <f t="shared" si="33"/>
        <v>4312000</v>
      </c>
      <c r="M268" s="263" t="s">
        <v>719</v>
      </c>
      <c r="N268" s="371"/>
      <c r="O268" s="270"/>
      <c r="P268" s="271"/>
    </row>
    <row r="269" spans="2:16" ht="14.1" customHeight="1" x14ac:dyDescent="0.2">
      <c r="B269" s="200"/>
      <c r="C269" s="408">
        <v>18.13</v>
      </c>
      <c r="D269" s="409"/>
      <c r="E269" s="326" t="s">
        <v>696</v>
      </c>
      <c r="F269" s="327"/>
      <c r="G269" s="6" t="s">
        <v>629</v>
      </c>
      <c r="H269" s="202">
        <v>42</v>
      </c>
      <c r="I269" s="203">
        <v>55000</v>
      </c>
      <c r="J269" s="204">
        <f t="shared" si="31"/>
        <v>2310000</v>
      </c>
      <c r="K269" s="302">
        <v>0.7</v>
      </c>
      <c r="L269" s="253">
        <f t="shared" si="33"/>
        <v>1617000</v>
      </c>
      <c r="M269" s="263" t="s">
        <v>719</v>
      </c>
      <c r="N269" s="371"/>
      <c r="O269" s="270"/>
      <c r="P269" s="271"/>
    </row>
    <row r="270" spans="2:16" ht="14.1" customHeight="1" x14ac:dyDescent="0.2">
      <c r="B270" s="200"/>
      <c r="C270" s="408">
        <v>18.14</v>
      </c>
      <c r="D270" s="409"/>
      <c r="E270" s="326" t="s">
        <v>318</v>
      </c>
      <c r="F270" s="327"/>
      <c r="G270" s="6" t="s">
        <v>629</v>
      </c>
      <c r="H270" s="202">
        <v>112</v>
      </c>
      <c r="I270" s="203">
        <v>38000</v>
      </c>
      <c r="J270" s="204">
        <f t="shared" si="31"/>
        <v>4256000</v>
      </c>
      <c r="K270" s="302">
        <v>0.7</v>
      </c>
      <c r="L270" s="253">
        <f t="shared" si="33"/>
        <v>2979200</v>
      </c>
      <c r="M270" s="263" t="s">
        <v>719</v>
      </c>
      <c r="N270" s="371"/>
      <c r="O270" s="270"/>
      <c r="P270" s="271"/>
    </row>
    <row r="271" spans="2:16" ht="14.1" customHeight="1" x14ac:dyDescent="0.2">
      <c r="B271" s="200"/>
      <c r="C271" s="408">
        <v>18.149999999999999</v>
      </c>
      <c r="D271" s="409"/>
      <c r="E271" s="326" t="s">
        <v>319</v>
      </c>
      <c r="F271" s="327"/>
      <c r="G271" s="6" t="s">
        <v>629</v>
      </c>
      <c r="H271" s="202">
        <v>41</v>
      </c>
      <c r="I271" s="203">
        <v>50000</v>
      </c>
      <c r="J271" s="204">
        <f t="shared" si="31"/>
        <v>2050000</v>
      </c>
      <c r="K271" s="302">
        <v>0.7</v>
      </c>
      <c r="L271" s="253">
        <f>+K271*I271*H271</f>
        <v>1435000</v>
      </c>
      <c r="M271" s="263" t="s">
        <v>719</v>
      </c>
      <c r="N271" s="371"/>
      <c r="O271" s="270"/>
      <c r="P271" s="271"/>
    </row>
    <row r="272" spans="2:16" ht="14.1" customHeight="1" x14ac:dyDescent="0.2">
      <c r="B272" s="200"/>
      <c r="C272" s="408">
        <v>18.16</v>
      </c>
      <c r="D272" s="409"/>
      <c r="E272" s="326" t="s">
        <v>320</v>
      </c>
      <c r="F272" s="327"/>
      <c r="G272" s="6" t="s">
        <v>629</v>
      </c>
      <c r="H272" s="202">
        <v>71</v>
      </c>
      <c r="I272" s="203">
        <v>55000</v>
      </c>
      <c r="J272" s="204">
        <f t="shared" si="31"/>
        <v>3905000</v>
      </c>
      <c r="K272" s="302">
        <v>0.7</v>
      </c>
      <c r="L272" s="253">
        <f t="shared" si="33"/>
        <v>2733500</v>
      </c>
      <c r="M272" s="263" t="s">
        <v>719</v>
      </c>
      <c r="N272" s="371"/>
      <c r="O272" s="270"/>
      <c r="P272" s="271"/>
    </row>
    <row r="273" spans="2:16" ht="14.1" customHeight="1" x14ac:dyDescent="0.2">
      <c r="B273" s="200"/>
      <c r="C273" s="408">
        <v>18.170000000000002</v>
      </c>
      <c r="D273" s="409"/>
      <c r="E273" s="326" t="s">
        <v>321</v>
      </c>
      <c r="F273" s="327"/>
      <c r="G273" s="6" t="s">
        <v>629</v>
      </c>
      <c r="H273" s="202">
        <v>112</v>
      </c>
      <c r="I273" s="203">
        <v>50000</v>
      </c>
      <c r="J273" s="204">
        <f t="shared" si="31"/>
        <v>5600000</v>
      </c>
      <c r="K273" s="302">
        <v>0.7</v>
      </c>
      <c r="L273" s="253">
        <f t="shared" si="33"/>
        <v>3920000</v>
      </c>
      <c r="M273" s="263" t="s">
        <v>719</v>
      </c>
      <c r="N273" s="371"/>
      <c r="O273" s="270"/>
      <c r="P273" s="271"/>
    </row>
    <row r="274" spans="2:16" ht="14.1" customHeight="1" x14ac:dyDescent="0.2">
      <c r="B274" s="200"/>
      <c r="C274" s="408">
        <v>18.18</v>
      </c>
      <c r="D274" s="409"/>
      <c r="E274" s="326" t="s">
        <v>322</v>
      </c>
      <c r="F274" s="327"/>
      <c r="G274" s="6" t="s">
        <v>629</v>
      </c>
      <c r="H274" s="202">
        <v>110</v>
      </c>
      <c r="I274" s="203">
        <v>50000</v>
      </c>
      <c r="J274" s="204">
        <f t="shared" si="31"/>
        <v>5500000</v>
      </c>
      <c r="K274" s="302">
        <v>0.7</v>
      </c>
      <c r="L274" s="253">
        <f t="shared" si="33"/>
        <v>3850000</v>
      </c>
      <c r="M274" s="263" t="s">
        <v>719</v>
      </c>
      <c r="N274" s="371"/>
      <c r="O274" s="270"/>
      <c r="P274" s="271"/>
    </row>
    <row r="275" spans="2:16" ht="70.7" customHeight="1" x14ac:dyDescent="0.2">
      <c r="B275" s="200"/>
      <c r="C275" s="392">
        <v>18.190000000000001</v>
      </c>
      <c r="D275" s="393"/>
      <c r="E275" s="326" t="s">
        <v>248</v>
      </c>
      <c r="F275" s="327"/>
      <c r="G275" s="6" t="s">
        <v>629</v>
      </c>
      <c r="H275" s="202">
        <v>1634</v>
      </c>
      <c r="I275" s="203">
        <v>50000</v>
      </c>
      <c r="J275" s="204">
        <f t="shared" si="31"/>
        <v>81700000</v>
      </c>
      <c r="K275" s="297">
        <v>1634</v>
      </c>
      <c r="L275" s="253">
        <v>57225000</v>
      </c>
      <c r="M275" s="268"/>
      <c r="N275" s="257" t="s">
        <v>147</v>
      </c>
      <c r="P275" s="271"/>
    </row>
    <row r="276" spans="2:16" ht="14.1" customHeight="1" x14ac:dyDescent="0.2">
      <c r="B276" s="200"/>
      <c r="C276" s="392">
        <v>18.2</v>
      </c>
      <c r="D276" s="393"/>
      <c r="E276" s="326" t="s">
        <v>323</v>
      </c>
      <c r="F276" s="327"/>
      <c r="G276" s="6" t="s">
        <v>629</v>
      </c>
      <c r="H276" s="202">
        <v>337</v>
      </c>
      <c r="I276" s="203">
        <v>55000</v>
      </c>
      <c r="J276" s="204">
        <f t="shared" si="31"/>
        <v>18535000</v>
      </c>
      <c r="K276" s="302">
        <v>0.7</v>
      </c>
      <c r="L276" s="253">
        <f t="shared" ref="L276:L281" si="34">+K276*I276*H276</f>
        <v>12974500</v>
      </c>
      <c r="M276" s="263" t="s">
        <v>719</v>
      </c>
      <c r="N276" s="357"/>
      <c r="O276" s="270"/>
      <c r="P276" s="271"/>
    </row>
    <row r="277" spans="2:16" ht="14.1" customHeight="1" x14ac:dyDescent="0.2">
      <c r="B277" s="200"/>
      <c r="C277" s="392">
        <v>18.21</v>
      </c>
      <c r="D277" s="393"/>
      <c r="E277" s="326" t="s">
        <v>249</v>
      </c>
      <c r="F277" s="327"/>
      <c r="G277" s="6" t="s">
        <v>629</v>
      </c>
      <c r="H277" s="202">
        <v>187</v>
      </c>
      <c r="I277" s="203">
        <v>55000</v>
      </c>
      <c r="J277" s="204">
        <f t="shared" si="31"/>
        <v>10285000</v>
      </c>
      <c r="K277" s="302">
        <v>0.7</v>
      </c>
      <c r="L277" s="253">
        <f t="shared" si="34"/>
        <v>7199500</v>
      </c>
      <c r="M277" s="263" t="s">
        <v>719</v>
      </c>
      <c r="N277" s="371"/>
      <c r="O277" s="270"/>
      <c r="P277" s="271"/>
    </row>
    <row r="278" spans="2:16" ht="14.1" customHeight="1" x14ac:dyDescent="0.2">
      <c r="B278" s="200"/>
      <c r="C278" s="392">
        <v>18.22</v>
      </c>
      <c r="D278" s="393"/>
      <c r="E278" s="326" t="s">
        <v>324</v>
      </c>
      <c r="F278" s="327"/>
      <c r="G278" s="6" t="s">
        <v>629</v>
      </c>
      <c r="H278" s="202">
        <v>71</v>
      </c>
      <c r="I278" s="203">
        <v>38000</v>
      </c>
      <c r="J278" s="204">
        <f t="shared" si="31"/>
        <v>2698000</v>
      </c>
      <c r="K278" s="302">
        <v>0.7</v>
      </c>
      <c r="L278" s="253">
        <f t="shared" si="34"/>
        <v>1888600</v>
      </c>
      <c r="M278" s="263" t="s">
        <v>719</v>
      </c>
      <c r="N278" s="371"/>
      <c r="O278" s="270"/>
      <c r="P278" s="271"/>
    </row>
    <row r="279" spans="2:16" ht="14.1" customHeight="1" x14ac:dyDescent="0.2">
      <c r="B279" s="200"/>
      <c r="C279" s="392">
        <v>18.23</v>
      </c>
      <c r="D279" s="393"/>
      <c r="E279" s="326" t="s">
        <v>325</v>
      </c>
      <c r="F279" s="327"/>
      <c r="G279" s="6" t="s">
        <v>629</v>
      </c>
      <c r="H279" s="202">
        <v>41</v>
      </c>
      <c r="I279" s="203">
        <v>38000</v>
      </c>
      <c r="J279" s="204">
        <f t="shared" si="31"/>
        <v>1558000</v>
      </c>
      <c r="K279" s="302">
        <v>0.7</v>
      </c>
      <c r="L279" s="253">
        <f t="shared" si="34"/>
        <v>1090600</v>
      </c>
      <c r="M279" s="263" t="s">
        <v>719</v>
      </c>
      <c r="N279" s="371"/>
      <c r="O279" s="270"/>
      <c r="P279" s="271"/>
    </row>
    <row r="280" spans="2:16" ht="14.1" customHeight="1" x14ac:dyDescent="0.2">
      <c r="B280" s="200"/>
      <c r="C280" s="392">
        <v>18.239999999999998</v>
      </c>
      <c r="D280" s="393"/>
      <c r="E280" s="326" t="s">
        <v>326</v>
      </c>
      <c r="F280" s="327"/>
      <c r="G280" s="6" t="s">
        <v>629</v>
      </c>
      <c r="H280" s="202">
        <v>112</v>
      </c>
      <c r="I280" s="203">
        <v>50000</v>
      </c>
      <c r="J280" s="204">
        <f t="shared" si="31"/>
        <v>5600000</v>
      </c>
      <c r="K280" s="302">
        <v>0.7</v>
      </c>
      <c r="L280" s="253">
        <f t="shared" si="34"/>
        <v>3920000</v>
      </c>
      <c r="M280" s="263" t="s">
        <v>719</v>
      </c>
      <c r="N280" s="371"/>
      <c r="O280" s="270"/>
      <c r="P280" s="271"/>
    </row>
    <row r="281" spans="2:16" ht="14.1" customHeight="1" x14ac:dyDescent="0.2">
      <c r="B281" s="200"/>
      <c r="C281" s="392">
        <v>18.25</v>
      </c>
      <c r="D281" s="393"/>
      <c r="E281" s="326" t="s">
        <v>327</v>
      </c>
      <c r="F281" s="327"/>
      <c r="G281" s="6" t="s">
        <v>629</v>
      </c>
      <c r="H281" s="202">
        <v>112</v>
      </c>
      <c r="I281" s="203">
        <v>50000</v>
      </c>
      <c r="J281" s="204">
        <f t="shared" si="31"/>
        <v>5600000</v>
      </c>
      <c r="K281" s="302">
        <v>0.7</v>
      </c>
      <c r="L281" s="253">
        <f t="shared" si="34"/>
        <v>3920000</v>
      </c>
      <c r="M281" s="263" t="s">
        <v>719</v>
      </c>
      <c r="N281" s="428"/>
      <c r="O281" s="270"/>
      <c r="P281" s="271"/>
    </row>
    <row r="282" spans="2:16" ht="25.5" customHeight="1" x14ac:dyDescent="0.2">
      <c r="B282" s="200"/>
      <c r="C282" s="392">
        <v>18.260000000000002</v>
      </c>
      <c r="D282" s="393"/>
      <c r="E282" s="326" t="s">
        <v>293</v>
      </c>
      <c r="F282" s="394"/>
      <c r="G282" s="6" t="s">
        <v>637</v>
      </c>
      <c r="H282" s="202">
        <v>3734</v>
      </c>
      <c r="I282" s="203">
        <v>20500</v>
      </c>
      <c r="J282" s="204">
        <f t="shared" si="31"/>
        <v>76547000</v>
      </c>
      <c r="K282" s="299"/>
      <c r="L282" s="253">
        <f t="shared" ref="L282:L287" si="35">+K282*I282</f>
        <v>0</v>
      </c>
      <c r="M282" s="265"/>
      <c r="N282" s="99"/>
    </row>
    <row r="283" spans="2:16" ht="25.5" customHeight="1" x14ac:dyDescent="0.2">
      <c r="B283" s="200"/>
      <c r="C283" s="392">
        <v>18.27</v>
      </c>
      <c r="D283" s="393"/>
      <c r="E283" s="326" t="s">
        <v>294</v>
      </c>
      <c r="F283" s="394"/>
      <c r="G283" s="6" t="s">
        <v>637</v>
      </c>
      <c r="H283" s="202">
        <v>2797</v>
      </c>
      <c r="I283" s="203">
        <v>18500</v>
      </c>
      <c r="J283" s="204">
        <f t="shared" si="31"/>
        <v>51744500</v>
      </c>
      <c r="K283" s="297">
        <v>797</v>
      </c>
      <c r="L283" s="253">
        <f>+K283*I283</f>
        <v>14744500</v>
      </c>
      <c r="M283" s="268"/>
      <c r="N283" s="259">
        <v>797</v>
      </c>
    </row>
    <row r="284" spans="2:16" ht="35.25" customHeight="1" x14ac:dyDescent="0.2">
      <c r="B284" s="200"/>
      <c r="C284" s="392">
        <v>18.28</v>
      </c>
      <c r="D284" s="393"/>
      <c r="E284" s="326" t="s">
        <v>295</v>
      </c>
      <c r="F284" s="327"/>
      <c r="G284" s="6" t="s">
        <v>629</v>
      </c>
      <c r="H284" s="202">
        <v>70</v>
      </c>
      <c r="I284" s="203">
        <v>295500</v>
      </c>
      <c r="J284" s="204">
        <f t="shared" si="31"/>
        <v>20685000</v>
      </c>
      <c r="K284" s="297">
        <v>70</v>
      </c>
      <c r="L284" s="253">
        <f t="shared" si="35"/>
        <v>20685000</v>
      </c>
      <c r="M284" s="268"/>
      <c r="N284" s="259">
        <v>70</v>
      </c>
    </row>
    <row r="285" spans="2:16" ht="35.25" customHeight="1" x14ac:dyDescent="0.2">
      <c r="B285" s="200"/>
      <c r="C285" s="392">
        <v>18.29</v>
      </c>
      <c r="D285" s="393"/>
      <c r="E285" s="326" t="s">
        <v>296</v>
      </c>
      <c r="F285" s="327"/>
      <c r="G285" s="6" t="s">
        <v>629</v>
      </c>
      <c r="H285" s="202">
        <v>28</v>
      </c>
      <c r="I285" s="203">
        <v>305500</v>
      </c>
      <c r="J285" s="204">
        <f t="shared" si="31"/>
        <v>8554000</v>
      </c>
      <c r="K285" s="297">
        <v>20</v>
      </c>
      <c r="L285" s="253">
        <f t="shared" si="35"/>
        <v>6110000</v>
      </c>
      <c r="M285" s="268"/>
      <c r="N285" s="259">
        <v>20</v>
      </c>
    </row>
    <row r="286" spans="2:16" ht="35.25" customHeight="1" x14ac:dyDescent="0.2">
      <c r="B286" s="200"/>
      <c r="C286" s="392">
        <v>18.3</v>
      </c>
      <c r="D286" s="393"/>
      <c r="E286" s="326" t="s">
        <v>297</v>
      </c>
      <c r="F286" s="327"/>
      <c r="G286" s="6" t="s">
        <v>629</v>
      </c>
      <c r="H286" s="202">
        <v>13</v>
      </c>
      <c r="I286" s="203">
        <v>315500</v>
      </c>
      <c r="J286" s="204">
        <f t="shared" si="31"/>
        <v>4101500</v>
      </c>
      <c r="K286" s="297">
        <v>6</v>
      </c>
      <c r="L286" s="253">
        <f t="shared" si="35"/>
        <v>1893000</v>
      </c>
      <c r="M286" s="268"/>
      <c r="N286" s="259">
        <v>6</v>
      </c>
    </row>
    <row r="287" spans="2:16" ht="35.25" customHeight="1" x14ac:dyDescent="0.2">
      <c r="B287" s="200"/>
      <c r="C287" s="392">
        <v>18.309999999999999</v>
      </c>
      <c r="D287" s="393"/>
      <c r="E287" s="326" t="s">
        <v>298</v>
      </c>
      <c r="F287" s="394"/>
      <c r="G287" s="6" t="s">
        <v>629</v>
      </c>
      <c r="H287" s="202">
        <v>1</v>
      </c>
      <c r="I287" s="203">
        <v>650000</v>
      </c>
      <c r="J287" s="204">
        <f t="shared" si="31"/>
        <v>650000</v>
      </c>
      <c r="K287" s="299"/>
      <c r="L287" s="253">
        <f t="shared" si="35"/>
        <v>0</v>
      </c>
      <c r="M287" s="265"/>
      <c r="N287" s="99"/>
    </row>
    <row r="288" spans="2:16" ht="14.1" customHeight="1" x14ac:dyDescent="0.2">
      <c r="B288" s="200"/>
      <c r="C288" s="400"/>
      <c r="D288" s="394"/>
      <c r="E288" s="400"/>
      <c r="F288" s="394"/>
      <c r="G288" s="235"/>
      <c r="H288" s="217"/>
      <c r="I288" s="216"/>
      <c r="J288" s="7"/>
      <c r="K288" s="297"/>
      <c r="L288" s="254"/>
      <c r="M288" s="265"/>
      <c r="N288" s="99"/>
    </row>
    <row r="289" spans="2:16" ht="14.1" customHeight="1" x14ac:dyDescent="0.2">
      <c r="B289" s="200"/>
      <c r="C289" s="412">
        <v>19</v>
      </c>
      <c r="D289" s="413"/>
      <c r="E289" s="322" t="s">
        <v>473</v>
      </c>
      <c r="F289" s="323"/>
      <c r="G289" s="234"/>
      <c r="H289" s="206"/>
      <c r="I289" s="208"/>
      <c r="J289" s="208">
        <f>SUM(J291)</f>
        <v>11500000</v>
      </c>
      <c r="K289" s="29">
        <v>0</v>
      </c>
      <c r="L289" s="255">
        <f>SUM(L291)</f>
        <v>8740000</v>
      </c>
      <c r="M289" s="266"/>
      <c r="N289" s="100"/>
    </row>
    <row r="290" spans="2:16" ht="14.1" customHeight="1" x14ac:dyDescent="0.2">
      <c r="B290" s="200"/>
      <c r="C290" s="400"/>
      <c r="D290" s="394"/>
      <c r="E290" s="400"/>
      <c r="F290" s="394"/>
      <c r="G290" s="235"/>
      <c r="H290" s="217"/>
      <c r="I290" s="211"/>
      <c r="J290" s="7"/>
      <c r="K290" s="27"/>
      <c r="L290" s="254"/>
      <c r="M290" s="265"/>
      <c r="N290" s="99"/>
    </row>
    <row r="291" spans="2:16" ht="39.75" customHeight="1" x14ac:dyDescent="0.2">
      <c r="B291" s="200"/>
      <c r="C291" s="392">
        <v>19.010000000000002</v>
      </c>
      <c r="D291" s="393"/>
      <c r="E291" s="326" t="s">
        <v>299</v>
      </c>
      <c r="F291" s="327"/>
      <c r="G291" s="6" t="s">
        <v>629</v>
      </c>
      <c r="H291" s="202">
        <v>230</v>
      </c>
      <c r="I291" s="203">
        <v>50000</v>
      </c>
      <c r="J291" s="204">
        <f t="shared" ref="J291" si="36">+I291*H291</f>
        <v>11500000</v>
      </c>
      <c r="K291" s="300">
        <v>0.76</v>
      </c>
      <c r="L291" s="273">
        <f>+H291*I291*K291</f>
        <v>8740000</v>
      </c>
      <c r="M291" s="263" t="s">
        <v>719</v>
      </c>
      <c r="N291" s="261" t="s">
        <v>153</v>
      </c>
      <c r="O291" s="270"/>
      <c r="P291" s="272"/>
    </row>
    <row r="292" spans="2:16" ht="14.1" customHeight="1" x14ac:dyDescent="0.2">
      <c r="B292" s="200"/>
      <c r="C292" s="400"/>
      <c r="D292" s="394"/>
      <c r="E292" s="400"/>
      <c r="F292" s="394"/>
      <c r="G292" s="235"/>
      <c r="H292" s="217"/>
      <c r="I292" s="216"/>
      <c r="J292" s="7"/>
      <c r="K292" s="27"/>
      <c r="L292" s="254"/>
      <c r="M292" s="265"/>
      <c r="N292" s="99"/>
    </row>
    <row r="293" spans="2:16" ht="14.1" customHeight="1" x14ac:dyDescent="0.2">
      <c r="B293" s="200"/>
      <c r="C293" s="412">
        <v>20</v>
      </c>
      <c r="D293" s="413"/>
      <c r="E293" s="322" t="s">
        <v>697</v>
      </c>
      <c r="F293" s="323"/>
      <c r="G293" s="234"/>
      <c r="H293" s="206">
        <v>0</v>
      </c>
      <c r="I293" s="208"/>
      <c r="J293" s="208">
        <f>SUM(J295)</f>
        <v>7840000</v>
      </c>
      <c r="K293" s="29"/>
      <c r="L293" s="255">
        <f>SUM(L295)</f>
        <v>6664000</v>
      </c>
      <c r="M293" s="266"/>
      <c r="N293" s="100"/>
    </row>
    <row r="294" spans="2:16" ht="14.1" customHeight="1" x14ac:dyDescent="0.2">
      <c r="B294" s="200"/>
      <c r="C294" s="400"/>
      <c r="D294" s="394"/>
      <c r="E294" s="400"/>
      <c r="F294" s="394"/>
      <c r="G294" s="235"/>
      <c r="H294" s="217"/>
      <c r="I294" s="211"/>
      <c r="J294" s="7"/>
      <c r="K294" s="27"/>
      <c r="L294" s="254"/>
      <c r="M294" s="265"/>
      <c r="N294" s="99"/>
    </row>
    <row r="295" spans="2:16" ht="40.5" customHeight="1" x14ac:dyDescent="0.2">
      <c r="B295" s="200"/>
      <c r="C295" s="392">
        <v>20.010000000000002</v>
      </c>
      <c r="D295" s="393"/>
      <c r="E295" s="326" t="s">
        <v>330</v>
      </c>
      <c r="F295" s="327"/>
      <c r="G295" s="6" t="s">
        <v>629</v>
      </c>
      <c r="H295" s="202">
        <v>224</v>
      </c>
      <c r="I295" s="203">
        <v>35000</v>
      </c>
      <c r="J295" s="204">
        <f t="shared" ref="J295" si="37">+I295*H295</f>
        <v>7840000</v>
      </c>
      <c r="K295" s="300">
        <v>0.85</v>
      </c>
      <c r="L295" s="273">
        <f>+H295*I295*K295</f>
        <v>6664000</v>
      </c>
      <c r="M295" s="263" t="s">
        <v>719</v>
      </c>
      <c r="N295" s="261" t="s">
        <v>156</v>
      </c>
      <c r="O295" s="270"/>
      <c r="P295" s="272"/>
    </row>
    <row r="296" spans="2:16" ht="14.1" customHeight="1" x14ac:dyDescent="0.2">
      <c r="B296" s="200"/>
      <c r="C296" s="400"/>
      <c r="D296" s="394"/>
      <c r="E296" s="400"/>
      <c r="F296" s="394"/>
      <c r="G296" s="235"/>
      <c r="H296" s="217"/>
      <c r="I296" s="210"/>
      <c r="J296" s="7"/>
      <c r="K296" s="27"/>
      <c r="L296" s="254"/>
      <c r="M296" s="265"/>
      <c r="N296" s="99"/>
    </row>
    <row r="297" spans="2:16" ht="14.1" customHeight="1" x14ac:dyDescent="0.2">
      <c r="B297" s="200"/>
      <c r="C297" s="412">
        <v>21</v>
      </c>
      <c r="D297" s="413"/>
      <c r="E297" s="322" t="s">
        <v>478</v>
      </c>
      <c r="F297" s="323"/>
      <c r="G297" s="234"/>
      <c r="H297" s="206">
        <v>0</v>
      </c>
      <c r="I297" s="208"/>
      <c r="J297" s="208">
        <f>SUM(J299)</f>
        <v>17050000</v>
      </c>
      <c r="K297" s="29"/>
      <c r="L297" s="255">
        <f>SUM(L299)</f>
        <v>12958000</v>
      </c>
      <c r="M297" s="266"/>
      <c r="N297" s="100"/>
    </row>
    <row r="298" spans="2:16" ht="14.1" customHeight="1" x14ac:dyDescent="0.2">
      <c r="B298" s="200"/>
      <c r="C298" s="400"/>
      <c r="D298" s="394"/>
      <c r="E298" s="400"/>
      <c r="F298" s="394"/>
      <c r="G298" s="235"/>
      <c r="H298" s="217"/>
      <c r="I298" s="211"/>
      <c r="J298" s="7"/>
      <c r="K298" s="27"/>
      <c r="L298" s="254"/>
      <c r="M298" s="265"/>
      <c r="N298" s="99"/>
    </row>
    <row r="299" spans="2:16" ht="41.25" customHeight="1" x14ac:dyDescent="0.2">
      <c r="B299" s="200"/>
      <c r="C299" s="392">
        <v>21.01</v>
      </c>
      <c r="D299" s="393"/>
      <c r="E299" s="326" t="s">
        <v>300</v>
      </c>
      <c r="F299" s="327"/>
      <c r="G299" s="6" t="s">
        <v>629</v>
      </c>
      <c r="H299" s="202">
        <v>341</v>
      </c>
      <c r="I299" s="203">
        <v>50000</v>
      </c>
      <c r="J299" s="204">
        <f t="shared" ref="J299" si="38">+I299*H299</f>
        <v>17050000</v>
      </c>
      <c r="K299" s="300">
        <v>0.76</v>
      </c>
      <c r="L299" s="273">
        <f>+H299*I299*K299</f>
        <v>12958000</v>
      </c>
      <c r="M299" s="263" t="s">
        <v>719</v>
      </c>
      <c r="N299" s="257" t="s">
        <v>158</v>
      </c>
      <c r="O299" s="270"/>
      <c r="P299" s="272"/>
    </row>
    <row r="300" spans="2:16" ht="14.1" customHeight="1" x14ac:dyDescent="0.2">
      <c r="B300" s="200"/>
      <c r="C300" s="400"/>
      <c r="D300" s="394"/>
      <c r="E300" s="400"/>
      <c r="F300" s="394"/>
      <c r="G300" s="235"/>
      <c r="H300" s="235"/>
      <c r="I300" s="216"/>
      <c r="J300" s="7"/>
      <c r="K300" s="27"/>
      <c r="L300" s="254"/>
      <c r="M300" s="265"/>
      <c r="N300" s="99"/>
    </row>
    <row r="301" spans="2:16" ht="14.1" customHeight="1" x14ac:dyDescent="0.2">
      <c r="B301" s="200"/>
      <c r="C301" s="412">
        <v>22</v>
      </c>
      <c r="D301" s="413"/>
      <c r="E301" s="322" t="s">
        <v>698</v>
      </c>
      <c r="F301" s="323"/>
      <c r="G301" s="234"/>
      <c r="H301" s="234"/>
      <c r="I301" s="219"/>
      <c r="J301" s="208">
        <f>SUM(J302:J307)</f>
        <v>16326400</v>
      </c>
      <c r="K301" s="29"/>
      <c r="L301" s="255">
        <f>SUM(L302:L307)</f>
        <v>16326400</v>
      </c>
      <c r="M301" s="266"/>
      <c r="N301" s="100"/>
    </row>
    <row r="302" spans="2:16" ht="18.95" customHeight="1" x14ac:dyDescent="0.2">
      <c r="B302" s="200"/>
      <c r="C302" s="392">
        <v>22.01</v>
      </c>
      <c r="D302" s="393"/>
      <c r="E302" s="326" t="s">
        <v>301</v>
      </c>
      <c r="F302" s="327"/>
      <c r="G302" s="6" t="s">
        <v>629</v>
      </c>
      <c r="H302" s="202">
        <v>1</v>
      </c>
      <c r="I302" s="203">
        <v>2800000</v>
      </c>
      <c r="J302" s="204">
        <f t="shared" ref="J302:J305" si="39">+I302*H302</f>
        <v>2800000</v>
      </c>
      <c r="K302" s="297">
        <v>1</v>
      </c>
      <c r="L302" s="253">
        <f t="shared" ref="L302:L309" si="40">+K302*I302</f>
        <v>2800000</v>
      </c>
      <c r="M302" s="268"/>
      <c r="N302" s="99"/>
    </row>
    <row r="303" spans="2:16" ht="18.95" customHeight="1" x14ac:dyDescent="0.2">
      <c r="B303" s="200"/>
      <c r="C303" s="392">
        <v>22.02</v>
      </c>
      <c r="D303" s="393"/>
      <c r="E303" s="326" t="s">
        <v>699</v>
      </c>
      <c r="F303" s="327"/>
      <c r="G303" s="6" t="s">
        <v>629</v>
      </c>
      <c r="H303" s="202">
        <v>112</v>
      </c>
      <c r="I303" s="203">
        <v>67200</v>
      </c>
      <c r="J303" s="204">
        <f t="shared" si="39"/>
        <v>7526400</v>
      </c>
      <c r="K303" s="297">
        <v>112</v>
      </c>
      <c r="L303" s="253">
        <f t="shared" si="40"/>
        <v>7526400</v>
      </c>
      <c r="M303" s="268"/>
      <c r="N303" s="99"/>
    </row>
    <row r="304" spans="2:16" ht="18.95" customHeight="1" x14ac:dyDescent="0.2">
      <c r="B304" s="200"/>
      <c r="C304" s="392">
        <v>22.03</v>
      </c>
      <c r="D304" s="393"/>
      <c r="E304" s="326" t="s">
        <v>700</v>
      </c>
      <c r="F304" s="327"/>
      <c r="G304" s="6" t="s">
        <v>629</v>
      </c>
      <c r="H304" s="202">
        <v>1</v>
      </c>
      <c r="I304" s="203">
        <v>2000000</v>
      </c>
      <c r="J304" s="204">
        <f t="shared" si="39"/>
        <v>2000000</v>
      </c>
      <c r="K304" s="297">
        <v>1</v>
      </c>
      <c r="L304" s="253">
        <f t="shared" si="40"/>
        <v>2000000</v>
      </c>
      <c r="M304" s="268"/>
      <c r="N304" s="99"/>
    </row>
    <row r="305" spans="2:14" ht="20.25" customHeight="1" x14ac:dyDescent="0.2">
      <c r="B305" s="200"/>
      <c r="C305" s="392">
        <v>22.04</v>
      </c>
      <c r="D305" s="393"/>
      <c r="E305" s="326" t="s">
        <v>302</v>
      </c>
      <c r="F305" s="327"/>
      <c r="G305" s="6" t="s">
        <v>629</v>
      </c>
      <c r="H305" s="202">
        <v>1</v>
      </c>
      <c r="I305" s="203">
        <v>4000000</v>
      </c>
      <c r="J305" s="204">
        <f t="shared" si="39"/>
        <v>4000000</v>
      </c>
      <c r="K305" s="297">
        <v>1</v>
      </c>
      <c r="L305" s="253">
        <f t="shared" si="40"/>
        <v>4000000</v>
      </c>
      <c r="M305" s="268"/>
      <c r="N305" s="99"/>
    </row>
    <row r="306" spans="2:14" ht="22.35" customHeight="1" x14ac:dyDescent="0.2">
      <c r="B306" s="200"/>
      <c r="C306" s="392">
        <v>22.05</v>
      </c>
      <c r="D306" s="393"/>
      <c r="E306" s="326" t="s">
        <v>701</v>
      </c>
      <c r="F306" s="394"/>
      <c r="G306" s="6" t="s">
        <v>629</v>
      </c>
      <c r="H306" s="202">
        <v>1</v>
      </c>
      <c r="I306" s="64">
        <v>0</v>
      </c>
      <c r="J306" s="19" t="s">
        <v>693</v>
      </c>
      <c r="K306" s="297">
        <v>1</v>
      </c>
      <c r="L306" s="253">
        <f t="shared" si="40"/>
        <v>0</v>
      </c>
      <c r="M306" s="265"/>
      <c r="N306" s="99"/>
    </row>
    <row r="307" spans="2:14" ht="22.35" customHeight="1" x14ac:dyDescent="0.2">
      <c r="B307" s="200"/>
      <c r="C307" s="392">
        <v>22.06</v>
      </c>
      <c r="D307" s="393"/>
      <c r="E307" s="326" t="s">
        <v>305</v>
      </c>
      <c r="F307" s="394"/>
      <c r="G307" s="6" t="s">
        <v>629</v>
      </c>
      <c r="H307" s="202">
        <v>1</v>
      </c>
      <c r="I307" s="64">
        <v>0</v>
      </c>
      <c r="J307" s="19" t="s">
        <v>693</v>
      </c>
      <c r="K307" s="297"/>
      <c r="L307" s="253">
        <f t="shared" si="40"/>
        <v>0</v>
      </c>
      <c r="M307" s="265"/>
      <c r="N307" s="99"/>
    </row>
    <row r="308" spans="2:14" ht="17.25" customHeight="1" x14ac:dyDescent="0.2">
      <c r="B308" s="200"/>
      <c r="C308" s="406">
        <v>23</v>
      </c>
      <c r="D308" s="407"/>
      <c r="E308" s="322" t="s">
        <v>303</v>
      </c>
      <c r="F308" s="323"/>
      <c r="G308" s="234"/>
      <c r="H308" s="234"/>
      <c r="I308" s="207"/>
      <c r="J308" s="208">
        <f>SUM(J309)</f>
        <v>4500000</v>
      </c>
      <c r="K308" s="245"/>
      <c r="L308" s="255">
        <f>SUM(L309)</f>
        <v>4500000</v>
      </c>
      <c r="M308" s="266"/>
      <c r="N308" s="100"/>
    </row>
    <row r="309" spans="2:14" ht="26.25" customHeight="1" x14ac:dyDescent="0.2">
      <c r="B309" s="200"/>
      <c r="C309" s="392">
        <v>23.01</v>
      </c>
      <c r="D309" s="393"/>
      <c r="E309" s="326" t="s">
        <v>304</v>
      </c>
      <c r="F309" s="394"/>
      <c r="G309" s="6" t="s">
        <v>703</v>
      </c>
      <c r="H309" s="217">
        <v>1</v>
      </c>
      <c r="I309" s="224">
        <v>4500000</v>
      </c>
      <c r="J309" s="224">
        <v>4500000</v>
      </c>
      <c r="K309" s="297">
        <v>1</v>
      </c>
      <c r="L309" s="253">
        <f t="shared" si="40"/>
        <v>4500000</v>
      </c>
      <c r="M309" s="268"/>
      <c r="N309" s="99"/>
    </row>
    <row r="310" spans="2:14" ht="22.35" customHeight="1" x14ac:dyDescent="0.2">
      <c r="B310" s="220"/>
      <c r="C310" s="414"/>
      <c r="D310" s="415"/>
      <c r="E310" s="414"/>
      <c r="F310" s="415"/>
      <c r="G310" s="234"/>
      <c r="H310" s="234"/>
      <c r="I310" s="208"/>
      <c r="J310" s="208"/>
      <c r="K310" s="245"/>
      <c r="L310" s="255"/>
      <c r="M310" s="266"/>
      <c r="N310" s="100"/>
    </row>
    <row r="311" spans="2:14" ht="14.45" customHeight="1" x14ac:dyDescent="0.2">
      <c r="B311" s="389" t="s">
        <v>704</v>
      </c>
      <c r="C311" s="390"/>
      <c r="D311" s="390"/>
      <c r="E311" s="390"/>
      <c r="F311" s="390"/>
      <c r="G311" s="391"/>
      <c r="H311" s="239"/>
      <c r="I311" s="225"/>
      <c r="J311" s="226">
        <f>J6+J20+J46+J73+J83+J94+J137+J156+J171+J191+J195+J201+J207+J213+J219+J229+J234+J255+J289+J293+J297+J301+J308</f>
        <v>1105062461</v>
      </c>
      <c r="K311" s="278"/>
      <c r="L311" s="279">
        <f>+L6+L20+L46+L73+L83+L94+L137+L156+L171+L191+L195+L201+L207+L213+L219+L229+L234+L255+L289+L293+L297+L301+L308</f>
        <v>422238890</v>
      </c>
      <c r="M311" s="269"/>
      <c r="N311" s="99"/>
    </row>
    <row r="312" spans="2:14" ht="14.45" customHeight="1" x14ac:dyDescent="0.2">
      <c r="B312" s="416"/>
      <c r="C312" s="416"/>
      <c r="D312" s="417"/>
      <c r="E312" s="420"/>
      <c r="F312" s="421"/>
      <c r="G312" s="236"/>
      <c r="H312" s="236"/>
      <c r="I312" s="227"/>
      <c r="J312" s="277"/>
      <c r="K312" s="281"/>
      <c r="L312" s="282"/>
      <c r="M312" s="169"/>
      <c r="N312" s="283"/>
    </row>
    <row r="313" spans="2:14" ht="14.1" customHeight="1" x14ac:dyDescent="0.2">
      <c r="B313" s="418"/>
      <c r="C313" s="418"/>
      <c r="D313" s="419"/>
      <c r="E313" s="362" t="s">
        <v>705</v>
      </c>
      <c r="F313" s="363"/>
      <c r="G313" s="237"/>
      <c r="H313" s="237"/>
      <c r="I313" s="205"/>
      <c r="J313" s="228">
        <f>+J311*0.05</f>
        <v>55253123.050000004</v>
      </c>
      <c r="K313" s="422"/>
      <c r="L313" s="280">
        <f>+L311*0.05</f>
        <v>21111944.5</v>
      </c>
      <c r="M313" s="251"/>
      <c r="N313" s="361"/>
    </row>
    <row r="314" spans="2:14" ht="14.1" customHeight="1" x14ac:dyDescent="0.2">
      <c r="B314" s="418"/>
      <c r="C314" s="418"/>
      <c r="D314" s="419"/>
      <c r="E314" s="362" t="s">
        <v>706</v>
      </c>
      <c r="F314" s="363"/>
      <c r="G314" s="237"/>
      <c r="H314" s="237"/>
      <c r="I314" s="205"/>
      <c r="J314" s="228">
        <f>+J311*0.02</f>
        <v>22101249.219999999</v>
      </c>
      <c r="K314" s="422"/>
      <c r="L314" s="51">
        <f>+L311*0.02</f>
        <v>8444777.8000000007</v>
      </c>
      <c r="M314" s="251"/>
      <c r="N314" s="361"/>
    </row>
    <row r="315" spans="2:14" ht="14.1" customHeight="1" x14ac:dyDescent="0.2">
      <c r="B315" s="418"/>
      <c r="C315" s="418"/>
      <c r="D315" s="419"/>
      <c r="E315" s="362" t="s">
        <v>707</v>
      </c>
      <c r="F315" s="363"/>
      <c r="G315" s="237"/>
      <c r="H315" s="237"/>
      <c r="I315" s="205"/>
      <c r="J315" s="228">
        <f>+J311*0.05</f>
        <v>55253123.050000004</v>
      </c>
      <c r="K315" s="422"/>
      <c r="L315" s="51">
        <f>+L311*0.05</f>
        <v>21111944.5</v>
      </c>
      <c r="M315" s="251"/>
      <c r="N315" s="361"/>
    </row>
    <row r="316" spans="2:14" ht="14.1" customHeight="1" x14ac:dyDescent="0.2">
      <c r="B316" s="418"/>
      <c r="C316" s="418"/>
      <c r="D316" s="419"/>
      <c r="E316" s="362" t="s">
        <v>708</v>
      </c>
      <c r="F316" s="363"/>
      <c r="G316" s="237"/>
      <c r="H316" s="237"/>
      <c r="I316" s="205"/>
      <c r="J316" s="228">
        <f>+J315*0.19</f>
        <v>10498093.379500002</v>
      </c>
      <c r="K316" s="422"/>
      <c r="L316" s="51">
        <f>+L315*0.19</f>
        <v>4011269.4550000001</v>
      </c>
      <c r="M316" s="251"/>
      <c r="N316" s="361"/>
    </row>
    <row r="317" spans="2:14" ht="14.1" customHeight="1" x14ac:dyDescent="0.2">
      <c r="B317" s="418"/>
      <c r="C317" s="418"/>
      <c r="D317" s="419"/>
      <c r="E317" s="423"/>
      <c r="F317" s="424"/>
      <c r="G317" s="237"/>
      <c r="H317" s="237"/>
      <c r="I317" s="205"/>
      <c r="J317" s="205"/>
      <c r="K317" s="422"/>
      <c r="L317" s="72"/>
      <c r="M317" s="242"/>
      <c r="N317" s="361"/>
    </row>
    <row r="318" spans="2:14" ht="14.1" customHeight="1" x14ac:dyDescent="0.2">
      <c r="B318" s="425"/>
      <c r="C318" s="425"/>
      <c r="D318" s="426"/>
      <c r="E318" s="368" t="s">
        <v>376</v>
      </c>
      <c r="F318" s="369"/>
      <c r="G318" s="238"/>
      <c r="H318" s="238"/>
      <c r="I318" s="229"/>
      <c r="J318" s="230">
        <f>SUM(J311:J317)</f>
        <v>1248168049.6994998</v>
      </c>
      <c r="K318" s="248"/>
      <c r="L318" s="252">
        <f>SUM(L311:L317)</f>
        <v>476918826.255</v>
      </c>
      <c r="M318" s="304">
        <f>+L318/J318</f>
        <v>0.38209504430899316</v>
      </c>
      <c r="N318" s="361"/>
    </row>
    <row r="319" spans="2:14" ht="14.1" customHeight="1" x14ac:dyDescent="0.2">
      <c r="B319" s="379" t="s">
        <v>171</v>
      </c>
      <c r="C319" s="380"/>
      <c r="D319" s="381">
        <v>371398720.63</v>
      </c>
      <c r="E319" s="382"/>
    </row>
    <row r="320" spans="2:14" ht="14.1" customHeight="1" x14ac:dyDescent="0.2">
      <c r="B320" s="379" t="s">
        <v>172</v>
      </c>
      <c r="C320" s="380"/>
      <c r="D320" s="381">
        <v>124849659.20999999</v>
      </c>
      <c r="E320" s="382"/>
      <c r="I320" s="74"/>
      <c r="J320" s="76">
        <f>+J6+J20+J46+J73+J83+J94+J137+J156+J171+J191+J195+J201+J207+J213+J219+J229+J234+J255+J289+J293+J297+J301+J308</f>
        <v>1105062461</v>
      </c>
      <c r="K320" s="249"/>
      <c r="L320" s="76">
        <f>+L6+L20+L46+L73+L83+L94+L137+L156+L171+L191+L195+L201+L207+L213+L219+L229+L234+L255+L289+L293+L297+L301+L308</f>
        <v>422238890</v>
      </c>
      <c r="M320" s="76"/>
    </row>
    <row r="321" spans="2:13" ht="14.1" customHeight="1" x14ac:dyDescent="0.2">
      <c r="B321" s="379" t="s">
        <v>173</v>
      </c>
      <c r="C321" s="380"/>
      <c r="D321" s="381">
        <v>673509341</v>
      </c>
      <c r="E321" s="382"/>
      <c r="I321" s="75">
        <v>0.05</v>
      </c>
      <c r="J321" s="76">
        <f>+J320*I321</f>
        <v>55253123.050000004</v>
      </c>
      <c r="K321" s="75">
        <v>0.05</v>
      </c>
      <c r="L321" s="76">
        <f>+L320*K321</f>
        <v>21111944.5</v>
      </c>
      <c r="M321" s="76"/>
    </row>
    <row r="322" spans="2:13" ht="13.5" x14ac:dyDescent="0.2">
      <c r="B322" s="383">
        <v>1169757720.8399999</v>
      </c>
      <c r="C322" s="384"/>
      <c r="D322" s="384"/>
      <c r="E322" s="385"/>
      <c r="I322" s="75">
        <v>0.02</v>
      </c>
      <c r="J322" s="76">
        <f>+J320*I322</f>
        <v>22101249.219999999</v>
      </c>
      <c r="K322" s="75">
        <v>0.02</v>
      </c>
      <c r="L322" s="76">
        <f>+L320*K322</f>
        <v>8444777.8000000007</v>
      </c>
      <c r="M322" s="76"/>
    </row>
    <row r="323" spans="2:13" ht="14.1" customHeight="1" x14ac:dyDescent="0.2">
      <c r="B323" s="354" t="s">
        <v>174</v>
      </c>
      <c r="C323" s="355"/>
      <c r="I323" s="75">
        <v>0.05</v>
      </c>
      <c r="J323" s="76">
        <f>+J320*I323</f>
        <v>55253123.050000004</v>
      </c>
      <c r="K323" s="75">
        <v>0.05</v>
      </c>
      <c r="L323" s="76">
        <f>+L320*K323</f>
        <v>21111944.5</v>
      </c>
      <c r="M323" s="76"/>
    </row>
    <row r="324" spans="2:13" ht="14.1" customHeight="1" x14ac:dyDescent="0.2">
      <c r="B324" s="354" t="s">
        <v>175</v>
      </c>
      <c r="C324" s="355"/>
      <c r="I324" s="75">
        <v>0.19</v>
      </c>
      <c r="J324" s="76">
        <f>+J323*I324</f>
        <v>10498093.379500002</v>
      </c>
      <c r="K324" s="75">
        <v>0.19</v>
      </c>
      <c r="L324" s="76">
        <f>+L323*K324</f>
        <v>4011269.4550000001</v>
      </c>
      <c r="M324" s="76"/>
    </row>
    <row r="325" spans="2:13" x14ac:dyDescent="0.2">
      <c r="J325" s="76">
        <f>SUM(J320:J324)</f>
        <v>1248168049.6994998</v>
      </c>
      <c r="L325" s="77">
        <f>SUM(L320:L324)</f>
        <v>476918826.255</v>
      </c>
      <c r="M325" s="77"/>
    </row>
    <row r="326" spans="2:13" x14ac:dyDescent="0.2">
      <c r="J326" s="232">
        <v>1248496592</v>
      </c>
      <c r="L326" s="78">
        <f>+'BALANCE INGPROYECOL'!K316</f>
        <v>584903249</v>
      </c>
      <c r="M326" s="78"/>
    </row>
    <row r="327" spans="2:13" x14ac:dyDescent="0.2">
      <c r="I327" s="284" t="s">
        <v>721</v>
      </c>
      <c r="J327" s="231">
        <f>+J325-J326</f>
        <v>-328542.3005001545</v>
      </c>
      <c r="L327" s="76">
        <f>+L325-L326</f>
        <v>-107984422.745</v>
      </c>
      <c r="M327" s="76"/>
    </row>
    <row r="328" spans="2:13" x14ac:dyDescent="0.2">
      <c r="J328" s="74"/>
    </row>
  </sheetData>
  <mergeCells count="640">
    <mergeCell ref="B1:D1"/>
    <mergeCell ref="E1:L1"/>
    <mergeCell ref="C5:D5"/>
    <mergeCell ref="E5:F5"/>
    <mergeCell ref="K4:M4"/>
    <mergeCell ref="C9:D9"/>
    <mergeCell ref="E9:F9"/>
    <mergeCell ref="C2:N2"/>
    <mergeCell ref="C10:D10"/>
    <mergeCell ref="E10:F10"/>
    <mergeCell ref="C11:D11"/>
    <mergeCell ref="E11:F11"/>
    <mergeCell ref="C6:D6"/>
    <mergeCell ref="E6:F6"/>
    <mergeCell ref="C7:D7"/>
    <mergeCell ref="E7:F7"/>
    <mergeCell ref="C8:D8"/>
    <mergeCell ref="E8:F8"/>
    <mergeCell ref="C15:D15"/>
    <mergeCell ref="E15:F15"/>
    <mergeCell ref="C16:D16"/>
    <mergeCell ref="E16:F16"/>
    <mergeCell ref="C17:D17"/>
    <mergeCell ref="E17:F17"/>
    <mergeCell ref="C12:D12"/>
    <mergeCell ref="E12:F12"/>
    <mergeCell ref="C13:D13"/>
    <mergeCell ref="E13:F13"/>
    <mergeCell ref="C14:D14"/>
    <mergeCell ref="E14:F14"/>
    <mergeCell ref="C21:D21"/>
    <mergeCell ref="E21:F21"/>
    <mergeCell ref="C22:D22"/>
    <mergeCell ref="E22:F22"/>
    <mergeCell ref="C23:D23"/>
    <mergeCell ref="E23:F23"/>
    <mergeCell ref="C18:D18"/>
    <mergeCell ref="E18:F18"/>
    <mergeCell ref="C19:D19"/>
    <mergeCell ref="E19:F19"/>
    <mergeCell ref="C20:D20"/>
    <mergeCell ref="E20:F20"/>
    <mergeCell ref="C27:D27"/>
    <mergeCell ref="E27:F27"/>
    <mergeCell ref="C28:D28"/>
    <mergeCell ref="E28:F28"/>
    <mergeCell ref="C29:D29"/>
    <mergeCell ref="E29:F29"/>
    <mergeCell ref="C24:D24"/>
    <mergeCell ref="E24:F24"/>
    <mergeCell ref="C25:D25"/>
    <mergeCell ref="E25:F25"/>
    <mergeCell ref="C26:D26"/>
    <mergeCell ref="E26:F26"/>
    <mergeCell ref="C33:D33"/>
    <mergeCell ref="E33:F33"/>
    <mergeCell ref="C34:D34"/>
    <mergeCell ref="E34:F34"/>
    <mergeCell ref="C35:D35"/>
    <mergeCell ref="E35:F35"/>
    <mergeCell ref="C30:D30"/>
    <mergeCell ref="E30:F30"/>
    <mergeCell ref="C31:D31"/>
    <mergeCell ref="E31:F31"/>
    <mergeCell ref="C32:D32"/>
    <mergeCell ref="E32:F32"/>
    <mergeCell ref="C39:D39"/>
    <mergeCell ref="E39:F39"/>
    <mergeCell ref="C40:D40"/>
    <mergeCell ref="E40:F40"/>
    <mergeCell ref="C41:D41"/>
    <mergeCell ref="E41:F41"/>
    <mergeCell ref="C36:D36"/>
    <mergeCell ref="E36:F36"/>
    <mergeCell ref="C37:D37"/>
    <mergeCell ref="E37:F37"/>
    <mergeCell ref="C38:D38"/>
    <mergeCell ref="E38:F38"/>
    <mergeCell ref="C45:D45"/>
    <mergeCell ref="E45:F45"/>
    <mergeCell ref="C46:D46"/>
    <mergeCell ref="E46:F46"/>
    <mergeCell ref="C47:D47"/>
    <mergeCell ref="E47:F47"/>
    <mergeCell ref="C42:D42"/>
    <mergeCell ref="E42:F42"/>
    <mergeCell ref="C43:D43"/>
    <mergeCell ref="E43:F43"/>
    <mergeCell ref="C44:D44"/>
    <mergeCell ref="E44:F44"/>
    <mergeCell ref="C51:D51"/>
    <mergeCell ref="E51:F51"/>
    <mergeCell ref="C52:D52"/>
    <mergeCell ref="E52:F52"/>
    <mergeCell ref="C53:D53"/>
    <mergeCell ref="E53:F53"/>
    <mergeCell ref="C48:D48"/>
    <mergeCell ref="E48:F48"/>
    <mergeCell ref="C49:D49"/>
    <mergeCell ref="E49:F49"/>
    <mergeCell ref="C50:D50"/>
    <mergeCell ref="E50:F50"/>
    <mergeCell ref="C57:D57"/>
    <mergeCell ref="E57:F57"/>
    <mergeCell ref="C58:D58"/>
    <mergeCell ref="E58:F58"/>
    <mergeCell ref="C59:D59"/>
    <mergeCell ref="E59:F59"/>
    <mergeCell ref="C54:D54"/>
    <mergeCell ref="E54:F54"/>
    <mergeCell ref="C55:D55"/>
    <mergeCell ref="E55:F55"/>
    <mergeCell ref="C56:D56"/>
    <mergeCell ref="E56:F56"/>
    <mergeCell ref="C63:D63"/>
    <mergeCell ref="E63:F63"/>
    <mergeCell ref="C64:D64"/>
    <mergeCell ref="E64:F64"/>
    <mergeCell ref="C65:D65"/>
    <mergeCell ref="E65:F65"/>
    <mergeCell ref="C60:D60"/>
    <mergeCell ref="E60:F60"/>
    <mergeCell ref="C61:D61"/>
    <mergeCell ref="E61:F61"/>
    <mergeCell ref="C62:D62"/>
    <mergeCell ref="E62:F62"/>
    <mergeCell ref="C69:D69"/>
    <mergeCell ref="E69:F69"/>
    <mergeCell ref="C70:D70"/>
    <mergeCell ref="E70:F70"/>
    <mergeCell ref="C71:D71"/>
    <mergeCell ref="E71:F71"/>
    <mergeCell ref="C66:D66"/>
    <mergeCell ref="E66:F66"/>
    <mergeCell ref="C67:D67"/>
    <mergeCell ref="E67:F67"/>
    <mergeCell ref="C68:D68"/>
    <mergeCell ref="E68:F68"/>
    <mergeCell ref="C75:D75"/>
    <mergeCell ref="E75:F75"/>
    <mergeCell ref="C76:D76"/>
    <mergeCell ref="E76:F76"/>
    <mergeCell ref="C77:D77"/>
    <mergeCell ref="E77:F77"/>
    <mergeCell ref="C72:D72"/>
    <mergeCell ref="E72:F72"/>
    <mergeCell ref="C73:D73"/>
    <mergeCell ref="E73:F73"/>
    <mergeCell ref="C74:D74"/>
    <mergeCell ref="E74:F74"/>
    <mergeCell ref="C81:D81"/>
    <mergeCell ref="E81:F81"/>
    <mergeCell ref="C82:D82"/>
    <mergeCell ref="E82:F82"/>
    <mergeCell ref="C83:D83"/>
    <mergeCell ref="E83:F83"/>
    <mergeCell ref="C78:D78"/>
    <mergeCell ref="E78:F78"/>
    <mergeCell ref="C79:D79"/>
    <mergeCell ref="E79:F79"/>
    <mergeCell ref="C80:D80"/>
    <mergeCell ref="E80:F80"/>
    <mergeCell ref="C87:D87"/>
    <mergeCell ref="E87:F87"/>
    <mergeCell ref="C88:D88"/>
    <mergeCell ref="E88:F88"/>
    <mergeCell ref="C89:D89"/>
    <mergeCell ref="E89:F89"/>
    <mergeCell ref="C84:D84"/>
    <mergeCell ref="E84:F84"/>
    <mergeCell ref="C85:D85"/>
    <mergeCell ref="E85:F85"/>
    <mergeCell ref="C86:D86"/>
    <mergeCell ref="E86:F86"/>
    <mergeCell ref="C93:D93"/>
    <mergeCell ref="E93:F93"/>
    <mergeCell ref="C94:D94"/>
    <mergeCell ref="E94:F94"/>
    <mergeCell ref="C95:D95"/>
    <mergeCell ref="E95:F95"/>
    <mergeCell ref="C90:D90"/>
    <mergeCell ref="E90:F90"/>
    <mergeCell ref="C91:D91"/>
    <mergeCell ref="E91:F91"/>
    <mergeCell ref="C92:D92"/>
    <mergeCell ref="E92:F92"/>
    <mergeCell ref="C99:D99"/>
    <mergeCell ref="E99:F99"/>
    <mergeCell ref="C100:D100"/>
    <mergeCell ref="E100:F100"/>
    <mergeCell ref="C101:D101"/>
    <mergeCell ref="E101:F101"/>
    <mergeCell ref="C96:D96"/>
    <mergeCell ref="E96:F96"/>
    <mergeCell ref="C97:D97"/>
    <mergeCell ref="E97:F97"/>
    <mergeCell ref="C98:D98"/>
    <mergeCell ref="E98:F98"/>
    <mergeCell ref="C105:D105"/>
    <mergeCell ref="E105:F105"/>
    <mergeCell ref="C106:D106"/>
    <mergeCell ref="E106:F106"/>
    <mergeCell ref="C107:D107"/>
    <mergeCell ref="E107:F107"/>
    <mergeCell ref="C102:D102"/>
    <mergeCell ref="E102:F102"/>
    <mergeCell ref="C103:D103"/>
    <mergeCell ref="E103:F103"/>
    <mergeCell ref="C104:D104"/>
    <mergeCell ref="E104:F104"/>
    <mergeCell ref="C111:D111"/>
    <mergeCell ref="E111:F111"/>
    <mergeCell ref="C112:D112"/>
    <mergeCell ref="E112:F112"/>
    <mergeCell ref="C113:D113"/>
    <mergeCell ref="E113:F113"/>
    <mergeCell ref="C108:D108"/>
    <mergeCell ref="E108:F108"/>
    <mergeCell ref="C109:D109"/>
    <mergeCell ref="E109:F109"/>
    <mergeCell ref="C110:D110"/>
    <mergeCell ref="E110:F110"/>
    <mergeCell ref="C117:D117"/>
    <mergeCell ref="E117:F117"/>
    <mergeCell ref="C118:D118"/>
    <mergeCell ref="E118:F118"/>
    <mergeCell ref="C119:D119"/>
    <mergeCell ref="E119:F119"/>
    <mergeCell ref="C114:D114"/>
    <mergeCell ref="E114:F114"/>
    <mergeCell ref="C115:D115"/>
    <mergeCell ref="E115:F115"/>
    <mergeCell ref="C116:D116"/>
    <mergeCell ref="E116:F116"/>
    <mergeCell ref="C123:D123"/>
    <mergeCell ref="E123:F123"/>
    <mergeCell ref="C124:D124"/>
    <mergeCell ref="E124:F124"/>
    <mergeCell ref="C125:D125"/>
    <mergeCell ref="E125:F125"/>
    <mergeCell ref="C120:D120"/>
    <mergeCell ref="E120:F120"/>
    <mergeCell ref="C121:D121"/>
    <mergeCell ref="E121:F121"/>
    <mergeCell ref="C122:D122"/>
    <mergeCell ref="E122:F122"/>
    <mergeCell ref="C129:D129"/>
    <mergeCell ref="E129:F129"/>
    <mergeCell ref="C130:D130"/>
    <mergeCell ref="E130:F130"/>
    <mergeCell ref="C131:D131"/>
    <mergeCell ref="E131:F131"/>
    <mergeCell ref="C126:D126"/>
    <mergeCell ref="E126:F126"/>
    <mergeCell ref="C127:D127"/>
    <mergeCell ref="E127:F127"/>
    <mergeCell ref="C128:D128"/>
    <mergeCell ref="E128:F128"/>
    <mergeCell ref="C135:D135"/>
    <mergeCell ref="E135:F135"/>
    <mergeCell ref="C136:D136"/>
    <mergeCell ref="E136:F136"/>
    <mergeCell ref="C137:D137"/>
    <mergeCell ref="E137:F137"/>
    <mergeCell ref="C132:D132"/>
    <mergeCell ref="E132:F132"/>
    <mergeCell ref="C133:D133"/>
    <mergeCell ref="E133:F133"/>
    <mergeCell ref="C134:D134"/>
    <mergeCell ref="E134:F134"/>
    <mergeCell ref="C141:D141"/>
    <mergeCell ref="E141:F141"/>
    <mergeCell ref="C142:D142"/>
    <mergeCell ref="E142:F142"/>
    <mergeCell ref="C143:D143"/>
    <mergeCell ref="E143:F143"/>
    <mergeCell ref="C138:D138"/>
    <mergeCell ref="E138:F138"/>
    <mergeCell ref="C139:D139"/>
    <mergeCell ref="E139:F139"/>
    <mergeCell ref="C140:D140"/>
    <mergeCell ref="E140:F140"/>
    <mergeCell ref="C147:D147"/>
    <mergeCell ref="E147:F147"/>
    <mergeCell ref="C148:D148"/>
    <mergeCell ref="E148:F148"/>
    <mergeCell ref="C149:D149"/>
    <mergeCell ref="E149:F149"/>
    <mergeCell ref="C144:D144"/>
    <mergeCell ref="E144:F144"/>
    <mergeCell ref="C145:D145"/>
    <mergeCell ref="E145:F145"/>
    <mergeCell ref="C146:D146"/>
    <mergeCell ref="E146:F146"/>
    <mergeCell ref="C153:D153"/>
    <mergeCell ref="E153:F153"/>
    <mergeCell ref="C154:D154"/>
    <mergeCell ref="E154:F154"/>
    <mergeCell ref="C155:D155"/>
    <mergeCell ref="E155:F155"/>
    <mergeCell ref="C150:D150"/>
    <mergeCell ref="E150:F150"/>
    <mergeCell ref="C151:D151"/>
    <mergeCell ref="E151:F151"/>
    <mergeCell ref="C152:D152"/>
    <mergeCell ref="E152:F152"/>
    <mergeCell ref="C159:D159"/>
    <mergeCell ref="E159:F159"/>
    <mergeCell ref="C160:D160"/>
    <mergeCell ref="E160:F160"/>
    <mergeCell ref="C161:D161"/>
    <mergeCell ref="E161:F161"/>
    <mergeCell ref="C156:D156"/>
    <mergeCell ref="E156:F156"/>
    <mergeCell ref="C157:D157"/>
    <mergeCell ref="E157:F157"/>
    <mergeCell ref="C158:D158"/>
    <mergeCell ref="E158:F158"/>
    <mergeCell ref="C165:D165"/>
    <mergeCell ref="E165:F165"/>
    <mergeCell ref="C166:D166"/>
    <mergeCell ref="E166:F166"/>
    <mergeCell ref="C167:D167"/>
    <mergeCell ref="E167:F167"/>
    <mergeCell ref="C162:D162"/>
    <mergeCell ref="E162:F162"/>
    <mergeCell ref="C163:D163"/>
    <mergeCell ref="E163:F163"/>
    <mergeCell ref="C164:D164"/>
    <mergeCell ref="E164:F164"/>
    <mergeCell ref="C171:D171"/>
    <mergeCell ref="E171:F171"/>
    <mergeCell ref="C172:D172"/>
    <mergeCell ref="E172:F172"/>
    <mergeCell ref="C173:D173"/>
    <mergeCell ref="E173:F173"/>
    <mergeCell ref="C168:D168"/>
    <mergeCell ref="E168:F168"/>
    <mergeCell ref="C169:D169"/>
    <mergeCell ref="E169:F169"/>
    <mergeCell ref="C170:D170"/>
    <mergeCell ref="E170:F170"/>
    <mergeCell ref="C177:D177"/>
    <mergeCell ref="E177:F177"/>
    <mergeCell ref="C178:D178"/>
    <mergeCell ref="E178:F178"/>
    <mergeCell ref="C179:D179"/>
    <mergeCell ref="E179:F179"/>
    <mergeCell ref="C174:D174"/>
    <mergeCell ref="E174:F174"/>
    <mergeCell ref="C175:D175"/>
    <mergeCell ref="E175:F175"/>
    <mergeCell ref="C176:D176"/>
    <mergeCell ref="E176:F176"/>
    <mergeCell ref="C183:D183"/>
    <mergeCell ref="E183:F183"/>
    <mergeCell ref="C184:D184"/>
    <mergeCell ref="E184:F184"/>
    <mergeCell ref="C185:D185"/>
    <mergeCell ref="E185:F185"/>
    <mergeCell ref="C180:D180"/>
    <mergeCell ref="E180:F180"/>
    <mergeCell ref="C181:D181"/>
    <mergeCell ref="E181:F181"/>
    <mergeCell ref="C182:D182"/>
    <mergeCell ref="E182:F182"/>
    <mergeCell ref="C189:D189"/>
    <mergeCell ref="E189:F189"/>
    <mergeCell ref="C190:D190"/>
    <mergeCell ref="E190:F190"/>
    <mergeCell ref="C191:D191"/>
    <mergeCell ref="E191:F191"/>
    <mergeCell ref="C186:D186"/>
    <mergeCell ref="E186:F186"/>
    <mergeCell ref="C187:D187"/>
    <mergeCell ref="E187:F187"/>
    <mergeCell ref="C188:D188"/>
    <mergeCell ref="E188:F188"/>
    <mergeCell ref="C195:D195"/>
    <mergeCell ref="E195:F195"/>
    <mergeCell ref="C196:D196"/>
    <mergeCell ref="E196:F196"/>
    <mergeCell ref="C197:D197"/>
    <mergeCell ref="E197:F197"/>
    <mergeCell ref="C192:D192"/>
    <mergeCell ref="E192:F192"/>
    <mergeCell ref="C193:D193"/>
    <mergeCell ref="E193:F193"/>
    <mergeCell ref="C194:D194"/>
    <mergeCell ref="E194:F194"/>
    <mergeCell ref="C201:D201"/>
    <mergeCell ref="E201:F201"/>
    <mergeCell ref="C202:D202"/>
    <mergeCell ref="E202:F202"/>
    <mergeCell ref="C203:D203"/>
    <mergeCell ref="E203:F203"/>
    <mergeCell ref="C198:D198"/>
    <mergeCell ref="E198:F198"/>
    <mergeCell ref="C199:D199"/>
    <mergeCell ref="E199:F199"/>
    <mergeCell ref="C200:D200"/>
    <mergeCell ref="E200:F200"/>
    <mergeCell ref="C207:D207"/>
    <mergeCell ref="E207:F207"/>
    <mergeCell ref="C208:D208"/>
    <mergeCell ref="E208:F208"/>
    <mergeCell ref="C209:D209"/>
    <mergeCell ref="E209:F209"/>
    <mergeCell ref="C204:D204"/>
    <mergeCell ref="E204:F204"/>
    <mergeCell ref="C205:D205"/>
    <mergeCell ref="E205:F205"/>
    <mergeCell ref="C206:D206"/>
    <mergeCell ref="E206:F206"/>
    <mergeCell ref="C213:D213"/>
    <mergeCell ref="E213:F213"/>
    <mergeCell ref="C214:D214"/>
    <mergeCell ref="E214:F214"/>
    <mergeCell ref="C215:D215"/>
    <mergeCell ref="E215:F215"/>
    <mergeCell ref="C210:D210"/>
    <mergeCell ref="E210:F210"/>
    <mergeCell ref="C211:D211"/>
    <mergeCell ref="E211:F211"/>
    <mergeCell ref="C212:D212"/>
    <mergeCell ref="E212:F212"/>
    <mergeCell ref="C219:D219"/>
    <mergeCell ref="E219:F219"/>
    <mergeCell ref="C220:D220"/>
    <mergeCell ref="E220:F220"/>
    <mergeCell ref="C221:D221"/>
    <mergeCell ref="E221:F221"/>
    <mergeCell ref="C216:D216"/>
    <mergeCell ref="E216:F216"/>
    <mergeCell ref="C217:D217"/>
    <mergeCell ref="E217:F217"/>
    <mergeCell ref="C218:D218"/>
    <mergeCell ref="E218:F218"/>
    <mergeCell ref="C225:D225"/>
    <mergeCell ref="E225:F225"/>
    <mergeCell ref="C226:D226"/>
    <mergeCell ref="E226:F226"/>
    <mergeCell ref="C227:D227"/>
    <mergeCell ref="E227:F227"/>
    <mergeCell ref="C222:D222"/>
    <mergeCell ref="E222:F222"/>
    <mergeCell ref="C223:D223"/>
    <mergeCell ref="E223:F223"/>
    <mergeCell ref="C224:D224"/>
    <mergeCell ref="E224:F224"/>
    <mergeCell ref="C231:D231"/>
    <mergeCell ref="E231:F231"/>
    <mergeCell ref="C232:D232"/>
    <mergeCell ref="E232:F232"/>
    <mergeCell ref="C233:D233"/>
    <mergeCell ref="E233:F233"/>
    <mergeCell ref="C228:D228"/>
    <mergeCell ref="E228:F228"/>
    <mergeCell ref="C229:D229"/>
    <mergeCell ref="E229:F229"/>
    <mergeCell ref="C230:D230"/>
    <mergeCell ref="E230:F230"/>
    <mergeCell ref="C237:D237"/>
    <mergeCell ref="E237:F237"/>
    <mergeCell ref="C238:D238"/>
    <mergeCell ref="E238:F238"/>
    <mergeCell ref="C239:D239"/>
    <mergeCell ref="E239:F239"/>
    <mergeCell ref="C234:D234"/>
    <mergeCell ref="E234:F234"/>
    <mergeCell ref="C235:D235"/>
    <mergeCell ref="E235:F235"/>
    <mergeCell ref="C236:D236"/>
    <mergeCell ref="E236:F236"/>
    <mergeCell ref="C243:D243"/>
    <mergeCell ref="E243:F243"/>
    <mergeCell ref="C244:D244"/>
    <mergeCell ref="E244:F244"/>
    <mergeCell ref="C245:D245"/>
    <mergeCell ref="E245:F245"/>
    <mergeCell ref="C240:D240"/>
    <mergeCell ref="E240:F240"/>
    <mergeCell ref="C241:D241"/>
    <mergeCell ref="E241:F241"/>
    <mergeCell ref="C242:D242"/>
    <mergeCell ref="E242:F242"/>
    <mergeCell ref="C249:D249"/>
    <mergeCell ref="E249:F249"/>
    <mergeCell ref="C250:D250"/>
    <mergeCell ref="E250:F250"/>
    <mergeCell ref="C251:D251"/>
    <mergeCell ref="E251:F251"/>
    <mergeCell ref="C246:D246"/>
    <mergeCell ref="E246:F246"/>
    <mergeCell ref="C247:D247"/>
    <mergeCell ref="E247:F247"/>
    <mergeCell ref="C248:D248"/>
    <mergeCell ref="E248:F248"/>
    <mergeCell ref="C255:D255"/>
    <mergeCell ref="E255:F255"/>
    <mergeCell ref="C256:D256"/>
    <mergeCell ref="E256:F256"/>
    <mergeCell ref="C257:D257"/>
    <mergeCell ref="E257:F257"/>
    <mergeCell ref="C252:D252"/>
    <mergeCell ref="E252:F252"/>
    <mergeCell ref="C253:D253"/>
    <mergeCell ref="E253:F253"/>
    <mergeCell ref="C254:D254"/>
    <mergeCell ref="E254:F254"/>
    <mergeCell ref="C261:D261"/>
    <mergeCell ref="E261:F261"/>
    <mergeCell ref="C262:D262"/>
    <mergeCell ref="E262:F262"/>
    <mergeCell ref="C263:D263"/>
    <mergeCell ref="E263:F263"/>
    <mergeCell ref="C258:D258"/>
    <mergeCell ref="E258:F258"/>
    <mergeCell ref="C259:D259"/>
    <mergeCell ref="E259:F259"/>
    <mergeCell ref="C260:D260"/>
    <mergeCell ref="E260:F260"/>
    <mergeCell ref="C264:D264"/>
    <mergeCell ref="E264:F264"/>
    <mergeCell ref="N264:N274"/>
    <mergeCell ref="C265:D265"/>
    <mergeCell ref="E265:F265"/>
    <mergeCell ref="C266:D266"/>
    <mergeCell ref="E266:F266"/>
    <mergeCell ref="C267:D267"/>
    <mergeCell ref="E267:F267"/>
    <mergeCell ref="C268:D268"/>
    <mergeCell ref="C272:D272"/>
    <mergeCell ref="E272:F272"/>
    <mergeCell ref="C273:D273"/>
    <mergeCell ref="E273:F273"/>
    <mergeCell ref="C274:D274"/>
    <mergeCell ref="E274:F274"/>
    <mergeCell ref="E268:F268"/>
    <mergeCell ref="C269:D269"/>
    <mergeCell ref="E269:F269"/>
    <mergeCell ref="C270:D270"/>
    <mergeCell ref="E270:F270"/>
    <mergeCell ref="C271:D271"/>
    <mergeCell ref="E271:F271"/>
    <mergeCell ref="C275:D275"/>
    <mergeCell ref="E275:F275"/>
    <mergeCell ref="C276:D276"/>
    <mergeCell ref="E276:F276"/>
    <mergeCell ref="N276:N281"/>
    <mergeCell ref="C277:D277"/>
    <mergeCell ref="E277:F277"/>
    <mergeCell ref="C278:D278"/>
    <mergeCell ref="E278:F278"/>
    <mergeCell ref="C279:D279"/>
    <mergeCell ref="C283:D283"/>
    <mergeCell ref="E283:F283"/>
    <mergeCell ref="C284:D284"/>
    <mergeCell ref="E284:F284"/>
    <mergeCell ref="C285:D285"/>
    <mergeCell ref="E285:F285"/>
    <mergeCell ref="E279:F279"/>
    <mergeCell ref="C280:D280"/>
    <mergeCell ref="E280:F280"/>
    <mergeCell ref="C281:D281"/>
    <mergeCell ref="E281:F281"/>
    <mergeCell ref="C282:D282"/>
    <mergeCell ref="E282:F282"/>
    <mergeCell ref="C289:D289"/>
    <mergeCell ref="E289:F289"/>
    <mergeCell ref="C290:D290"/>
    <mergeCell ref="E290:F290"/>
    <mergeCell ref="C291:D291"/>
    <mergeCell ref="E291:F291"/>
    <mergeCell ref="C286:D286"/>
    <mergeCell ref="E286:F286"/>
    <mergeCell ref="C287:D287"/>
    <mergeCell ref="E287:F287"/>
    <mergeCell ref="C288:D288"/>
    <mergeCell ref="E288:F288"/>
    <mergeCell ref="C295:D295"/>
    <mergeCell ref="E295:F295"/>
    <mergeCell ref="C296:D296"/>
    <mergeCell ref="E296:F296"/>
    <mergeCell ref="C297:D297"/>
    <mergeCell ref="E297:F297"/>
    <mergeCell ref="C292:D292"/>
    <mergeCell ref="E292:F292"/>
    <mergeCell ref="C293:D293"/>
    <mergeCell ref="E293:F293"/>
    <mergeCell ref="C294:D294"/>
    <mergeCell ref="E294:F294"/>
    <mergeCell ref="C301:D301"/>
    <mergeCell ref="E301:F301"/>
    <mergeCell ref="C302:D302"/>
    <mergeCell ref="E302:F302"/>
    <mergeCell ref="C303:D303"/>
    <mergeCell ref="E303:F303"/>
    <mergeCell ref="C298:D298"/>
    <mergeCell ref="E298:F298"/>
    <mergeCell ref="C299:D299"/>
    <mergeCell ref="E299:F299"/>
    <mergeCell ref="C300:D300"/>
    <mergeCell ref="E300:F300"/>
    <mergeCell ref="N313:N318"/>
    <mergeCell ref="E314:F314"/>
    <mergeCell ref="E315:F315"/>
    <mergeCell ref="E316:F316"/>
    <mergeCell ref="E317:F317"/>
    <mergeCell ref="C310:D310"/>
    <mergeCell ref="E310:F310"/>
    <mergeCell ref="B311:G311"/>
    <mergeCell ref="B312:D317"/>
    <mergeCell ref="E312:F312"/>
    <mergeCell ref="E313:F313"/>
    <mergeCell ref="K313:K317"/>
    <mergeCell ref="B321:C321"/>
    <mergeCell ref="D321:E321"/>
    <mergeCell ref="B322:E322"/>
    <mergeCell ref="B323:C323"/>
    <mergeCell ref="B324:C324"/>
    <mergeCell ref="C4:J4"/>
    <mergeCell ref="B318:D318"/>
    <mergeCell ref="E318:F318"/>
    <mergeCell ref="B319:C319"/>
    <mergeCell ref="D319:E319"/>
    <mergeCell ref="B320:C320"/>
    <mergeCell ref="D320:E320"/>
    <mergeCell ref="C307:D307"/>
    <mergeCell ref="E307:F307"/>
    <mergeCell ref="C308:D308"/>
    <mergeCell ref="E308:F308"/>
    <mergeCell ref="C309:D309"/>
    <mergeCell ref="E309:F309"/>
    <mergeCell ref="C304:D304"/>
    <mergeCell ref="E304:F304"/>
    <mergeCell ref="C305:D305"/>
    <mergeCell ref="E305:F305"/>
    <mergeCell ref="C306:D306"/>
    <mergeCell ref="E306:F306"/>
  </mergeCells>
  <printOptions horizontalCentered="1"/>
  <pageMargins left="0.84996062992125987" right="0.31496062992125984" top="0.35433070866141736" bottom="0.35433070866141736" header="0.31496062992125984" footer="0.31496062992125984"/>
  <pageSetup paperSize="9" scale="57" orientation="landscape" horizontalDpi="1200" verticalDpi="1200" r:id="rId1"/>
  <colBreaks count="1" manualBreakCount="1">
    <brk id="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1407C-0427-4EB6-B878-B64BB0DF794C}">
  <sheetPr>
    <tabColor rgb="FFFF0000"/>
  </sheetPr>
  <dimension ref="B1:U331"/>
  <sheetViews>
    <sheetView showGridLines="0" view="pageBreakPreview" zoomScale="110" zoomScaleNormal="100" zoomScaleSheetLayoutView="110" workbookViewId="0">
      <pane ySplit="8" topLeftCell="A9" activePane="bottomLeft" state="frozen"/>
      <selection activeCell="B1" sqref="B1"/>
      <selection pane="bottomLeft" activeCell="C1" sqref="C1:T1"/>
    </sheetView>
  </sheetViews>
  <sheetFormatPr baseColWidth="10" defaultColWidth="9.33203125" defaultRowHeight="12.75" x14ac:dyDescent="0.2"/>
  <cols>
    <col min="1" max="1" width="9.33203125" style="22"/>
    <col min="2" max="2" width="12.5" style="22" hidden="1" customWidth="1"/>
    <col min="3" max="3" width="4" style="22" customWidth="1"/>
    <col min="4" max="4" width="3.6640625" style="22" customWidth="1"/>
    <col min="5" max="5" width="14.6640625" style="22" bestFit="1" customWidth="1"/>
    <col min="6" max="6" width="61.83203125" style="22" customWidth="1"/>
    <col min="7" max="7" width="3.83203125" style="22" hidden="1" customWidth="1"/>
    <col min="8" max="8" width="5.83203125" style="22" hidden="1" customWidth="1"/>
    <col min="9" max="9" width="13" style="22" hidden="1" customWidth="1"/>
    <col min="10" max="10" width="15.5" style="22" hidden="1" customWidth="1"/>
    <col min="11" max="11" width="6.83203125" style="22" hidden="1" customWidth="1"/>
    <col min="12" max="12" width="13.5" style="22" hidden="1" customWidth="1"/>
    <col min="13" max="13" width="82.6640625" style="22" hidden="1" customWidth="1"/>
    <col min="14" max="14" width="27.6640625" style="22" bestFit="1" customWidth="1"/>
    <col min="15" max="15" width="18.83203125" style="110" bestFit="1" customWidth="1"/>
    <col min="16" max="16" width="17.33203125" style="110" bestFit="1" customWidth="1"/>
    <col min="17" max="17" width="18.5" style="110" bestFit="1" customWidth="1"/>
    <col min="18" max="18" width="24.33203125" style="22" bestFit="1" customWidth="1"/>
    <col min="19" max="19" width="16.33203125" style="22" bestFit="1" customWidth="1"/>
    <col min="20" max="20" width="22.6640625" style="22" bestFit="1" customWidth="1"/>
    <col min="21" max="21" width="18.1640625" style="22" bestFit="1" customWidth="1"/>
    <col min="22" max="16384" width="9.33203125" style="22"/>
  </cols>
  <sheetData>
    <row r="1" spans="2:21" ht="27.75" customHeight="1" thickBot="1" x14ac:dyDescent="0.25">
      <c r="C1" s="464" t="s">
        <v>725</v>
      </c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6"/>
    </row>
    <row r="2" spans="2:21" ht="25.5" x14ac:dyDescent="0.2">
      <c r="B2" s="244"/>
      <c r="C2" s="244"/>
      <c r="D2" s="244"/>
      <c r="E2" s="169"/>
      <c r="F2" s="169"/>
      <c r="G2" s="169"/>
      <c r="H2" s="169"/>
      <c r="I2" s="169"/>
      <c r="J2" s="169"/>
      <c r="K2" s="169"/>
      <c r="L2" s="169"/>
      <c r="M2" s="169"/>
      <c r="N2" s="457" t="s">
        <v>611</v>
      </c>
      <c r="O2" s="458" t="s">
        <v>590</v>
      </c>
      <c r="P2" s="459" t="s">
        <v>602</v>
      </c>
      <c r="Q2" s="460" t="s">
        <v>602</v>
      </c>
      <c r="R2" s="461" t="s">
        <v>603</v>
      </c>
      <c r="S2" s="462" t="s">
        <v>604</v>
      </c>
      <c r="T2" s="463" t="s">
        <v>605</v>
      </c>
    </row>
    <row r="3" spans="2:21" ht="25.5" x14ac:dyDescent="0.2">
      <c r="B3" s="244"/>
      <c r="C3" s="244"/>
      <c r="D3" s="244"/>
      <c r="E3" s="169"/>
      <c r="F3" s="169"/>
      <c r="G3" s="169"/>
      <c r="H3" s="169"/>
      <c r="I3" s="169"/>
      <c r="J3" s="169"/>
      <c r="K3" s="169"/>
      <c r="L3" s="169"/>
      <c r="M3" s="169"/>
      <c r="N3" s="181" t="s">
        <v>612</v>
      </c>
      <c r="O3" s="180" t="s">
        <v>606</v>
      </c>
      <c r="P3" s="180" t="s">
        <v>599</v>
      </c>
      <c r="Q3" s="180" t="s">
        <v>401</v>
      </c>
      <c r="R3" s="180" t="s">
        <v>607</v>
      </c>
      <c r="S3" s="180" t="s">
        <v>608</v>
      </c>
      <c r="T3" s="180" t="s">
        <v>609</v>
      </c>
    </row>
    <row r="4" spans="2:21" ht="16.5" customHeight="1" x14ac:dyDescent="0.2">
      <c r="B4" s="244"/>
      <c r="C4" s="244"/>
      <c r="D4" s="244"/>
      <c r="E4" s="169"/>
      <c r="F4" s="169"/>
      <c r="G4" s="169"/>
      <c r="H4" s="169"/>
      <c r="I4" s="169"/>
      <c r="J4" s="169"/>
      <c r="K4" s="169"/>
      <c r="L4" s="169"/>
      <c r="M4" s="169"/>
      <c r="N4" s="182" t="s">
        <v>613</v>
      </c>
      <c r="O4" s="183">
        <v>1030082</v>
      </c>
      <c r="P4" s="183">
        <v>1030283</v>
      </c>
      <c r="Q4" s="183">
        <v>1030297</v>
      </c>
      <c r="R4" s="183">
        <v>10300467</v>
      </c>
      <c r="S4" s="183">
        <v>1030311</v>
      </c>
      <c r="T4" s="183">
        <v>1030288</v>
      </c>
    </row>
    <row r="5" spans="2:21" ht="16.5" customHeight="1" x14ac:dyDescent="0.2">
      <c r="B5" s="244"/>
      <c r="C5" s="244"/>
      <c r="D5" s="244"/>
      <c r="E5" s="169"/>
      <c r="F5" s="169"/>
      <c r="G5" s="169"/>
      <c r="H5" s="169"/>
      <c r="I5" s="169"/>
      <c r="J5" s="169"/>
      <c r="K5" s="169"/>
      <c r="L5" s="169"/>
      <c r="M5" s="169"/>
      <c r="N5" s="182" t="s">
        <v>619</v>
      </c>
      <c r="O5" s="183" t="s">
        <v>622</v>
      </c>
      <c r="P5" s="183" t="s">
        <v>620</v>
      </c>
      <c r="Q5" s="183" t="s">
        <v>621</v>
      </c>
      <c r="R5" s="183" t="s">
        <v>624</v>
      </c>
      <c r="S5" s="183" t="s">
        <v>623</v>
      </c>
      <c r="T5" s="183" t="s">
        <v>623</v>
      </c>
    </row>
    <row r="6" spans="2:21" x14ac:dyDescent="0.2">
      <c r="B6" s="244"/>
      <c r="C6" s="244"/>
      <c r="D6" s="244"/>
      <c r="E6" s="169"/>
      <c r="F6" s="169"/>
      <c r="G6" s="169"/>
      <c r="H6" s="169"/>
      <c r="I6" s="169"/>
      <c r="J6" s="169"/>
      <c r="K6" s="169"/>
      <c r="L6" s="169"/>
      <c r="M6" s="170"/>
      <c r="N6" s="175" t="s">
        <v>614</v>
      </c>
      <c r="O6" s="184">
        <v>1248496592</v>
      </c>
      <c r="P6" s="185"/>
      <c r="Q6" s="184">
        <v>1044786325</v>
      </c>
      <c r="R6" s="176"/>
      <c r="S6" s="176"/>
      <c r="T6" s="176"/>
    </row>
    <row r="7" spans="2:21" ht="14.25" x14ac:dyDescent="0.2">
      <c r="B7" s="166"/>
      <c r="C7" s="440" t="s">
        <v>712</v>
      </c>
      <c r="D7" s="441"/>
      <c r="E7" s="441"/>
      <c r="F7" s="441"/>
      <c r="G7" s="441"/>
      <c r="H7" s="441"/>
      <c r="I7" s="441"/>
      <c r="J7" s="441"/>
      <c r="K7" s="442"/>
      <c r="L7" s="317" t="s">
        <v>610</v>
      </c>
      <c r="M7" s="317"/>
      <c r="N7" s="175" t="s">
        <v>615</v>
      </c>
      <c r="O7" s="184">
        <v>152352266</v>
      </c>
      <c r="P7" s="185"/>
      <c r="Q7" s="184">
        <f>+Q8-Q6</f>
        <v>-154772032</v>
      </c>
      <c r="R7" s="176"/>
      <c r="S7" s="176"/>
      <c r="T7" s="176"/>
    </row>
    <row r="8" spans="2:21" ht="16.5" customHeight="1" x14ac:dyDescent="0.2">
      <c r="B8" s="1" t="s">
        <v>3</v>
      </c>
      <c r="C8" s="437" t="s">
        <v>616</v>
      </c>
      <c r="D8" s="438"/>
      <c r="E8" s="439" t="s">
        <v>5</v>
      </c>
      <c r="F8" s="438"/>
      <c r="G8" s="167" t="s">
        <v>6</v>
      </c>
      <c r="H8" s="167" t="s">
        <v>7</v>
      </c>
      <c r="I8" s="167" t="s">
        <v>8</v>
      </c>
      <c r="J8" s="167" t="s">
        <v>9</v>
      </c>
      <c r="K8" s="167" t="s">
        <v>7</v>
      </c>
      <c r="L8" s="2" t="s">
        <v>9</v>
      </c>
      <c r="M8" s="94" t="s">
        <v>10</v>
      </c>
      <c r="N8" s="175" t="s">
        <v>618</v>
      </c>
      <c r="O8" s="179">
        <f>+O6+O7</f>
        <v>1400848858</v>
      </c>
      <c r="P8" s="177">
        <v>566778853</v>
      </c>
      <c r="Q8" s="178">
        <v>890014293</v>
      </c>
      <c r="R8" s="177">
        <v>262399436</v>
      </c>
      <c r="S8" s="177">
        <v>31535000</v>
      </c>
      <c r="T8" s="177">
        <v>15877046</v>
      </c>
      <c r="U8" s="171">
        <f>SUM(P8:T8)</f>
        <v>1766604628</v>
      </c>
    </row>
    <row r="9" spans="2:21" ht="13.5" x14ac:dyDescent="0.2">
      <c r="B9" s="3"/>
      <c r="C9" s="320">
        <v>1</v>
      </c>
      <c r="D9" s="321"/>
      <c r="E9" s="322" t="s">
        <v>11</v>
      </c>
      <c r="F9" s="323"/>
      <c r="G9" s="12"/>
      <c r="H9" s="25"/>
      <c r="I9" s="79"/>
      <c r="J9" s="79">
        <f>SUM(J10:J22)</f>
        <v>93205640</v>
      </c>
      <c r="K9" s="25">
        <v>1</v>
      </c>
      <c r="L9" s="79">
        <f>SUM(L10:L22)</f>
        <v>89320000</v>
      </c>
      <c r="M9" s="8"/>
      <c r="O9" s="172"/>
      <c r="P9" s="172"/>
      <c r="Q9" s="172"/>
      <c r="R9" s="172"/>
      <c r="S9" s="172"/>
      <c r="T9" s="172"/>
    </row>
    <row r="10" spans="2:21" ht="15.6" customHeight="1" x14ac:dyDescent="0.2">
      <c r="B10" s="3"/>
      <c r="C10" s="324">
        <v>1.01</v>
      </c>
      <c r="D10" s="325"/>
      <c r="E10" s="326" t="s">
        <v>15</v>
      </c>
      <c r="F10" s="327"/>
      <c r="G10" s="7" t="s">
        <v>16</v>
      </c>
      <c r="H10" s="26">
        <v>1</v>
      </c>
      <c r="I10" s="42">
        <v>13500000</v>
      </c>
      <c r="J10" s="31">
        <f>+I10*H10</f>
        <v>13500000</v>
      </c>
      <c r="K10" s="27">
        <v>1</v>
      </c>
      <c r="L10" s="33">
        <v>13500000</v>
      </c>
      <c r="M10" s="7" t="s">
        <v>17</v>
      </c>
      <c r="O10" s="119" t="s">
        <v>591</v>
      </c>
      <c r="P10" s="119"/>
      <c r="Q10" s="119" t="s">
        <v>591</v>
      </c>
      <c r="R10" s="172"/>
      <c r="S10" s="172"/>
      <c r="T10" s="172"/>
    </row>
    <row r="11" spans="2:21" ht="15.6" customHeight="1" x14ac:dyDescent="0.2">
      <c r="B11" s="3"/>
      <c r="C11" s="324">
        <v>1.02</v>
      </c>
      <c r="D11" s="325"/>
      <c r="E11" s="326" t="s">
        <v>18</v>
      </c>
      <c r="F11" s="327"/>
      <c r="G11" s="7" t="s">
        <v>16</v>
      </c>
      <c r="H11" s="26">
        <v>1</v>
      </c>
      <c r="I11" s="42">
        <v>13500000</v>
      </c>
      <c r="J11" s="31">
        <f t="shared" ref="J11:J22" si="0">+I11*H11</f>
        <v>13500000</v>
      </c>
      <c r="K11" s="27">
        <v>1</v>
      </c>
      <c r="L11" s="33">
        <v>13500000</v>
      </c>
      <c r="M11" s="7" t="s">
        <v>17</v>
      </c>
      <c r="O11" s="119" t="s">
        <v>591</v>
      </c>
      <c r="P11" s="119"/>
      <c r="Q11" s="119" t="s">
        <v>591</v>
      </c>
      <c r="R11" s="172"/>
      <c r="S11" s="172"/>
      <c r="T11" s="172"/>
    </row>
    <row r="12" spans="2:21" ht="15.6" customHeight="1" x14ac:dyDescent="0.2">
      <c r="B12" s="3"/>
      <c r="C12" s="324">
        <v>1.03</v>
      </c>
      <c r="D12" s="325"/>
      <c r="E12" s="326" t="s">
        <v>19</v>
      </c>
      <c r="F12" s="327"/>
      <c r="G12" s="7" t="s">
        <v>16</v>
      </c>
      <c r="H12" s="26">
        <v>1</v>
      </c>
      <c r="I12" s="42">
        <v>15500000</v>
      </c>
      <c r="J12" s="31">
        <f t="shared" si="0"/>
        <v>15500000</v>
      </c>
      <c r="K12" s="27">
        <v>1</v>
      </c>
      <c r="L12" s="33">
        <v>15500000</v>
      </c>
      <c r="M12" s="7" t="s">
        <v>17</v>
      </c>
      <c r="O12" s="119" t="s">
        <v>591</v>
      </c>
      <c r="P12" s="119"/>
      <c r="Q12" s="119" t="s">
        <v>591</v>
      </c>
      <c r="R12" s="172"/>
      <c r="S12" s="172"/>
      <c r="T12" s="172"/>
    </row>
    <row r="13" spans="2:21" ht="57" customHeight="1" x14ac:dyDescent="0.2">
      <c r="B13" s="3"/>
      <c r="C13" s="324">
        <v>1.04</v>
      </c>
      <c r="D13" s="325"/>
      <c r="E13" s="326" t="s">
        <v>586</v>
      </c>
      <c r="F13" s="329"/>
      <c r="G13" s="7" t="s">
        <v>16</v>
      </c>
      <c r="H13" s="26">
        <v>1</v>
      </c>
      <c r="I13" s="42">
        <v>34800000</v>
      </c>
      <c r="J13" s="31">
        <f t="shared" si="0"/>
        <v>34800000</v>
      </c>
      <c r="K13" s="27">
        <v>1</v>
      </c>
      <c r="L13" s="69">
        <v>34800000</v>
      </c>
      <c r="M13" s="10" t="s">
        <v>20</v>
      </c>
      <c r="O13" s="119" t="s">
        <v>591</v>
      </c>
      <c r="P13" s="119"/>
      <c r="Q13" s="119" t="s">
        <v>591</v>
      </c>
      <c r="R13" s="172"/>
      <c r="S13" s="172"/>
      <c r="T13" s="172"/>
    </row>
    <row r="14" spans="2:21" ht="26.45" customHeight="1" x14ac:dyDescent="0.2">
      <c r="B14" s="3"/>
      <c r="C14" s="324">
        <v>1.05</v>
      </c>
      <c r="D14" s="325"/>
      <c r="E14" s="328" t="s">
        <v>182</v>
      </c>
      <c r="F14" s="329"/>
      <c r="G14" s="7" t="s">
        <v>16</v>
      </c>
      <c r="H14" s="26">
        <v>0</v>
      </c>
      <c r="I14" s="55"/>
      <c r="J14" s="31">
        <f t="shared" si="0"/>
        <v>0</v>
      </c>
      <c r="K14" s="28">
        <v>0</v>
      </c>
      <c r="L14" s="55"/>
      <c r="M14" s="5"/>
      <c r="O14" s="119" t="s">
        <v>591</v>
      </c>
      <c r="P14" s="119"/>
      <c r="Q14" s="119"/>
      <c r="R14" s="172"/>
      <c r="S14" s="172"/>
      <c r="T14" s="172"/>
    </row>
    <row r="15" spans="2:21" ht="26.45" customHeight="1" x14ac:dyDescent="0.2">
      <c r="B15" s="3"/>
      <c r="C15" s="324">
        <v>1.06</v>
      </c>
      <c r="D15" s="325"/>
      <c r="E15" s="328" t="s">
        <v>179</v>
      </c>
      <c r="F15" s="327"/>
      <c r="G15" s="7" t="s">
        <v>21</v>
      </c>
      <c r="H15" s="26">
        <v>2</v>
      </c>
      <c r="I15" s="42">
        <v>75000</v>
      </c>
      <c r="J15" s="42">
        <f t="shared" si="0"/>
        <v>150000</v>
      </c>
      <c r="K15" s="27">
        <v>0</v>
      </c>
      <c r="L15" s="70" t="s">
        <v>14</v>
      </c>
      <c r="M15" s="3"/>
      <c r="O15" s="119" t="s">
        <v>591</v>
      </c>
      <c r="P15" s="119"/>
      <c r="Q15" s="119" t="s">
        <v>591</v>
      </c>
      <c r="R15" s="172"/>
      <c r="S15" s="172"/>
      <c r="T15" s="172"/>
    </row>
    <row r="16" spans="2:21" ht="18" customHeight="1" x14ac:dyDescent="0.2">
      <c r="B16" s="3"/>
      <c r="C16" s="324">
        <v>1.07</v>
      </c>
      <c r="D16" s="325"/>
      <c r="E16" s="328" t="s">
        <v>183</v>
      </c>
      <c r="F16" s="327"/>
      <c r="G16" s="7" t="s">
        <v>22</v>
      </c>
      <c r="H16" s="26">
        <v>2</v>
      </c>
      <c r="I16" s="42">
        <v>710000</v>
      </c>
      <c r="J16" s="31">
        <f t="shared" si="0"/>
        <v>1420000</v>
      </c>
      <c r="K16" s="27">
        <v>2</v>
      </c>
      <c r="L16" s="33">
        <v>1420000</v>
      </c>
      <c r="M16" s="7" t="s">
        <v>17</v>
      </c>
      <c r="O16" s="119" t="s">
        <v>591</v>
      </c>
      <c r="P16" s="119"/>
      <c r="Q16" s="119"/>
      <c r="R16" s="172"/>
      <c r="S16" s="172"/>
      <c r="T16" s="172"/>
    </row>
    <row r="17" spans="2:20" ht="26.45" customHeight="1" x14ac:dyDescent="0.2">
      <c r="B17" s="3"/>
      <c r="C17" s="324">
        <v>1.08</v>
      </c>
      <c r="D17" s="325"/>
      <c r="E17" s="328" t="s">
        <v>184</v>
      </c>
      <c r="F17" s="327"/>
      <c r="G17" s="7" t="s">
        <v>22</v>
      </c>
      <c r="H17" s="26">
        <v>1</v>
      </c>
      <c r="I17" s="42">
        <v>4800000</v>
      </c>
      <c r="J17" s="31">
        <f t="shared" si="0"/>
        <v>4800000</v>
      </c>
      <c r="K17" s="27">
        <v>1</v>
      </c>
      <c r="L17" s="33">
        <v>4800000</v>
      </c>
      <c r="M17" s="7" t="s">
        <v>17</v>
      </c>
      <c r="O17" s="119" t="s">
        <v>591</v>
      </c>
      <c r="P17" s="119"/>
      <c r="Q17" s="119"/>
      <c r="R17" s="172"/>
      <c r="S17" s="172"/>
      <c r="T17" s="172"/>
    </row>
    <row r="18" spans="2:20" ht="26.45" customHeight="1" x14ac:dyDescent="0.2">
      <c r="B18" s="3"/>
      <c r="C18" s="324">
        <v>1.0900000000000001</v>
      </c>
      <c r="D18" s="325"/>
      <c r="E18" s="328" t="s">
        <v>186</v>
      </c>
      <c r="F18" s="327"/>
      <c r="G18" s="7" t="s">
        <v>22</v>
      </c>
      <c r="H18" s="26">
        <v>1</v>
      </c>
      <c r="I18" s="42">
        <v>2550000</v>
      </c>
      <c r="J18" s="31">
        <f t="shared" si="0"/>
        <v>2550000</v>
      </c>
      <c r="K18" s="27">
        <v>1</v>
      </c>
      <c r="L18" s="33">
        <v>2550000</v>
      </c>
      <c r="M18" s="7" t="s">
        <v>17</v>
      </c>
      <c r="O18" s="119" t="s">
        <v>591</v>
      </c>
      <c r="P18" s="119"/>
      <c r="Q18" s="119"/>
      <c r="R18" s="172"/>
      <c r="S18" s="172"/>
      <c r="T18" s="172"/>
    </row>
    <row r="19" spans="2:20" ht="45.75" customHeight="1" x14ac:dyDescent="0.2">
      <c r="B19" s="3"/>
      <c r="C19" s="324">
        <v>1.1000000000000001</v>
      </c>
      <c r="D19" s="325"/>
      <c r="E19" s="326" t="s">
        <v>587</v>
      </c>
      <c r="F19" s="329"/>
      <c r="G19" s="7" t="s">
        <v>16</v>
      </c>
      <c r="H19" s="26">
        <v>1</v>
      </c>
      <c r="I19" s="42">
        <v>3250000</v>
      </c>
      <c r="J19" s="31">
        <f t="shared" si="0"/>
        <v>3250000</v>
      </c>
      <c r="K19" s="27">
        <v>1</v>
      </c>
      <c r="L19" s="33">
        <v>3250000</v>
      </c>
      <c r="M19" s="10" t="s">
        <v>23</v>
      </c>
      <c r="O19" s="119" t="s">
        <v>591</v>
      </c>
      <c r="P19" s="119"/>
      <c r="Q19" s="119"/>
      <c r="R19" s="172"/>
      <c r="S19" s="172"/>
      <c r="T19" s="172"/>
    </row>
    <row r="20" spans="2:20" ht="26.45" customHeight="1" x14ac:dyDescent="0.2">
      <c r="B20" s="3"/>
      <c r="C20" s="324">
        <v>1.1100000000000001</v>
      </c>
      <c r="D20" s="325"/>
      <c r="E20" s="328" t="s">
        <v>180</v>
      </c>
      <c r="F20" s="329"/>
      <c r="G20" s="7" t="s">
        <v>21</v>
      </c>
      <c r="H20" s="26">
        <v>36</v>
      </c>
      <c r="I20" s="42">
        <v>10990</v>
      </c>
      <c r="J20" s="31">
        <f t="shared" si="0"/>
        <v>395640</v>
      </c>
      <c r="K20" s="3"/>
      <c r="L20" s="7" t="s">
        <v>14</v>
      </c>
      <c r="M20" s="3"/>
      <c r="O20" s="119" t="s">
        <v>591</v>
      </c>
      <c r="P20" s="119"/>
      <c r="Q20" s="119" t="s">
        <v>591</v>
      </c>
      <c r="R20" s="172"/>
      <c r="S20" s="172"/>
      <c r="T20" s="172"/>
    </row>
    <row r="21" spans="2:20" ht="26.45" customHeight="1" x14ac:dyDescent="0.2">
      <c r="B21" s="3"/>
      <c r="C21" s="324">
        <v>1.1200000000000001</v>
      </c>
      <c r="D21" s="325"/>
      <c r="E21" s="328" t="s">
        <v>181</v>
      </c>
      <c r="F21" s="329"/>
      <c r="G21" s="7" t="s">
        <v>16</v>
      </c>
      <c r="H21" s="26">
        <v>1</v>
      </c>
      <c r="I21" s="42">
        <v>450000</v>
      </c>
      <c r="J21" s="31">
        <f t="shared" si="0"/>
        <v>450000</v>
      </c>
      <c r="K21" s="3"/>
      <c r="L21" s="7" t="s">
        <v>14</v>
      </c>
      <c r="M21" s="3"/>
      <c r="O21" s="119" t="s">
        <v>591</v>
      </c>
      <c r="P21" s="119"/>
      <c r="Q21" s="119" t="s">
        <v>591</v>
      </c>
      <c r="R21" s="172"/>
      <c r="S21" s="172"/>
      <c r="T21" s="172"/>
    </row>
    <row r="22" spans="2:20" ht="26.45" customHeight="1" x14ac:dyDescent="0.2">
      <c r="B22" s="3"/>
      <c r="C22" s="324">
        <v>1.1299999999999999</v>
      </c>
      <c r="D22" s="325"/>
      <c r="E22" s="328" t="s">
        <v>187</v>
      </c>
      <c r="F22" s="329"/>
      <c r="G22" s="7" t="s">
        <v>16</v>
      </c>
      <c r="H22" s="26">
        <v>1</v>
      </c>
      <c r="I22" s="42">
        <v>2890000</v>
      </c>
      <c r="J22" s="31">
        <f t="shared" si="0"/>
        <v>2890000</v>
      </c>
      <c r="K22" s="3"/>
      <c r="L22" s="7" t="s">
        <v>14</v>
      </c>
      <c r="M22" s="3"/>
      <c r="O22" s="119" t="s">
        <v>591</v>
      </c>
      <c r="P22" s="119"/>
      <c r="Q22" s="119" t="s">
        <v>591</v>
      </c>
      <c r="R22" s="172"/>
      <c r="S22" s="172"/>
      <c r="T22" s="172"/>
    </row>
    <row r="23" spans="2:20" ht="14.1" customHeight="1" x14ac:dyDescent="0.2">
      <c r="B23" s="3"/>
      <c r="C23" s="320">
        <v>2</v>
      </c>
      <c r="D23" s="321"/>
      <c r="E23" s="322" t="s">
        <v>24</v>
      </c>
      <c r="F23" s="323"/>
      <c r="G23" s="15"/>
      <c r="H23" s="29"/>
      <c r="I23" s="46"/>
      <c r="J23" s="34">
        <f>SUM(J25:J48)</f>
        <v>91819285</v>
      </c>
      <c r="K23" s="29">
        <v>1</v>
      </c>
      <c r="L23" s="34">
        <f>SUM(L25:L48)</f>
        <v>9386440</v>
      </c>
      <c r="M23" s="8"/>
      <c r="O23" s="119"/>
      <c r="P23" s="119"/>
      <c r="Q23" s="119"/>
      <c r="R23" s="172"/>
      <c r="S23" s="172"/>
      <c r="T23" s="172"/>
    </row>
    <row r="24" spans="2:20" ht="14.1" customHeight="1" x14ac:dyDescent="0.2">
      <c r="B24" s="3"/>
      <c r="C24" s="330"/>
      <c r="D24" s="329"/>
      <c r="E24" s="326" t="s">
        <v>26</v>
      </c>
      <c r="F24" s="327"/>
      <c r="G24" s="16"/>
      <c r="H24" s="30"/>
      <c r="I24" s="57"/>
      <c r="J24" s="7"/>
      <c r="K24" s="27"/>
      <c r="L24" s="7"/>
      <c r="M24" s="3"/>
      <c r="O24" s="119" t="s">
        <v>591</v>
      </c>
      <c r="P24" s="119"/>
      <c r="Q24" s="119"/>
      <c r="R24" s="172"/>
      <c r="S24" s="172"/>
      <c r="T24" s="172"/>
    </row>
    <row r="25" spans="2:20" ht="25.7" customHeight="1" x14ac:dyDescent="0.2">
      <c r="B25" s="3"/>
      <c r="C25" s="324">
        <v>2.0099999999999998</v>
      </c>
      <c r="D25" s="325"/>
      <c r="E25" s="328" t="s">
        <v>188</v>
      </c>
      <c r="F25" s="327"/>
      <c r="G25" s="6" t="s">
        <v>16</v>
      </c>
      <c r="H25" s="26">
        <v>1</v>
      </c>
      <c r="I25" s="42">
        <v>17790500</v>
      </c>
      <c r="J25" s="31">
        <f t="shared" ref="J25:J48" si="1">+I25*H25</f>
        <v>17790500</v>
      </c>
      <c r="K25" s="3"/>
      <c r="L25" s="7" t="s">
        <v>14</v>
      </c>
      <c r="M25" s="3"/>
      <c r="O25" s="119" t="s">
        <v>591</v>
      </c>
      <c r="P25" s="119"/>
      <c r="Q25" s="119" t="s">
        <v>591</v>
      </c>
      <c r="R25" s="172"/>
      <c r="S25" s="172"/>
      <c r="T25" s="172"/>
    </row>
    <row r="26" spans="2:20" ht="25.7" customHeight="1" x14ac:dyDescent="0.2">
      <c r="B26" s="3"/>
      <c r="C26" s="324">
        <v>2.02</v>
      </c>
      <c r="D26" s="325"/>
      <c r="E26" s="328" t="s">
        <v>189</v>
      </c>
      <c r="F26" s="329"/>
      <c r="G26" s="6" t="s">
        <v>16</v>
      </c>
      <c r="H26" s="26">
        <v>1</v>
      </c>
      <c r="I26" s="42">
        <v>5197920</v>
      </c>
      <c r="J26" s="31">
        <f t="shared" si="1"/>
        <v>5197920</v>
      </c>
      <c r="K26" s="32">
        <v>1</v>
      </c>
      <c r="L26" s="33">
        <v>5197920</v>
      </c>
      <c r="M26" s="6" t="s">
        <v>17</v>
      </c>
      <c r="O26" s="119" t="s">
        <v>591</v>
      </c>
      <c r="P26" s="119"/>
      <c r="Q26" s="119" t="s">
        <v>591</v>
      </c>
      <c r="R26" s="172"/>
      <c r="S26" s="172"/>
      <c r="T26" s="172"/>
    </row>
    <row r="27" spans="2:20" ht="25.5" customHeight="1" x14ac:dyDescent="0.2">
      <c r="B27" s="3"/>
      <c r="C27" s="324">
        <v>2.0299999999999998</v>
      </c>
      <c r="D27" s="325"/>
      <c r="E27" s="328" t="s">
        <v>190</v>
      </c>
      <c r="F27" s="329"/>
      <c r="G27" s="6" t="s">
        <v>16</v>
      </c>
      <c r="H27" s="26">
        <v>1</v>
      </c>
      <c r="I27" s="42">
        <v>5197920</v>
      </c>
      <c r="J27" s="31">
        <f t="shared" si="1"/>
        <v>5197920</v>
      </c>
      <c r="K27" s="3"/>
      <c r="L27" s="7" t="s">
        <v>14</v>
      </c>
      <c r="M27" s="3"/>
      <c r="O27" s="119" t="s">
        <v>591</v>
      </c>
      <c r="P27" s="119"/>
      <c r="Q27" s="119" t="s">
        <v>591</v>
      </c>
      <c r="R27" s="172"/>
      <c r="S27" s="172"/>
      <c r="T27" s="172"/>
    </row>
    <row r="28" spans="2:20" ht="26.85" customHeight="1" x14ac:dyDescent="0.2">
      <c r="B28" s="3"/>
      <c r="C28" s="324">
        <v>2.04</v>
      </c>
      <c r="D28" s="325"/>
      <c r="E28" s="328" t="s">
        <v>191</v>
      </c>
      <c r="F28" s="329"/>
      <c r="G28" s="6" t="s">
        <v>16</v>
      </c>
      <c r="H28" s="26">
        <v>1</v>
      </c>
      <c r="I28" s="42">
        <v>5197920</v>
      </c>
      <c r="J28" s="31">
        <f t="shared" si="1"/>
        <v>5197920</v>
      </c>
      <c r="K28" s="3"/>
      <c r="L28" s="7" t="s">
        <v>14</v>
      </c>
      <c r="M28" s="3"/>
      <c r="O28" s="119" t="s">
        <v>591</v>
      </c>
      <c r="P28" s="119"/>
      <c r="Q28" s="119" t="s">
        <v>591</v>
      </c>
      <c r="R28" s="172"/>
      <c r="S28" s="172"/>
      <c r="T28" s="172"/>
    </row>
    <row r="29" spans="2:20" ht="26.85" customHeight="1" x14ac:dyDescent="0.2">
      <c r="B29" s="3"/>
      <c r="C29" s="324">
        <v>2.0499999999999998</v>
      </c>
      <c r="D29" s="325"/>
      <c r="E29" s="330" t="s">
        <v>27</v>
      </c>
      <c r="F29" s="329"/>
      <c r="G29" s="6" t="s">
        <v>16</v>
      </c>
      <c r="H29" s="26">
        <v>1</v>
      </c>
      <c r="I29" s="42">
        <v>4188520</v>
      </c>
      <c r="J29" s="31">
        <f t="shared" si="1"/>
        <v>4188520</v>
      </c>
      <c r="K29" s="32">
        <v>1</v>
      </c>
      <c r="L29" s="33">
        <v>4188520</v>
      </c>
      <c r="M29" s="6" t="s">
        <v>17</v>
      </c>
      <c r="O29" s="119" t="s">
        <v>591</v>
      </c>
      <c r="P29" s="119"/>
      <c r="Q29" s="119" t="s">
        <v>591</v>
      </c>
      <c r="R29" s="172"/>
      <c r="S29" s="172"/>
      <c r="T29" s="172"/>
    </row>
    <row r="30" spans="2:20" ht="25.5" customHeight="1" x14ac:dyDescent="0.2">
      <c r="B30" s="3"/>
      <c r="C30" s="324">
        <v>2.06</v>
      </c>
      <c r="D30" s="325"/>
      <c r="E30" s="330" t="s">
        <v>28</v>
      </c>
      <c r="F30" s="329"/>
      <c r="G30" s="6" t="s">
        <v>16</v>
      </c>
      <c r="H30" s="26">
        <v>1</v>
      </c>
      <c r="I30" s="42">
        <v>5197920</v>
      </c>
      <c r="J30" s="31">
        <f t="shared" si="1"/>
        <v>5197920</v>
      </c>
      <c r="K30" s="3"/>
      <c r="L30" s="7" t="s">
        <v>14</v>
      </c>
      <c r="M30" s="3"/>
      <c r="O30" s="119" t="s">
        <v>591</v>
      </c>
      <c r="P30" s="119"/>
      <c r="Q30" s="119" t="s">
        <v>591</v>
      </c>
      <c r="R30" s="172"/>
      <c r="S30" s="172"/>
      <c r="T30" s="172"/>
    </row>
    <row r="31" spans="2:20" ht="25.5" customHeight="1" x14ac:dyDescent="0.2">
      <c r="B31" s="3"/>
      <c r="C31" s="324">
        <v>2.0699999999999998</v>
      </c>
      <c r="D31" s="325"/>
      <c r="E31" s="328" t="s">
        <v>192</v>
      </c>
      <c r="F31" s="329"/>
      <c r="G31" s="6" t="s">
        <v>16</v>
      </c>
      <c r="H31" s="26">
        <v>1</v>
      </c>
      <c r="I31" s="42">
        <v>14500000</v>
      </c>
      <c r="J31" s="31">
        <f t="shared" si="1"/>
        <v>14500000</v>
      </c>
      <c r="K31" s="3"/>
      <c r="L31" s="7" t="s">
        <v>14</v>
      </c>
      <c r="M31" s="3"/>
      <c r="O31" s="119" t="s">
        <v>591</v>
      </c>
      <c r="P31" s="119"/>
      <c r="Q31" s="119" t="s">
        <v>591</v>
      </c>
      <c r="R31" s="172"/>
      <c r="S31" s="172"/>
      <c r="T31" s="172"/>
    </row>
    <row r="32" spans="2:20" ht="38.450000000000003" customHeight="1" x14ac:dyDescent="0.2">
      <c r="B32" s="3"/>
      <c r="C32" s="324">
        <v>2.08</v>
      </c>
      <c r="D32" s="325"/>
      <c r="E32" s="328" t="s">
        <v>193</v>
      </c>
      <c r="F32" s="329"/>
      <c r="G32" s="6" t="s">
        <v>16</v>
      </c>
      <c r="H32" s="26">
        <v>1</v>
      </c>
      <c r="I32" s="42">
        <v>4050000</v>
      </c>
      <c r="J32" s="31">
        <f t="shared" si="1"/>
        <v>4050000</v>
      </c>
      <c r="K32" s="3"/>
      <c r="L32" s="7" t="s">
        <v>14</v>
      </c>
      <c r="M32" s="3"/>
      <c r="O32" s="119" t="s">
        <v>591</v>
      </c>
      <c r="P32" s="119"/>
      <c r="Q32" s="119" t="s">
        <v>591</v>
      </c>
      <c r="R32" s="172"/>
      <c r="S32" s="172"/>
      <c r="T32" s="172"/>
    </row>
    <row r="33" spans="2:20" ht="39.75" customHeight="1" x14ac:dyDescent="0.2">
      <c r="B33" s="3"/>
      <c r="C33" s="324">
        <v>2.09</v>
      </c>
      <c r="D33" s="325"/>
      <c r="E33" s="328" t="s">
        <v>194</v>
      </c>
      <c r="F33" s="329"/>
      <c r="G33" s="6" t="s">
        <v>16</v>
      </c>
      <c r="H33" s="26">
        <v>1</v>
      </c>
      <c r="I33" s="42">
        <v>7800000</v>
      </c>
      <c r="J33" s="31">
        <f t="shared" si="1"/>
        <v>7800000</v>
      </c>
      <c r="K33" s="3"/>
      <c r="L33" s="7" t="s">
        <v>14</v>
      </c>
      <c r="M33" s="3"/>
      <c r="O33" s="119" t="s">
        <v>591</v>
      </c>
      <c r="P33" s="119"/>
      <c r="Q33" s="119" t="s">
        <v>591</v>
      </c>
      <c r="R33" s="172"/>
      <c r="S33" s="172"/>
      <c r="T33" s="172"/>
    </row>
    <row r="34" spans="2:20" ht="25.5" customHeight="1" x14ac:dyDescent="0.2">
      <c r="B34" s="3"/>
      <c r="C34" s="324">
        <v>2.1</v>
      </c>
      <c r="D34" s="325"/>
      <c r="E34" s="328" t="s">
        <v>195</v>
      </c>
      <c r="F34" s="329"/>
      <c r="G34" s="6" t="s">
        <v>16</v>
      </c>
      <c r="H34" s="26">
        <v>1</v>
      </c>
      <c r="I34" s="42">
        <v>12500000</v>
      </c>
      <c r="J34" s="31">
        <f t="shared" si="1"/>
        <v>12500000</v>
      </c>
      <c r="K34" s="3"/>
      <c r="L34" s="7" t="s">
        <v>14</v>
      </c>
      <c r="M34" s="3"/>
      <c r="O34" s="119" t="s">
        <v>591</v>
      </c>
      <c r="P34" s="119"/>
      <c r="Q34" s="119" t="s">
        <v>591</v>
      </c>
      <c r="R34" s="172"/>
      <c r="S34" s="172"/>
      <c r="T34" s="172"/>
    </row>
    <row r="35" spans="2:20" ht="47.45" customHeight="1" x14ac:dyDescent="0.2">
      <c r="B35" s="3"/>
      <c r="C35" s="324">
        <v>2.11</v>
      </c>
      <c r="D35" s="325"/>
      <c r="E35" s="328" t="s">
        <v>196</v>
      </c>
      <c r="F35" s="327"/>
      <c r="G35" s="6" t="s">
        <v>16</v>
      </c>
      <c r="H35" s="26">
        <v>1</v>
      </c>
      <c r="I35" s="42">
        <v>5197920</v>
      </c>
      <c r="J35" s="31">
        <f t="shared" si="1"/>
        <v>5197920</v>
      </c>
      <c r="K35" s="3"/>
      <c r="L35" s="7" t="s">
        <v>14</v>
      </c>
      <c r="M35" s="3"/>
      <c r="O35" s="119" t="s">
        <v>591</v>
      </c>
      <c r="P35" s="119"/>
      <c r="Q35" s="119" t="s">
        <v>591</v>
      </c>
      <c r="R35" s="172"/>
      <c r="S35" s="172"/>
      <c r="T35" s="172"/>
    </row>
    <row r="36" spans="2:20" ht="37.35" customHeight="1" x14ac:dyDescent="0.2">
      <c r="B36" s="3"/>
      <c r="C36" s="324">
        <v>2.12</v>
      </c>
      <c r="D36" s="325"/>
      <c r="E36" s="328" t="s">
        <v>197</v>
      </c>
      <c r="F36" s="327"/>
      <c r="G36" s="6" t="s">
        <v>16</v>
      </c>
      <c r="H36" s="26">
        <v>1</v>
      </c>
      <c r="I36" s="42">
        <v>255555</v>
      </c>
      <c r="J36" s="31">
        <f t="shared" si="1"/>
        <v>255555</v>
      </c>
      <c r="K36" s="3"/>
      <c r="L36" s="7" t="s">
        <v>14</v>
      </c>
      <c r="M36" s="3"/>
      <c r="O36" s="119" t="s">
        <v>591</v>
      </c>
      <c r="P36" s="119"/>
      <c r="Q36" s="119" t="s">
        <v>591</v>
      </c>
      <c r="R36" s="172"/>
      <c r="S36" s="172"/>
      <c r="T36" s="172"/>
    </row>
    <row r="37" spans="2:20" ht="39.950000000000003" customHeight="1" x14ac:dyDescent="0.2">
      <c r="B37" s="3"/>
      <c r="C37" s="324">
        <v>2.13</v>
      </c>
      <c r="D37" s="325"/>
      <c r="E37" s="328" t="s">
        <v>198</v>
      </c>
      <c r="F37" s="327"/>
      <c r="G37" s="6" t="s">
        <v>16</v>
      </c>
      <c r="H37" s="26">
        <v>1</v>
      </c>
      <c r="I37" s="42">
        <v>255555</v>
      </c>
      <c r="J37" s="31">
        <f t="shared" si="1"/>
        <v>255555</v>
      </c>
      <c r="K37" s="3"/>
      <c r="L37" s="7" t="s">
        <v>14</v>
      </c>
      <c r="M37" s="3"/>
      <c r="O37" s="119" t="s">
        <v>591</v>
      </c>
      <c r="P37" s="119"/>
      <c r="Q37" s="119" t="s">
        <v>591</v>
      </c>
      <c r="R37" s="172"/>
      <c r="S37" s="172"/>
      <c r="T37" s="172"/>
    </row>
    <row r="38" spans="2:20" ht="25.5" customHeight="1" x14ac:dyDescent="0.2">
      <c r="B38" s="3"/>
      <c r="C38" s="324">
        <v>2.14</v>
      </c>
      <c r="D38" s="325"/>
      <c r="E38" s="328" t="s">
        <v>199</v>
      </c>
      <c r="F38" s="329"/>
      <c r="G38" s="6" t="s">
        <v>16</v>
      </c>
      <c r="H38" s="26">
        <v>1</v>
      </c>
      <c r="I38" s="42">
        <v>1550000</v>
      </c>
      <c r="J38" s="31">
        <f t="shared" si="1"/>
        <v>1550000</v>
      </c>
      <c r="K38" s="3"/>
      <c r="L38" s="7" t="s">
        <v>14</v>
      </c>
      <c r="M38" s="3"/>
      <c r="O38" s="119" t="s">
        <v>591</v>
      </c>
      <c r="P38" s="119"/>
      <c r="Q38" s="119" t="s">
        <v>591</v>
      </c>
      <c r="R38" s="172"/>
      <c r="S38" s="172"/>
      <c r="T38" s="172"/>
    </row>
    <row r="39" spans="2:20" ht="38.1" customHeight="1" x14ac:dyDescent="0.2">
      <c r="B39" s="3"/>
      <c r="C39" s="324">
        <v>2.15</v>
      </c>
      <c r="D39" s="325"/>
      <c r="E39" s="328" t="s">
        <v>200</v>
      </c>
      <c r="F39" s="327"/>
      <c r="G39" s="6" t="s">
        <v>16</v>
      </c>
      <c r="H39" s="26">
        <v>1</v>
      </c>
      <c r="I39" s="42">
        <v>255555</v>
      </c>
      <c r="J39" s="31">
        <f t="shared" si="1"/>
        <v>255555</v>
      </c>
      <c r="K39" s="3"/>
      <c r="L39" s="7" t="s">
        <v>14</v>
      </c>
      <c r="M39" s="3"/>
      <c r="O39" s="119" t="s">
        <v>591</v>
      </c>
      <c r="P39" s="119"/>
      <c r="Q39" s="119" t="s">
        <v>591</v>
      </c>
      <c r="R39" s="172"/>
      <c r="S39" s="172"/>
      <c r="T39" s="172"/>
    </row>
    <row r="40" spans="2:20" ht="25.5" customHeight="1" x14ac:dyDescent="0.2">
      <c r="B40" s="3"/>
      <c r="C40" s="324">
        <v>2.16</v>
      </c>
      <c r="D40" s="325"/>
      <c r="E40" s="328" t="s">
        <v>201</v>
      </c>
      <c r="F40" s="329"/>
      <c r="G40" s="6" t="s">
        <v>16</v>
      </c>
      <c r="H40" s="26">
        <v>1</v>
      </c>
      <c r="I40" s="42">
        <v>180000</v>
      </c>
      <c r="J40" s="31">
        <f t="shared" si="1"/>
        <v>180000</v>
      </c>
      <c r="K40" s="3"/>
      <c r="L40" s="7" t="s">
        <v>14</v>
      </c>
      <c r="M40" s="3"/>
      <c r="O40" s="119" t="s">
        <v>591</v>
      </c>
      <c r="P40" s="119"/>
      <c r="Q40" s="119"/>
      <c r="R40" s="172"/>
      <c r="S40" s="172"/>
      <c r="T40" s="172"/>
    </row>
    <row r="41" spans="2:20" ht="27.6" customHeight="1" x14ac:dyDescent="0.2">
      <c r="B41" s="3"/>
      <c r="C41" s="324">
        <v>2.17</v>
      </c>
      <c r="D41" s="325"/>
      <c r="E41" s="328" t="s">
        <v>202</v>
      </c>
      <c r="F41" s="327"/>
      <c r="G41" s="6" t="s">
        <v>16</v>
      </c>
      <c r="H41" s="26">
        <v>1</v>
      </c>
      <c r="I41" s="42">
        <v>180000</v>
      </c>
      <c r="J41" s="31">
        <f t="shared" si="1"/>
        <v>180000</v>
      </c>
      <c r="K41" s="3"/>
      <c r="L41" s="7" t="s">
        <v>14</v>
      </c>
      <c r="M41" s="3"/>
      <c r="O41" s="119" t="s">
        <v>591</v>
      </c>
      <c r="P41" s="119"/>
      <c r="Q41" s="119"/>
      <c r="R41" s="172"/>
      <c r="S41" s="172"/>
      <c r="T41" s="172"/>
    </row>
    <row r="42" spans="2:20" ht="26.45" customHeight="1" x14ac:dyDescent="0.2">
      <c r="B42" s="3"/>
      <c r="C42" s="324">
        <v>2.1800000000000002</v>
      </c>
      <c r="D42" s="325"/>
      <c r="E42" s="328" t="s">
        <v>203</v>
      </c>
      <c r="F42" s="327"/>
      <c r="G42" s="6" t="s">
        <v>16</v>
      </c>
      <c r="H42" s="26">
        <v>1</v>
      </c>
      <c r="I42" s="42">
        <v>155500</v>
      </c>
      <c r="J42" s="31">
        <f t="shared" si="1"/>
        <v>155500</v>
      </c>
      <c r="K42" s="3"/>
      <c r="L42" s="7" t="s">
        <v>14</v>
      </c>
      <c r="M42" s="3"/>
      <c r="O42" s="119" t="s">
        <v>591</v>
      </c>
      <c r="P42" s="119"/>
      <c r="Q42" s="119"/>
      <c r="R42" s="172"/>
      <c r="S42" s="172"/>
      <c r="T42" s="172"/>
    </row>
    <row r="43" spans="2:20" ht="26.45" customHeight="1" x14ac:dyDescent="0.2">
      <c r="B43" s="3"/>
      <c r="C43" s="324">
        <v>2.19</v>
      </c>
      <c r="D43" s="325"/>
      <c r="E43" s="328" t="s">
        <v>204</v>
      </c>
      <c r="F43" s="327"/>
      <c r="G43" s="6" t="s">
        <v>16</v>
      </c>
      <c r="H43" s="26">
        <v>1</v>
      </c>
      <c r="I43" s="42">
        <v>155500</v>
      </c>
      <c r="J43" s="31">
        <f t="shared" si="1"/>
        <v>155500</v>
      </c>
      <c r="K43" s="3"/>
      <c r="L43" s="7" t="s">
        <v>14</v>
      </c>
      <c r="M43" s="3"/>
      <c r="O43" s="119" t="s">
        <v>591</v>
      </c>
      <c r="P43" s="119"/>
      <c r="Q43" s="119"/>
      <c r="R43" s="172"/>
      <c r="S43" s="172"/>
      <c r="T43" s="172"/>
    </row>
    <row r="44" spans="2:20" ht="26.45" customHeight="1" x14ac:dyDescent="0.2">
      <c r="B44" s="3"/>
      <c r="C44" s="324">
        <v>2.2000000000000002</v>
      </c>
      <c r="D44" s="325"/>
      <c r="E44" s="326" t="s">
        <v>29</v>
      </c>
      <c r="F44" s="327"/>
      <c r="G44" s="6" t="s">
        <v>16</v>
      </c>
      <c r="H44" s="26">
        <v>1</v>
      </c>
      <c r="I44" s="42">
        <v>405500</v>
      </c>
      <c r="J44" s="31">
        <f t="shared" si="1"/>
        <v>405500</v>
      </c>
      <c r="K44" s="3"/>
      <c r="L44" s="7" t="s">
        <v>14</v>
      </c>
      <c r="M44" s="3"/>
      <c r="O44" s="119" t="s">
        <v>591</v>
      </c>
      <c r="P44" s="119"/>
      <c r="Q44" s="119" t="s">
        <v>591</v>
      </c>
      <c r="R44" s="172"/>
      <c r="S44" s="172"/>
      <c r="T44" s="172"/>
    </row>
    <row r="45" spans="2:20" ht="26.45" customHeight="1" x14ac:dyDescent="0.2">
      <c r="B45" s="3"/>
      <c r="C45" s="324">
        <v>2.21</v>
      </c>
      <c r="D45" s="325"/>
      <c r="E45" s="326" t="s">
        <v>30</v>
      </c>
      <c r="F45" s="327"/>
      <c r="G45" s="6" t="s">
        <v>16</v>
      </c>
      <c r="H45" s="26">
        <v>2</v>
      </c>
      <c r="I45" s="42">
        <v>155500</v>
      </c>
      <c r="J45" s="31">
        <f t="shared" si="1"/>
        <v>311000</v>
      </c>
      <c r="K45" s="3"/>
      <c r="L45" s="7" t="s">
        <v>14</v>
      </c>
      <c r="M45" s="3"/>
      <c r="O45" s="119" t="s">
        <v>591</v>
      </c>
      <c r="P45" s="119"/>
      <c r="Q45" s="119" t="s">
        <v>591</v>
      </c>
      <c r="R45" s="172"/>
      <c r="S45" s="172"/>
      <c r="T45" s="172"/>
    </row>
    <row r="46" spans="2:20" ht="31.7" customHeight="1" x14ac:dyDescent="0.2">
      <c r="B46" s="3"/>
      <c r="C46" s="324">
        <v>2.2200000000000002</v>
      </c>
      <c r="D46" s="325"/>
      <c r="E46" s="326" t="s">
        <v>31</v>
      </c>
      <c r="F46" s="327"/>
      <c r="G46" s="6" t="s">
        <v>16</v>
      </c>
      <c r="H46" s="26">
        <v>1</v>
      </c>
      <c r="I46" s="42">
        <v>955500</v>
      </c>
      <c r="J46" s="31">
        <f t="shared" si="1"/>
        <v>955500</v>
      </c>
      <c r="K46" s="3"/>
      <c r="L46" s="7" t="s">
        <v>14</v>
      </c>
      <c r="M46" s="3"/>
      <c r="O46" s="119" t="s">
        <v>591</v>
      </c>
      <c r="P46" s="119"/>
      <c r="Q46" s="119" t="s">
        <v>591</v>
      </c>
      <c r="R46" s="172"/>
      <c r="S46" s="172"/>
      <c r="T46" s="172"/>
    </row>
    <row r="47" spans="2:20" ht="15" customHeight="1" x14ac:dyDescent="0.2">
      <c r="B47" s="3"/>
      <c r="C47" s="324">
        <v>2.23</v>
      </c>
      <c r="D47" s="325"/>
      <c r="E47" s="326" t="s">
        <v>32</v>
      </c>
      <c r="F47" s="327"/>
      <c r="G47" s="6" t="s">
        <v>16</v>
      </c>
      <c r="H47" s="26">
        <v>1</v>
      </c>
      <c r="I47" s="42">
        <v>155500</v>
      </c>
      <c r="J47" s="31">
        <f t="shared" si="1"/>
        <v>155500</v>
      </c>
      <c r="K47" s="3"/>
      <c r="L47" s="7" t="s">
        <v>14</v>
      </c>
      <c r="M47" s="3"/>
      <c r="O47" s="119" t="s">
        <v>591</v>
      </c>
      <c r="P47" s="119"/>
      <c r="Q47" s="119" t="s">
        <v>591</v>
      </c>
      <c r="R47" s="172"/>
      <c r="S47" s="172"/>
      <c r="T47" s="172"/>
    </row>
    <row r="48" spans="2:20" ht="39" customHeight="1" x14ac:dyDescent="0.2">
      <c r="B48" s="3"/>
      <c r="C48" s="324">
        <v>2.2400000000000002</v>
      </c>
      <c r="D48" s="325"/>
      <c r="E48" s="328" t="s">
        <v>205</v>
      </c>
      <c r="F48" s="329"/>
      <c r="G48" s="6" t="s">
        <v>16</v>
      </c>
      <c r="H48" s="26">
        <v>1</v>
      </c>
      <c r="I48" s="42">
        <v>185500</v>
      </c>
      <c r="J48" s="31">
        <f t="shared" si="1"/>
        <v>185500</v>
      </c>
      <c r="K48" s="3"/>
      <c r="L48" s="7" t="s">
        <v>14</v>
      </c>
      <c r="M48" s="3"/>
      <c r="O48" s="119" t="s">
        <v>591</v>
      </c>
      <c r="P48" s="119"/>
      <c r="Q48" s="119" t="s">
        <v>591</v>
      </c>
      <c r="R48" s="172"/>
      <c r="S48" s="172"/>
      <c r="T48" s="172"/>
    </row>
    <row r="49" spans="2:20" ht="12.75" customHeight="1" x14ac:dyDescent="0.2">
      <c r="B49" s="3"/>
      <c r="C49" s="320">
        <v>3</v>
      </c>
      <c r="D49" s="321"/>
      <c r="E49" s="322" t="s">
        <v>33</v>
      </c>
      <c r="F49" s="323"/>
      <c r="G49" s="17"/>
      <c r="H49" s="29"/>
      <c r="I49" s="46"/>
      <c r="J49" s="34">
        <f>SUM(J51:J75)</f>
        <v>46388000</v>
      </c>
      <c r="K49" s="29">
        <v>1</v>
      </c>
      <c r="L49" s="34">
        <f>SUM(L51:L75)</f>
        <v>0</v>
      </c>
      <c r="M49" s="8"/>
      <c r="O49" s="119"/>
      <c r="P49" s="119"/>
      <c r="Q49" s="119"/>
      <c r="R49" s="172"/>
      <c r="S49" s="172"/>
      <c r="T49" s="172"/>
    </row>
    <row r="50" spans="2:20" ht="14.1" customHeight="1" x14ac:dyDescent="0.2">
      <c r="B50" s="3"/>
      <c r="C50" s="330"/>
      <c r="D50" s="329"/>
      <c r="E50" s="328" t="s">
        <v>206</v>
      </c>
      <c r="F50" s="327"/>
      <c r="G50" s="9"/>
      <c r="H50" s="30"/>
      <c r="I50" s="58"/>
      <c r="J50" s="7"/>
      <c r="K50" s="3"/>
      <c r="L50" s="7"/>
      <c r="M50" s="3"/>
      <c r="O50" s="119"/>
      <c r="P50" s="119"/>
      <c r="Q50" s="119"/>
      <c r="R50" s="172"/>
      <c r="S50" s="172"/>
      <c r="T50" s="172"/>
    </row>
    <row r="51" spans="2:20" ht="25.5" customHeight="1" x14ac:dyDescent="0.2">
      <c r="B51" s="3"/>
      <c r="C51" s="324">
        <v>3.01</v>
      </c>
      <c r="D51" s="325"/>
      <c r="E51" s="328" t="s">
        <v>207</v>
      </c>
      <c r="F51" s="329"/>
      <c r="G51" s="6" t="s">
        <v>21</v>
      </c>
      <c r="H51" s="26">
        <v>14</v>
      </c>
      <c r="I51" s="42">
        <v>325500</v>
      </c>
      <c r="J51" s="31">
        <f t="shared" ref="J51:J114" si="2">+I51*H51</f>
        <v>4557000</v>
      </c>
      <c r="K51" s="3"/>
      <c r="L51" s="7" t="s">
        <v>14</v>
      </c>
      <c r="M51" s="3"/>
      <c r="O51" s="119" t="s">
        <v>591</v>
      </c>
      <c r="P51" s="119"/>
      <c r="Q51" s="119" t="s">
        <v>591</v>
      </c>
      <c r="R51" s="172"/>
      <c r="S51" s="172"/>
      <c r="T51" s="172"/>
    </row>
    <row r="52" spans="2:20" ht="25.5" customHeight="1" x14ac:dyDescent="0.2">
      <c r="B52" s="3"/>
      <c r="C52" s="324">
        <v>3.02</v>
      </c>
      <c r="D52" s="325"/>
      <c r="E52" s="328" t="s">
        <v>208</v>
      </c>
      <c r="F52" s="329"/>
      <c r="G52" s="6" t="s">
        <v>21</v>
      </c>
      <c r="H52" s="26">
        <v>15</v>
      </c>
      <c r="I52" s="42">
        <v>160500</v>
      </c>
      <c r="J52" s="31">
        <f t="shared" si="2"/>
        <v>2407500</v>
      </c>
      <c r="K52" s="3"/>
      <c r="L52" s="7" t="s">
        <v>14</v>
      </c>
      <c r="M52" s="3"/>
      <c r="O52" s="119" t="s">
        <v>591</v>
      </c>
      <c r="P52" s="119"/>
      <c r="Q52" s="119" t="s">
        <v>591</v>
      </c>
      <c r="R52" s="172"/>
      <c r="S52" s="172"/>
      <c r="T52" s="172"/>
    </row>
    <row r="53" spans="2:20" ht="25.5" customHeight="1" x14ac:dyDescent="0.2">
      <c r="B53" s="3"/>
      <c r="C53" s="324">
        <v>3.03</v>
      </c>
      <c r="D53" s="325"/>
      <c r="E53" s="328" t="s">
        <v>209</v>
      </c>
      <c r="F53" s="329"/>
      <c r="G53" s="6" t="s">
        <v>21</v>
      </c>
      <c r="H53" s="26">
        <v>19</v>
      </c>
      <c r="I53" s="42">
        <v>160500</v>
      </c>
      <c r="J53" s="31">
        <f t="shared" si="2"/>
        <v>3049500</v>
      </c>
      <c r="K53" s="3"/>
      <c r="L53" s="7" t="s">
        <v>14</v>
      </c>
      <c r="M53" s="3"/>
      <c r="O53" s="119" t="s">
        <v>591</v>
      </c>
      <c r="P53" s="119"/>
      <c r="Q53" s="119" t="s">
        <v>591</v>
      </c>
      <c r="R53" s="172"/>
      <c r="S53" s="172"/>
      <c r="T53" s="172"/>
    </row>
    <row r="54" spans="2:20" ht="25.5" customHeight="1" x14ac:dyDescent="0.2">
      <c r="B54" s="3"/>
      <c r="C54" s="324">
        <v>3.04</v>
      </c>
      <c r="D54" s="325"/>
      <c r="E54" s="328" t="s">
        <v>210</v>
      </c>
      <c r="F54" s="329"/>
      <c r="G54" s="6" t="s">
        <v>21</v>
      </c>
      <c r="H54" s="26">
        <v>71</v>
      </c>
      <c r="I54" s="42">
        <v>160500</v>
      </c>
      <c r="J54" s="31">
        <f t="shared" si="2"/>
        <v>11395500</v>
      </c>
      <c r="K54" s="3"/>
      <c r="L54" s="7" t="s">
        <v>14</v>
      </c>
      <c r="M54" s="3"/>
      <c r="O54" s="119" t="s">
        <v>591</v>
      </c>
      <c r="P54" s="119"/>
      <c r="Q54" s="119" t="s">
        <v>591</v>
      </c>
      <c r="R54" s="172"/>
      <c r="S54" s="172"/>
      <c r="T54" s="172"/>
    </row>
    <row r="55" spans="2:20" ht="25.5" customHeight="1" x14ac:dyDescent="0.2">
      <c r="B55" s="3"/>
      <c r="C55" s="324">
        <v>3.05</v>
      </c>
      <c r="D55" s="325"/>
      <c r="E55" s="328" t="s">
        <v>177</v>
      </c>
      <c r="F55" s="329"/>
      <c r="G55" s="6" t="s">
        <v>21</v>
      </c>
      <c r="H55" s="26">
        <v>13</v>
      </c>
      <c r="I55" s="42">
        <v>160500</v>
      </c>
      <c r="J55" s="31">
        <f t="shared" si="2"/>
        <v>2086500</v>
      </c>
      <c r="K55" s="3"/>
      <c r="L55" s="7" t="s">
        <v>14</v>
      </c>
      <c r="M55" s="3"/>
      <c r="O55" s="119" t="s">
        <v>591</v>
      </c>
      <c r="P55" s="119"/>
      <c r="Q55" s="119" t="s">
        <v>591</v>
      </c>
      <c r="R55" s="172"/>
      <c r="S55" s="172"/>
      <c r="T55" s="172"/>
    </row>
    <row r="56" spans="2:20" ht="28.5" customHeight="1" x14ac:dyDescent="0.2">
      <c r="B56" s="3"/>
      <c r="C56" s="324">
        <v>3.06</v>
      </c>
      <c r="D56" s="325"/>
      <c r="E56" s="328" t="s">
        <v>211</v>
      </c>
      <c r="F56" s="327"/>
      <c r="G56" s="6" t="s">
        <v>21</v>
      </c>
      <c r="H56" s="26">
        <v>11</v>
      </c>
      <c r="I56" s="42">
        <v>160500</v>
      </c>
      <c r="J56" s="31">
        <f t="shared" si="2"/>
        <v>1765500</v>
      </c>
      <c r="K56" s="3"/>
      <c r="L56" s="7" t="s">
        <v>14</v>
      </c>
      <c r="M56" s="3"/>
      <c r="O56" s="119" t="s">
        <v>591</v>
      </c>
      <c r="P56" s="119"/>
      <c r="Q56" s="119" t="s">
        <v>591</v>
      </c>
      <c r="R56" s="172"/>
      <c r="S56" s="172"/>
      <c r="T56" s="172"/>
    </row>
    <row r="57" spans="2:20" ht="40.5" customHeight="1" x14ac:dyDescent="0.2">
      <c r="B57" s="3"/>
      <c r="C57" s="324">
        <v>3.07</v>
      </c>
      <c r="D57" s="325"/>
      <c r="E57" s="328" t="s">
        <v>212</v>
      </c>
      <c r="F57" s="327"/>
      <c r="G57" s="6" t="s">
        <v>21</v>
      </c>
      <c r="H57" s="26">
        <v>10</v>
      </c>
      <c r="I57" s="42">
        <v>160500</v>
      </c>
      <c r="J57" s="31">
        <f t="shared" si="2"/>
        <v>1605000</v>
      </c>
      <c r="K57" s="3"/>
      <c r="L57" s="7" t="s">
        <v>14</v>
      </c>
      <c r="M57" s="3"/>
      <c r="O57" s="119" t="s">
        <v>591</v>
      </c>
      <c r="P57" s="119"/>
      <c r="Q57" s="119" t="s">
        <v>591</v>
      </c>
      <c r="R57" s="172"/>
      <c r="S57" s="172"/>
      <c r="T57" s="172"/>
    </row>
    <row r="58" spans="2:20" ht="28.5" customHeight="1" x14ac:dyDescent="0.2">
      <c r="B58" s="3"/>
      <c r="C58" s="324">
        <v>3.08</v>
      </c>
      <c r="D58" s="325"/>
      <c r="E58" s="328" t="s">
        <v>213</v>
      </c>
      <c r="F58" s="327"/>
      <c r="G58" s="6" t="s">
        <v>21</v>
      </c>
      <c r="H58" s="26">
        <v>17</v>
      </c>
      <c r="I58" s="42">
        <v>55500</v>
      </c>
      <c r="J58" s="31">
        <f t="shared" si="2"/>
        <v>943500</v>
      </c>
      <c r="K58" s="3"/>
      <c r="L58" s="7" t="s">
        <v>14</v>
      </c>
      <c r="M58" s="3"/>
      <c r="O58" s="119" t="s">
        <v>591</v>
      </c>
      <c r="P58" s="119"/>
      <c r="Q58" s="119" t="s">
        <v>591</v>
      </c>
      <c r="R58" s="172"/>
      <c r="S58" s="172"/>
      <c r="T58" s="172"/>
    </row>
    <row r="59" spans="2:20" ht="28.5" customHeight="1" x14ac:dyDescent="0.2">
      <c r="B59" s="3"/>
      <c r="C59" s="324">
        <v>3.09</v>
      </c>
      <c r="D59" s="325"/>
      <c r="E59" s="328" t="s">
        <v>214</v>
      </c>
      <c r="F59" s="327"/>
      <c r="G59" s="6" t="s">
        <v>21</v>
      </c>
      <c r="H59" s="26">
        <v>17</v>
      </c>
      <c r="I59" s="42">
        <v>55500</v>
      </c>
      <c r="J59" s="31">
        <f t="shared" si="2"/>
        <v>943500</v>
      </c>
      <c r="K59" s="3"/>
      <c r="L59" s="7" t="s">
        <v>14</v>
      </c>
      <c r="M59" s="3"/>
      <c r="O59" s="119" t="s">
        <v>591</v>
      </c>
      <c r="P59" s="119"/>
      <c r="Q59" s="119" t="s">
        <v>591</v>
      </c>
      <c r="R59" s="172"/>
      <c r="S59" s="172"/>
      <c r="T59" s="172"/>
    </row>
    <row r="60" spans="2:20" ht="28.5" customHeight="1" x14ac:dyDescent="0.2">
      <c r="B60" s="3"/>
      <c r="C60" s="324">
        <v>3.1</v>
      </c>
      <c r="D60" s="325"/>
      <c r="E60" s="328" t="s">
        <v>215</v>
      </c>
      <c r="F60" s="327"/>
      <c r="G60" s="6" t="s">
        <v>21</v>
      </c>
      <c r="H60" s="26">
        <v>27</v>
      </c>
      <c r="I60" s="42">
        <v>55500</v>
      </c>
      <c r="J60" s="31">
        <f t="shared" si="2"/>
        <v>1498500</v>
      </c>
      <c r="K60" s="3"/>
      <c r="L60" s="7" t="s">
        <v>14</v>
      </c>
      <c r="M60" s="3"/>
      <c r="O60" s="119" t="s">
        <v>591</v>
      </c>
      <c r="P60" s="119"/>
      <c r="Q60" s="119" t="s">
        <v>591</v>
      </c>
      <c r="R60" s="172"/>
      <c r="S60" s="172"/>
      <c r="T60" s="172"/>
    </row>
    <row r="61" spans="2:20" ht="28.5" customHeight="1" x14ac:dyDescent="0.2">
      <c r="B61" s="3"/>
      <c r="C61" s="324">
        <v>3.11</v>
      </c>
      <c r="D61" s="325"/>
      <c r="E61" s="328" t="s">
        <v>176</v>
      </c>
      <c r="F61" s="329"/>
      <c r="G61" s="6" t="s">
        <v>21</v>
      </c>
      <c r="H61" s="26">
        <v>27</v>
      </c>
      <c r="I61" s="42">
        <v>28500</v>
      </c>
      <c r="J61" s="31">
        <f t="shared" si="2"/>
        <v>769500</v>
      </c>
      <c r="K61" s="3"/>
      <c r="L61" s="7" t="s">
        <v>14</v>
      </c>
      <c r="M61" s="3"/>
      <c r="O61" s="119" t="s">
        <v>591</v>
      </c>
      <c r="P61" s="119"/>
      <c r="Q61" s="119" t="s">
        <v>591</v>
      </c>
      <c r="R61" s="172"/>
      <c r="S61" s="172"/>
      <c r="T61" s="172"/>
    </row>
    <row r="62" spans="2:20" ht="28.5" customHeight="1" x14ac:dyDescent="0.2">
      <c r="B62" s="3"/>
      <c r="C62" s="324">
        <v>3.12</v>
      </c>
      <c r="D62" s="325"/>
      <c r="E62" s="328" t="s">
        <v>216</v>
      </c>
      <c r="F62" s="327"/>
      <c r="G62" s="6" t="s">
        <v>21</v>
      </c>
      <c r="H62" s="26">
        <v>33</v>
      </c>
      <c r="I62" s="42">
        <v>55500</v>
      </c>
      <c r="J62" s="31">
        <f t="shared" si="2"/>
        <v>1831500</v>
      </c>
      <c r="K62" s="3"/>
      <c r="L62" s="7" t="s">
        <v>14</v>
      </c>
      <c r="M62" s="3"/>
      <c r="O62" s="119" t="s">
        <v>591</v>
      </c>
      <c r="P62" s="119"/>
      <c r="Q62" s="119" t="s">
        <v>591</v>
      </c>
      <c r="R62" s="172"/>
      <c r="S62" s="172"/>
      <c r="T62" s="172"/>
    </row>
    <row r="63" spans="2:20" ht="27.6" customHeight="1" x14ac:dyDescent="0.2">
      <c r="B63" s="3"/>
      <c r="C63" s="324">
        <v>3.13</v>
      </c>
      <c r="D63" s="325"/>
      <c r="E63" s="328" t="s">
        <v>217</v>
      </c>
      <c r="F63" s="327"/>
      <c r="G63" s="6" t="s">
        <v>21</v>
      </c>
      <c r="H63" s="26">
        <v>14</v>
      </c>
      <c r="I63" s="42">
        <v>20500</v>
      </c>
      <c r="J63" s="31">
        <f t="shared" si="2"/>
        <v>287000</v>
      </c>
      <c r="K63" s="3"/>
      <c r="L63" s="7" t="s">
        <v>14</v>
      </c>
      <c r="M63" s="3"/>
      <c r="O63" s="119" t="s">
        <v>591</v>
      </c>
      <c r="P63" s="119"/>
      <c r="Q63" s="119" t="s">
        <v>591</v>
      </c>
      <c r="R63" s="172"/>
      <c r="S63" s="172"/>
      <c r="T63" s="172"/>
    </row>
    <row r="64" spans="2:20" ht="27.6" customHeight="1" x14ac:dyDescent="0.2">
      <c r="B64" s="3"/>
      <c r="C64" s="324">
        <v>3.14</v>
      </c>
      <c r="D64" s="325"/>
      <c r="E64" s="328" t="s">
        <v>218</v>
      </c>
      <c r="F64" s="327"/>
      <c r="G64" s="6" t="s">
        <v>21</v>
      </c>
      <c r="H64" s="26">
        <v>19</v>
      </c>
      <c r="I64" s="42">
        <v>12500</v>
      </c>
      <c r="J64" s="31">
        <f t="shared" si="2"/>
        <v>237500</v>
      </c>
      <c r="K64" s="3"/>
      <c r="L64" s="7" t="s">
        <v>14</v>
      </c>
      <c r="M64" s="3"/>
      <c r="O64" s="119" t="s">
        <v>591</v>
      </c>
      <c r="P64" s="119"/>
      <c r="Q64" s="119" t="s">
        <v>591</v>
      </c>
      <c r="R64" s="172"/>
      <c r="S64" s="172"/>
      <c r="T64" s="172"/>
    </row>
    <row r="65" spans="2:20" ht="27.6" customHeight="1" x14ac:dyDescent="0.2">
      <c r="B65" s="3"/>
      <c r="C65" s="324">
        <v>3.15</v>
      </c>
      <c r="D65" s="325"/>
      <c r="E65" s="328" t="s">
        <v>219</v>
      </c>
      <c r="F65" s="327"/>
      <c r="G65" s="6" t="s">
        <v>21</v>
      </c>
      <c r="H65" s="26">
        <v>53</v>
      </c>
      <c r="I65" s="42">
        <v>12500</v>
      </c>
      <c r="J65" s="31">
        <f t="shared" si="2"/>
        <v>662500</v>
      </c>
      <c r="K65" s="3"/>
      <c r="L65" s="7" t="s">
        <v>14</v>
      </c>
      <c r="M65" s="3"/>
      <c r="O65" s="119" t="s">
        <v>591</v>
      </c>
      <c r="P65" s="119"/>
      <c r="Q65" s="119" t="s">
        <v>591</v>
      </c>
      <c r="R65" s="172"/>
      <c r="S65" s="172"/>
      <c r="T65" s="172"/>
    </row>
    <row r="66" spans="2:20" ht="27.6" customHeight="1" x14ac:dyDescent="0.2">
      <c r="B66" s="3"/>
      <c r="C66" s="324">
        <v>3.16</v>
      </c>
      <c r="D66" s="325"/>
      <c r="E66" s="328" t="s">
        <v>220</v>
      </c>
      <c r="F66" s="327"/>
      <c r="G66" s="6" t="s">
        <v>21</v>
      </c>
      <c r="H66" s="26">
        <v>41</v>
      </c>
      <c r="I66" s="42">
        <v>20500</v>
      </c>
      <c r="J66" s="31">
        <f t="shared" si="2"/>
        <v>840500</v>
      </c>
      <c r="K66" s="3"/>
      <c r="L66" s="7" t="s">
        <v>14</v>
      </c>
      <c r="M66" s="3"/>
      <c r="O66" s="119" t="s">
        <v>591</v>
      </c>
      <c r="P66" s="119"/>
      <c r="Q66" s="119" t="s">
        <v>591</v>
      </c>
      <c r="R66" s="172"/>
      <c r="S66" s="172"/>
      <c r="T66" s="172"/>
    </row>
    <row r="67" spans="2:20" ht="27.6" customHeight="1" x14ac:dyDescent="0.2">
      <c r="B67" s="3"/>
      <c r="C67" s="324">
        <v>3.17</v>
      </c>
      <c r="D67" s="325"/>
      <c r="E67" s="328" t="s">
        <v>221</v>
      </c>
      <c r="F67" s="327"/>
      <c r="G67" s="6" t="s">
        <v>21</v>
      </c>
      <c r="H67" s="26">
        <v>53</v>
      </c>
      <c r="I67" s="42">
        <v>14500</v>
      </c>
      <c r="J67" s="31">
        <f t="shared" si="2"/>
        <v>768500</v>
      </c>
      <c r="K67" s="3"/>
      <c r="L67" s="7" t="s">
        <v>14</v>
      </c>
      <c r="M67" s="3"/>
      <c r="O67" s="119" t="s">
        <v>591</v>
      </c>
      <c r="P67" s="119"/>
      <c r="Q67" s="119" t="s">
        <v>591</v>
      </c>
      <c r="R67" s="172"/>
      <c r="S67" s="172"/>
      <c r="T67" s="172"/>
    </row>
    <row r="68" spans="2:20" ht="27.6" customHeight="1" x14ac:dyDescent="0.2">
      <c r="B68" s="3"/>
      <c r="C68" s="324">
        <v>3.18</v>
      </c>
      <c r="D68" s="325"/>
      <c r="E68" s="328" t="s">
        <v>222</v>
      </c>
      <c r="F68" s="327"/>
      <c r="G68" s="6" t="s">
        <v>21</v>
      </c>
      <c r="H68" s="26">
        <v>61</v>
      </c>
      <c r="I68" s="42">
        <v>12500</v>
      </c>
      <c r="J68" s="31">
        <f t="shared" si="2"/>
        <v>762500</v>
      </c>
      <c r="K68" s="3"/>
      <c r="L68" s="7" t="s">
        <v>14</v>
      </c>
      <c r="M68" s="3"/>
      <c r="O68" s="119" t="s">
        <v>591</v>
      </c>
      <c r="P68" s="119"/>
      <c r="Q68" s="119" t="s">
        <v>591</v>
      </c>
      <c r="R68" s="172"/>
      <c r="S68" s="172"/>
      <c r="T68" s="172"/>
    </row>
    <row r="69" spans="2:20" ht="27.6" customHeight="1" x14ac:dyDescent="0.2">
      <c r="B69" s="3"/>
      <c r="C69" s="324">
        <v>3.19</v>
      </c>
      <c r="D69" s="325"/>
      <c r="E69" s="328" t="s">
        <v>223</v>
      </c>
      <c r="F69" s="327"/>
      <c r="G69" s="6" t="s">
        <v>21</v>
      </c>
      <c r="H69" s="26">
        <v>125</v>
      </c>
      <c r="I69" s="42">
        <v>12500</v>
      </c>
      <c r="J69" s="31">
        <f t="shared" si="2"/>
        <v>1562500</v>
      </c>
      <c r="K69" s="3"/>
      <c r="L69" s="7" t="s">
        <v>14</v>
      </c>
      <c r="M69" s="3"/>
      <c r="O69" s="119" t="s">
        <v>591</v>
      </c>
      <c r="P69" s="119"/>
      <c r="Q69" s="119"/>
      <c r="R69" s="172"/>
      <c r="S69" s="172"/>
      <c r="T69" s="172"/>
    </row>
    <row r="70" spans="2:20" ht="28.5" customHeight="1" x14ac:dyDescent="0.2">
      <c r="B70" s="3"/>
      <c r="C70" s="324">
        <v>3.2</v>
      </c>
      <c r="D70" s="325"/>
      <c r="E70" s="328" t="s">
        <v>224</v>
      </c>
      <c r="F70" s="327"/>
      <c r="G70" s="6" t="s">
        <v>21</v>
      </c>
      <c r="H70" s="26">
        <v>125</v>
      </c>
      <c r="I70" s="42">
        <v>10500</v>
      </c>
      <c r="J70" s="31">
        <f t="shared" si="2"/>
        <v>1312500</v>
      </c>
      <c r="K70" s="3"/>
      <c r="L70" s="7" t="s">
        <v>14</v>
      </c>
      <c r="M70" s="3"/>
      <c r="O70" s="119" t="s">
        <v>591</v>
      </c>
      <c r="P70" s="119"/>
      <c r="Q70" s="119"/>
      <c r="R70" s="172"/>
      <c r="S70" s="172"/>
      <c r="T70" s="172"/>
    </row>
    <row r="71" spans="2:20" ht="28.5" customHeight="1" x14ac:dyDescent="0.2">
      <c r="B71" s="3"/>
      <c r="C71" s="324">
        <v>3.21</v>
      </c>
      <c r="D71" s="325"/>
      <c r="E71" s="328" t="s">
        <v>225</v>
      </c>
      <c r="F71" s="327"/>
      <c r="G71" s="6" t="s">
        <v>21</v>
      </c>
      <c r="H71" s="26">
        <v>70</v>
      </c>
      <c r="I71" s="42">
        <v>50500</v>
      </c>
      <c r="J71" s="31">
        <f t="shared" si="2"/>
        <v>3535000</v>
      </c>
      <c r="K71" s="3"/>
      <c r="L71" s="7" t="s">
        <v>14</v>
      </c>
      <c r="M71" s="3"/>
      <c r="O71" s="119" t="s">
        <v>591</v>
      </c>
      <c r="P71" s="119"/>
      <c r="Q71" s="119" t="s">
        <v>591</v>
      </c>
      <c r="R71" s="172"/>
      <c r="S71" s="172"/>
      <c r="T71" s="172"/>
    </row>
    <row r="72" spans="2:20" ht="28.5" customHeight="1" x14ac:dyDescent="0.2">
      <c r="B72" s="3"/>
      <c r="C72" s="324">
        <v>3.22</v>
      </c>
      <c r="D72" s="325"/>
      <c r="E72" s="328" t="s">
        <v>226</v>
      </c>
      <c r="F72" s="327"/>
      <c r="G72" s="6" t="s">
        <v>21</v>
      </c>
      <c r="H72" s="26">
        <v>104</v>
      </c>
      <c r="I72" s="42">
        <v>10500</v>
      </c>
      <c r="J72" s="31">
        <f t="shared" si="2"/>
        <v>1092000</v>
      </c>
      <c r="K72" s="3"/>
      <c r="L72" s="7" t="s">
        <v>14</v>
      </c>
      <c r="M72" s="3"/>
      <c r="O72" s="119" t="s">
        <v>591</v>
      </c>
      <c r="P72" s="119"/>
      <c r="Q72" s="119" t="s">
        <v>591</v>
      </c>
      <c r="R72" s="172"/>
      <c r="S72" s="172"/>
      <c r="T72" s="172"/>
    </row>
    <row r="73" spans="2:20" ht="28.5" customHeight="1" x14ac:dyDescent="0.2">
      <c r="B73" s="3"/>
      <c r="C73" s="324">
        <v>3.23</v>
      </c>
      <c r="D73" s="325"/>
      <c r="E73" s="328" t="s">
        <v>227</v>
      </c>
      <c r="F73" s="327"/>
      <c r="G73" s="6" t="s">
        <v>21</v>
      </c>
      <c r="H73" s="26">
        <v>124</v>
      </c>
      <c r="I73" s="42">
        <v>10500</v>
      </c>
      <c r="J73" s="31">
        <f t="shared" si="2"/>
        <v>1302000</v>
      </c>
      <c r="K73" s="3"/>
      <c r="L73" s="7" t="s">
        <v>14</v>
      </c>
      <c r="M73" s="3"/>
      <c r="O73" s="119" t="s">
        <v>591</v>
      </c>
      <c r="P73" s="119"/>
      <c r="Q73" s="119" t="s">
        <v>591</v>
      </c>
      <c r="R73" s="172"/>
      <c r="S73" s="172"/>
      <c r="T73" s="172"/>
    </row>
    <row r="74" spans="2:20" ht="28.5" customHeight="1" x14ac:dyDescent="0.2">
      <c r="B74" s="3"/>
      <c r="C74" s="324">
        <v>3.24</v>
      </c>
      <c r="D74" s="325"/>
      <c r="E74" s="328" t="s">
        <v>228</v>
      </c>
      <c r="F74" s="327"/>
      <c r="G74" s="6" t="s">
        <v>21</v>
      </c>
      <c r="H74" s="26">
        <v>7</v>
      </c>
      <c r="I74" s="42">
        <v>155500</v>
      </c>
      <c r="J74" s="31">
        <f t="shared" si="2"/>
        <v>1088500</v>
      </c>
      <c r="K74" s="3"/>
      <c r="L74" s="7" t="s">
        <v>14</v>
      </c>
      <c r="M74" s="3"/>
      <c r="O74" s="119" t="s">
        <v>591</v>
      </c>
      <c r="P74" s="119"/>
      <c r="Q74" s="119" t="s">
        <v>591</v>
      </c>
      <c r="R74" s="172"/>
      <c r="S74" s="172"/>
      <c r="T74" s="172"/>
    </row>
    <row r="75" spans="2:20" ht="28.5" customHeight="1" x14ac:dyDescent="0.2">
      <c r="B75" s="3"/>
      <c r="C75" s="324">
        <v>3.25</v>
      </c>
      <c r="D75" s="325"/>
      <c r="E75" s="328" t="s">
        <v>229</v>
      </c>
      <c r="F75" s="327"/>
      <c r="G75" s="6" t="s">
        <v>21</v>
      </c>
      <c r="H75" s="26">
        <v>8</v>
      </c>
      <c r="I75" s="42">
        <v>10500</v>
      </c>
      <c r="J75" s="31">
        <f t="shared" si="2"/>
        <v>84000</v>
      </c>
      <c r="K75" s="3"/>
      <c r="L75" s="7" t="s">
        <v>14</v>
      </c>
      <c r="M75" s="3"/>
      <c r="O75" s="119" t="s">
        <v>591</v>
      </c>
      <c r="P75" s="119"/>
      <c r="Q75" s="119" t="s">
        <v>591</v>
      </c>
      <c r="R75" s="172"/>
      <c r="S75" s="172"/>
      <c r="T75" s="172"/>
    </row>
    <row r="76" spans="2:20" ht="20.25" customHeight="1" x14ac:dyDescent="0.2">
      <c r="B76" s="3"/>
      <c r="C76" s="320">
        <v>4</v>
      </c>
      <c r="D76" s="321"/>
      <c r="E76" s="322" t="s">
        <v>34</v>
      </c>
      <c r="F76" s="323"/>
      <c r="G76" s="17"/>
      <c r="H76" s="29"/>
      <c r="I76" s="43"/>
      <c r="J76" s="34">
        <f>SUM(J77:J85)</f>
        <v>42131040</v>
      </c>
      <c r="K76" s="8"/>
      <c r="L76" s="15">
        <f>SUM(L77:L85)</f>
        <v>0</v>
      </c>
      <c r="M76" s="8"/>
      <c r="O76" s="119"/>
      <c r="P76" s="119"/>
      <c r="Q76" s="119"/>
      <c r="R76" s="172"/>
      <c r="S76" s="172"/>
      <c r="T76" s="172"/>
    </row>
    <row r="77" spans="2:20" ht="20.25" customHeight="1" x14ac:dyDescent="0.2">
      <c r="B77" s="3"/>
      <c r="C77" s="324">
        <v>4.01</v>
      </c>
      <c r="D77" s="325"/>
      <c r="E77" s="326" t="s">
        <v>36</v>
      </c>
      <c r="F77" s="327"/>
      <c r="G77" s="6" t="s">
        <v>21</v>
      </c>
      <c r="H77" s="26">
        <v>474</v>
      </c>
      <c r="I77" s="42">
        <v>11500</v>
      </c>
      <c r="J77" s="31">
        <f t="shared" si="2"/>
        <v>5451000</v>
      </c>
      <c r="K77" s="3"/>
      <c r="L77" s="7" t="s">
        <v>14</v>
      </c>
      <c r="M77" s="3"/>
      <c r="O77" s="119" t="s">
        <v>591</v>
      </c>
      <c r="P77" s="119"/>
      <c r="Q77" s="119" t="s">
        <v>591</v>
      </c>
      <c r="R77" s="172"/>
      <c r="S77" s="172"/>
      <c r="T77" s="172"/>
    </row>
    <row r="78" spans="2:20" ht="20.25" customHeight="1" x14ac:dyDescent="0.2">
      <c r="B78" s="3"/>
      <c r="C78" s="324">
        <v>4.0199999999999996</v>
      </c>
      <c r="D78" s="325"/>
      <c r="E78" s="326" t="s">
        <v>37</v>
      </c>
      <c r="F78" s="327"/>
      <c r="G78" s="6" t="s">
        <v>21</v>
      </c>
      <c r="H78" s="26">
        <v>169</v>
      </c>
      <c r="I78" s="42">
        <v>9500</v>
      </c>
      <c r="J78" s="31">
        <f t="shared" si="2"/>
        <v>1605500</v>
      </c>
      <c r="K78" s="3"/>
      <c r="L78" s="7" t="s">
        <v>14</v>
      </c>
      <c r="M78" s="3"/>
      <c r="O78" s="119" t="s">
        <v>591</v>
      </c>
      <c r="P78" s="119"/>
      <c r="Q78" s="119" t="s">
        <v>591</v>
      </c>
      <c r="R78" s="172"/>
      <c r="S78" s="172"/>
      <c r="T78" s="172"/>
    </row>
    <row r="79" spans="2:20" ht="20.25" customHeight="1" x14ac:dyDescent="0.2">
      <c r="B79" s="3"/>
      <c r="C79" s="324">
        <v>4.03</v>
      </c>
      <c r="D79" s="325"/>
      <c r="E79" s="326" t="s">
        <v>38</v>
      </c>
      <c r="F79" s="327"/>
      <c r="G79" s="6" t="s">
        <v>21</v>
      </c>
      <c r="H79" s="26">
        <v>117</v>
      </c>
      <c r="I79" s="42">
        <v>40500</v>
      </c>
      <c r="J79" s="31">
        <f t="shared" si="2"/>
        <v>4738500</v>
      </c>
      <c r="K79" s="3"/>
      <c r="L79" s="7" t="s">
        <v>14</v>
      </c>
      <c r="M79" s="3"/>
      <c r="O79" s="119" t="s">
        <v>591</v>
      </c>
      <c r="P79" s="119"/>
      <c r="Q79" s="119" t="s">
        <v>591</v>
      </c>
      <c r="R79" s="172"/>
      <c r="S79" s="172"/>
      <c r="T79" s="172"/>
    </row>
    <row r="80" spans="2:20" ht="20.25" customHeight="1" x14ac:dyDescent="0.2">
      <c r="B80" s="3"/>
      <c r="C80" s="324">
        <v>4.04</v>
      </c>
      <c r="D80" s="325"/>
      <c r="E80" s="326" t="s">
        <v>39</v>
      </c>
      <c r="F80" s="327"/>
      <c r="G80" s="6" t="s">
        <v>21</v>
      </c>
      <c r="H80" s="26">
        <v>113</v>
      </c>
      <c r="I80" s="42">
        <v>50500</v>
      </c>
      <c r="J80" s="31">
        <f t="shared" si="2"/>
        <v>5706500</v>
      </c>
      <c r="K80" s="3"/>
      <c r="L80" s="7" t="s">
        <v>14</v>
      </c>
      <c r="M80" s="3"/>
      <c r="O80" s="119" t="s">
        <v>591</v>
      </c>
      <c r="P80" s="119"/>
      <c r="Q80" s="119" t="s">
        <v>591</v>
      </c>
      <c r="R80" s="172"/>
      <c r="S80" s="172"/>
      <c r="T80" s="172"/>
    </row>
    <row r="81" spans="2:20" ht="20.25" customHeight="1" x14ac:dyDescent="0.2">
      <c r="B81" s="3"/>
      <c r="C81" s="324">
        <v>4.05</v>
      </c>
      <c r="D81" s="325"/>
      <c r="E81" s="326" t="s">
        <v>40</v>
      </c>
      <c r="F81" s="327"/>
      <c r="G81" s="6" t="s">
        <v>21</v>
      </c>
      <c r="H81" s="26">
        <v>11</v>
      </c>
      <c r="I81" s="42">
        <v>150555</v>
      </c>
      <c r="J81" s="31">
        <f t="shared" si="2"/>
        <v>1656105</v>
      </c>
      <c r="K81" s="3"/>
      <c r="L81" s="7" t="s">
        <v>14</v>
      </c>
      <c r="M81" s="3"/>
      <c r="O81" s="119" t="s">
        <v>591</v>
      </c>
      <c r="P81" s="119"/>
      <c r="Q81" s="119" t="s">
        <v>591</v>
      </c>
      <c r="R81" s="172"/>
      <c r="S81" s="172"/>
      <c r="T81" s="172"/>
    </row>
    <row r="82" spans="2:20" ht="20.25" customHeight="1" x14ac:dyDescent="0.2">
      <c r="B82" s="3"/>
      <c r="C82" s="324">
        <v>4.0599999999999996</v>
      </c>
      <c r="D82" s="325"/>
      <c r="E82" s="326" t="s">
        <v>41</v>
      </c>
      <c r="F82" s="327"/>
      <c r="G82" s="6" t="s">
        <v>21</v>
      </c>
      <c r="H82" s="26">
        <v>18</v>
      </c>
      <c r="I82" s="42">
        <v>150555</v>
      </c>
      <c r="J82" s="31">
        <f t="shared" si="2"/>
        <v>2709990</v>
      </c>
      <c r="K82" s="3"/>
      <c r="L82" s="7" t="s">
        <v>14</v>
      </c>
      <c r="M82" s="3"/>
      <c r="O82" s="119" t="s">
        <v>591</v>
      </c>
      <c r="P82" s="119"/>
      <c r="Q82" s="119" t="s">
        <v>591</v>
      </c>
      <c r="R82" s="172"/>
      <c r="S82" s="172"/>
      <c r="T82" s="172"/>
    </row>
    <row r="83" spans="2:20" ht="20.25" customHeight="1" x14ac:dyDescent="0.2">
      <c r="B83" s="3"/>
      <c r="C83" s="324">
        <v>4.07</v>
      </c>
      <c r="D83" s="325"/>
      <c r="E83" s="328" t="s">
        <v>230</v>
      </c>
      <c r="F83" s="327"/>
      <c r="G83" s="6" t="s">
        <v>21</v>
      </c>
      <c r="H83" s="26">
        <v>99</v>
      </c>
      <c r="I83" s="42">
        <v>150555</v>
      </c>
      <c r="J83" s="31">
        <f t="shared" si="2"/>
        <v>14904945</v>
      </c>
      <c r="K83" s="3"/>
      <c r="L83" s="7" t="s">
        <v>14</v>
      </c>
      <c r="M83" s="3"/>
      <c r="O83" s="119" t="s">
        <v>591</v>
      </c>
      <c r="P83" s="119"/>
      <c r="Q83" s="119" t="s">
        <v>591</v>
      </c>
      <c r="R83" s="172"/>
      <c r="S83" s="172"/>
      <c r="T83" s="172"/>
    </row>
    <row r="84" spans="2:20" ht="20.25" customHeight="1" x14ac:dyDescent="0.2">
      <c r="B84" s="3"/>
      <c r="C84" s="324">
        <v>4.08</v>
      </c>
      <c r="D84" s="325"/>
      <c r="E84" s="326" t="s">
        <v>42</v>
      </c>
      <c r="F84" s="327"/>
      <c r="G84" s="6" t="s">
        <v>21</v>
      </c>
      <c r="H84" s="26">
        <v>12</v>
      </c>
      <c r="I84" s="42">
        <v>300500</v>
      </c>
      <c r="J84" s="31">
        <f t="shared" si="2"/>
        <v>3606000</v>
      </c>
      <c r="K84" s="3"/>
      <c r="L84" s="7" t="s">
        <v>14</v>
      </c>
      <c r="M84" s="3"/>
      <c r="O84" s="119" t="s">
        <v>591</v>
      </c>
      <c r="P84" s="119"/>
      <c r="Q84" s="119" t="s">
        <v>591</v>
      </c>
      <c r="R84" s="172"/>
      <c r="S84" s="172"/>
      <c r="T84" s="172"/>
    </row>
    <row r="85" spans="2:20" ht="20.25" customHeight="1" x14ac:dyDescent="0.2">
      <c r="B85" s="3"/>
      <c r="C85" s="324">
        <v>4.09</v>
      </c>
      <c r="D85" s="325"/>
      <c r="E85" s="326" t="s">
        <v>43</v>
      </c>
      <c r="F85" s="327"/>
      <c r="G85" s="6" t="s">
        <v>21</v>
      </c>
      <c r="H85" s="26">
        <v>5</v>
      </c>
      <c r="I85" s="42">
        <v>350500</v>
      </c>
      <c r="J85" s="31">
        <f t="shared" si="2"/>
        <v>1752500</v>
      </c>
      <c r="K85" s="3"/>
      <c r="L85" s="7" t="s">
        <v>14</v>
      </c>
      <c r="M85" s="3"/>
      <c r="O85" s="119" t="s">
        <v>591</v>
      </c>
      <c r="P85" s="119"/>
      <c r="Q85" s="119" t="s">
        <v>591</v>
      </c>
      <c r="R85" s="172"/>
      <c r="S85" s="172"/>
      <c r="T85" s="172"/>
    </row>
    <row r="86" spans="2:20" ht="14.45" customHeight="1" x14ac:dyDescent="0.2">
      <c r="B86" s="3"/>
      <c r="C86" s="320">
        <v>5</v>
      </c>
      <c r="D86" s="321"/>
      <c r="E86" s="322" t="s">
        <v>44</v>
      </c>
      <c r="F86" s="323"/>
      <c r="G86" s="17"/>
      <c r="H86" s="29"/>
      <c r="I86" s="43"/>
      <c r="J86" s="34">
        <f>SUM(J87:J96)</f>
        <v>17979200</v>
      </c>
      <c r="K86" s="8"/>
      <c r="L86" s="15">
        <f>SUM(L87:L96)</f>
        <v>0</v>
      </c>
      <c r="M86" s="8"/>
      <c r="O86" s="119"/>
      <c r="P86" s="119"/>
      <c r="Q86" s="119"/>
      <c r="R86" s="172"/>
      <c r="S86" s="172"/>
      <c r="T86" s="172"/>
    </row>
    <row r="87" spans="2:20" ht="14.1" customHeight="1" x14ac:dyDescent="0.2">
      <c r="B87" s="3"/>
      <c r="C87" s="324">
        <v>5.01</v>
      </c>
      <c r="D87" s="325"/>
      <c r="E87" s="326" t="s">
        <v>45</v>
      </c>
      <c r="F87" s="327"/>
      <c r="G87" s="6" t="s">
        <v>22</v>
      </c>
      <c r="H87" s="26">
        <v>2</v>
      </c>
      <c r="I87" s="42">
        <v>50600</v>
      </c>
      <c r="J87" s="31">
        <f t="shared" si="2"/>
        <v>101200</v>
      </c>
      <c r="K87" s="3"/>
      <c r="L87" s="7" t="s">
        <v>14</v>
      </c>
      <c r="M87" s="3"/>
      <c r="O87" s="119" t="s">
        <v>591</v>
      </c>
      <c r="P87" s="119"/>
      <c r="Q87" s="119" t="s">
        <v>591</v>
      </c>
      <c r="R87" s="172"/>
      <c r="S87" s="172"/>
      <c r="T87" s="172"/>
    </row>
    <row r="88" spans="2:20" ht="14.45" customHeight="1" x14ac:dyDescent="0.2">
      <c r="B88" s="3"/>
      <c r="C88" s="324">
        <v>5.0199999999999996</v>
      </c>
      <c r="D88" s="325"/>
      <c r="E88" s="326" t="s">
        <v>46</v>
      </c>
      <c r="F88" s="327"/>
      <c r="G88" s="6" t="s">
        <v>22</v>
      </c>
      <c r="H88" s="26">
        <v>4</v>
      </c>
      <c r="I88" s="42">
        <v>80500</v>
      </c>
      <c r="J88" s="31">
        <f t="shared" si="2"/>
        <v>322000</v>
      </c>
      <c r="K88" s="3"/>
      <c r="L88" s="7" t="s">
        <v>14</v>
      </c>
      <c r="M88" s="3"/>
      <c r="O88" s="119" t="s">
        <v>591</v>
      </c>
      <c r="P88" s="119"/>
      <c r="Q88" s="119" t="s">
        <v>591</v>
      </c>
      <c r="R88" s="172"/>
      <c r="S88" s="172"/>
      <c r="T88" s="172"/>
    </row>
    <row r="89" spans="2:20" ht="14.45" customHeight="1" x14ac:dyDescent="0.2">
      <c r="B89" s="3"/>
      <c r="C89" s="324">
        <v>5.03</v>
      </c>
      <c r="D89" s="325"/>
      <c r="E89" s="326" t="s">
        <v>47</v>
      </c>
      <c r="F89" s="327"/>
      <c r="G89" s="6" t="s">
        <v>22</v>
      </c>
      <c r="H89" s="26">
        <v>12</v>
      </c>
      <c r="I89" s="42">
        <v>110500</v>
      </c>
      <c r="J89" s="31">
        <f t="shared" si="2"/>
        <v>1326000</v>
      </c>
      <c r="K89" s="3"/>
      <c r="L89" s="7" t="s">
        <v>14</v>
      </c>
      <c r="M89" s="3"/>
      <c r="O89" s="119" t="s">
        <v>591</v>
      </c>
      <c r="P89" s="119"/>
      <c r="Q89" s="119" t="s">
        <v>591</v>
      </c>
      <c r="R89" s="172"/>
      <c r="S89" s="172"/>
      <c r="T89" s="172"/>
    </row>
    <row r="90" spans="2:20" ht="14.1" customHeight="1" x14ac:dyDescent="0.2">
      <c r="B90" s="3"/>
      <c r="C90" s="324">
        <v>5.04</v>
      </c>
      <c r="D90" s="325"/>
      <c r="E90" s="326" t="s">
        <v>48</v>
      </c>
      <c r="F90" s="327"/>
      <c r="G90" s="6" t="s">
        <v>22</v>
      </c>
      <c r="H90" s="26">
        <v>3</v>
      </c>
      <c r="I90" s="42">
        <v>290500</v>
      </c>
      <c r="J90" s="31">
        <f t="shared" si="2"/>
        <v>871500</v>
      </c>
      <c r="K90" s="3"/>
      <c r="L90" s="7" t="s">
        <v>14</v>
      </c>
      <c r="M90" s="3"/>
      <c r="O90" s="119" t="s">
        <v>591</v>
      </c>
      <c r="P90" s="119"/>
      <c r="Q90" s="119" t="s">
        <v>591</v>
      </c>
      <c r="R90" s="172"/>
      <c r="S90" s="172"/>
      <c r="T90" s="172"/>
    </row>
    <row r="91" spans="2:20" ht="14.1" customHeight="1" x14ac:dyDescent="0.2">
      <c r="B91" s="3"/>
      <c r="C91" s="324">
        <v>5.05</v>
      </c>
      <c r="D91" s="325"/>
      <c r="E91" s="328" t="s">
        <v>231</v>
      </c>
      <c r="F91" s="327"/>
      <c r="G91" s="6" t="s">
        <v>22</v>
      </c>
      <c r="H91" s="26">
        <v>4</v>
      </c>
      <c r="I91" s="42">
        <v>320500</v>
      </c>
      <c r="J91" s="31">
        <f t="shared" si="2"/>
        <v>1282000</v>
      </c>
      <c r="K91" s="3"/>
      <c r="L91" s="7" t="s">
        <v>14</v>
      </c>
      <c r="M91" s="3"/>
      <c r="O91" s="119" t="s">
        <v>591</v>
      </c>
      <c r="P91" s="119"/>
      <c r="Q91" s="119" t="s">
        <v>591</v>
      </c>
      <c r="R91" s="172"/>
      <c r="S91" s="172"/>
      <c r="T91" s="172"/>
    </row>
    <row r="92" spans="2:20" ht="14.45" customHeight="1" x14ac:dyDescent="0.2">
      <c r="B92" s="3"/>
      <c r="C92" s="324">
        <v>5.0599999999999996</v>
      </c>
      <c r="D92" s="325"/>
      <c r="E92" s="326" t="s">
        <v>49</v>
      </c>
      <c r="F92" s="327"/>
      <c r="G92" s="6" t="s">
        <v>22</v>
      </c>
      <c r="H92" s="26">
        <v>1</v>
      </c>
      <c r="I92" s="42">
        <v>340500</v>
      </c>
      <c r="J92" s="31">
        <f t="shared" si="2"/>
        <v>340500</v>
      </c>
      <c r="K92" s="3"/>
      <c r="L92" s="7" t="s">
        <v>14</v>
      </c>
      <c r="M92" s="3"/>
      <c r="O92" s="119" t="s">
        <v>591</v>
      </c>
      <c r="P92" s="119"/>
      <c r="Q92" s="119" t="s">
        <v>591</v>
      </c>
      <c r="R92" s="172"/>
      <c r="S92" s="172"/>
      <c r="T92" s="172"/>
    </row>
    <row r="93" spans="2:20" ht="14.45" customHeight="1" x14ac:dyDescent="0.2">
      <c r="B93" s="3"/>
      <c r="C93" s="324">
        <v>5.07</v>
      </c>
      <c r="D93" s="325"/>
      <c r="E93" s="326" t="s">
        <v>50</v>
      </c>
      <c r="F93" s="327"/>
      <c r="G93" s="6" t="s">
        <v>22</v>
      </c>
      <c r="H93" s="26">
        <v>9</v>
      </c>
      <c r="I93" s="42">
        <v>360500</v>
      </c>
      <c r="J93" s="31">
        <f t="shared" si="2"/>
        <v>3244500</v>
      </c>
      <c r="K93" s="3"/>
      <c r="L93" s="7" t="s">
        <v>14</v>
      </c>
      <c r="M93" s="3"/>
      <c r="O93" s="119" t="s">
        <v>591</v>
      </c>
      <c r="P93" s="119"/>
      <c r="Q93" s="119" t="s">
        <v>591</v>
      </c>
      <c r="R93" s="172"/>
      <c r="S93" s="172"/>
      <c r="T93" s="172"/>
    </row>
    <row r="94" spans="2:20" ht="14.1" customHeight="1" x14ac:dyDescent="0.2">
      <c r="B94" s="3"/>
      <c r="C94" s="324">
        <v>5.08</v>
      </c>
      <c r="D94" s="325"/>
      <c r="E94" s="326" t="s">
        <v>51</v>
      </c>
      <c r="F94" s="327"/>
      <c r="G94" s="6" t="s">
        <v>22</v>
      </c>
      <c r="H94" s="26">
        <v>3</v>
      </c>
      <c r="I94" s="42">
        <v>380500</v>
      </c>
      <c r="J94" s="31">
        <f t="shared" si="2"/>
        <v>1141500</v>
      </c>
      <c r="K94" s="3"/>
      <c r="L94" s="7" t="s">
        <v>14</v>
      </c>
      <c r="M94" s="3"/>
      <c r="O94" s="119" t="s">
        <v>591</v>
      </c>
      <c r="P94" s="119"/>
      <c r="Q94" s="119" t="s">
        <v>591</v>
      </c>
      <c r="R94" s="172"/>
      <c r="S94" s="172"/>
      <c r="T94" s="172"/>
    </row>
    <row r="95" spans="2:20" ht="14.1" customHeight="1" x14ac:dyDescent="0.2">
      <c r="B95" s="3"/>
      <c r="C95" s="324">
        <v>5.09</v>
      </c>
      <c r="D95" s="325"/>
      <c r="E95" s="326" t="s">
        <v>52</v>
      </c>
      <c r="F95" s="327"/>
      <c r="G95" s="6" t="s">
        <v>22</v>
      </c>
      <c r="H95" s="26">
        <v>6</v>
      </c>
      <c r="I95" s="42">
        <v>850000</v>
      </c>
      <c r="J95" s="31">
        <f t="shared" si="2"/>
        <v>5100000</v>
      </c>
      <c r="K95" s="3"/>
      <c r="L95" s="7" t="s">
        <v>14</v>
      </c>
      <c r="M95" s="3"/>
      <c r="O95" s="119" t="s">
        <v>591</v>
      </c>
      <c r="P95" s="119"/>
      <c r="Q95" s="119" t="s">
        <v>591</v>
      </c>
      <c r="R95" s="172"/>
      <c r="S95" s="172"/>
      <c r="T95" s="172"/>
    </row>
    <row r="96" spans="2:20" ht="14.45" customHeight="1" x14ac:dyDescent="0.2">
      <c r="B96" s="3"/>
      <c r="C96" s="324">
        <v>5.0999999999999996</v>
      </c>
      <c r="D96" s="325"/>
      <c r="E96" s="326" t="s">
        <v>53</v>
      </c>
      <c r="F96" s="327"/>
      <c r="G96" s="6" t="s">
        <v>22</v>
      </c>
      <c r="H96" s="26">
        <v>5</v>
      </c>
      <c r="I96" s="42">
        <v>850000</v>
      </c>
      <c r="J96" s="31">
        <f t="shared" si="2"/>
        <v>4250000</v>
      </c>
      <c r="K96" s="3"/>
      <c r="L96" s="7" t="s">
        <v>14</v>
      </c>
      <c r="M96" s="3"/>
      <c r="O96" s="119" t="s">
        <v>591</v>
      </c>
      <c r="P96" s="119"/>
      <c r="Q96" s="119" t="s">
        <v>591</v>
      </c>
      <c r="R96" s="172"/>
      <c r="S96" s="172"/>
      <c r="T96" s="172"/>
    </row>
    <row r="97" spans="2:20" ht="14.45" customHeight="1" x14ac:dyDescent="0.2">
      <c r="B97" s="3"/>
      <c r="C97" s="331">
        <v>6</v>
      </c>
      <c r="D97" s="332"/>
      <c r="E97" s="322" t="s">
        <v>54</v>
      </c>
      <c r="F97" s="323"/>
      <c r="G97" s="17"/>
      <c r="H97" s="29"/>
      <c r="I97" s="43"/>
      <c r="J97" s="34">
        <f>SUM(J98:J139)</f>
        <v>47831460</v>
      </c>
      <c r="K97" s="8"/>
      <c r="L97" s="15">
        <f>SUM(L98:L139)</f>
        <v>0</v>
      </c>
      <c r="M97" s="8"/>
      <c r="O97" s="119"/>
      <c r="P97" s="119"/>
      <c r="Q97" s="119"/>
      <c r="R97" s="172"/>
      <c r="S97" s="172"/>
      <c r="T97" s="172"/>
    </row>
    <row r="98" spans="2:20" ht="14.1" customHeight="1" x14ac:dyDescent="0.2">
      <c r="B98" s="3"/>
      <c r="C98" s="324">
        <v>6.01</v>
      </c>
      <c r="D98" s="325"/>
      <c r="E98" s="333" t="s">
        <v>55</v>
      </c>
      <c r="F98" s="334"/>
      <c r="G98" s="6" t="s">
        <v>22</v>
      </c>
      <c r="H98" s="26">
        <v>109</v>
      </c>
      <c r="I98" s="42">
        <v>37000</v>
      </c>
      <c r="J98" s="31">
        <f t="shared" si="2"/>
        <v>4033000</v>
      </c>
      <c r="K98" s="3"/>
      <c r="L98" s="7" t="s">
        <v>14</v>
      </c>
      <c r="M98" s="3"/>
      <c r="O98" s="119" t="s">
        <v>591</v>
      </c>
      <c r="P98" s="119"/>
      <c r="Q98" s="119" t="s">
        <v>591</v>
      </c>
      <c r="R98" s="172"/>
      <c r="S98" s="172"/>
      <c r="T98" s="172"/>
    </row>
    <row r="99" spans="2:20" ht="25.5" customHeight="1" x14ac:dyDescent="0.2">
      <c r="B99" s="3"/>
      <c r="C99" s="324">
        <v>6.02</v>
      </c>
      <c r="D99" s="325"/>
      <c r="E99" s="335" t="s">
        <v>232</v>
      </c>
      <c r="F99" s="336"/>
      <c r="G99" s="6" t="s">
        <v>22</v>
      </c>
      <c r="H99" s="26">
        <v>11</v>
      </c>
      <c r="I99" s="42">
        <v>37000</v>
      </c>
      <c r="J99" s="31">
        <f t="shared" si="2"/>
        <v>407000</v>
      </c>
      <c r="K99" s="3"/>
      <c r="L99" s="7" t="s">
        <v>14</v>
      </c>
      <c r="M99" s="3"/>
      <c r="O99" s="119" t="s">
        <v>591</v>
      </c>
      <c r="P99" s="119"/>
      <c r="Q99" s="119" t="s">
        <v>591</v>
      </c>
      <c r="R99" s="172"/>
      <c r="S99" s="172"/>
      <c r="T99" s="172"/>
    </row>
    <row r="100" spans="2:20" ht="14.45" customHeight="1" x14ac:dyDescent="0.2">
      <c r="B100" s="3"/>
      <c r="C100" s="324">
        <v>6.03</v>
      </c>
      <c r="D100" s="325"/>
      <c r="E100" s="335" t="s">
        <v>234</v>
      </c>
      <c r="F100" s="334"/>
      <c r="G100" s="6" t="s">
        <v>22</v>
      </c>
      <c r="H100" s="26">
        <v>11</v>
      </c>
      <c r="I100" s="42">
        <v>550000</v>
      </c>
      <c r="J100" s="31">
        <f t="shared" si="2"/>
        <v>6050000</v>
      </c>
      <c r="K100" s="3"/>
      <c r="L100" s="7" t="s">
        <v>14</v>
      </c>
      <c r="M100" s="3"/>
      <c r="O100" s="119" t="s">
        <v>591</v>
      </c>
      <c r="P100" s="119"/>
      <c r="Q100" s="119" t="s">
        <v>591</v>
      </c>
      <c r="R100" s="172"/>
      <c r="S100" s="172"/>
      <c r="T100" s="172"/>
    </row>
    <row r="101" spans="2:20" ht="25.7" customHeight="1" x14ac:dyDescent="0.2">
      <c r="B101" s="3"/>
      <c r="C101" s="324">
        <v>6.04</v>
      </c>
      <c r="D101" s="325"/>
      <c r="E101" s="335" t="s">
        <v>233</v>
      </c>
      <c r="F101" s="334"/>
      <c r="G101" s="6" t="s">
        <v>22</v>
      </c>
      <c r="H101" s="26">
        <v>43</v>
      </c>
      <c r="I101" s="42">
        <v>37000</v>
      </c>
      <c r="J101" s="31">
        <f t="shared" si="2"/>
        <v>1591000</v>
      </c>
      <c r="K101" s="3"/>
      <c r="L101" s="7" t="s">
        <v>14</v>
      </c>
      <c r="M101" s="3"/>
      <c r="O101" s="119" t="s">
        <v>591</v>
      </c>
      <c r="P101" s="119"/>
      <c r="Q101" s="119" t="s">
        <v>591</v>
      </c>
      <c r="R101" s="172"/>
      <c r="S101" s="172"/>
      <c r="T101" s="172"/>
    </row>
    <row r="102" spans="2:20" ht="14.1" customHeight="1" x14ac:dyDescent="0.2">
      <c r="B102" s="3"/>
      <c r="C102" s="324">
        <v>6.05</v>
      </c>
      <c r="D102" s="325"/>
      <c r="E102" s="328" t="s">
        <v>235</v>
      </c>
      <c r="F102" s="327"/>
      <c r="G102" s="6" t="s">
        <v>22</v>
      </c>
      <c r="H102" s="26">
        <v>43</v>
      </c>
      <c r="I102" s="42">
        <v>90500</v>
      </c>
      <c r="J102" s="31">
        <f t="shared" si="2"/>
        <v>3891500</v>
      </c>
      <c r="K102" s="3"/>
      <c r="L102" s="7" t="s">
        <v>14</v>
      </c>
      <c r="M102" s="3"/>
      <c r="O102" s="119" t="s">
        <v>591</v>
      </c>
      <c r="P102" s="119"/>
      <c r="Q102" s="119" t="s">
        <v>591</v>
      </c>
      <c r="R102" s="172"/>
      <c r="S102" s="172"/>
      <c r="T102" s="172"/>
    </row>
    <row r="103" spans="2:20" ht="25.5" customHeight="1" x14ac:dyDescent="0.2">
      <c r="B103" s="3"/>
      <c r="C103" s="324">
        <v>6.06</v>
      </c>
      <c r="D103" s="325"/>
      <c r="E103" s="328" t="s">
        <v>236</v>
      </c>
      <c r="F103" s="329"/>
      <c r="G103" s="6" t="s">
        <v>22</v>
      </c>
      <c r="H103" s="26">
        <v>17</v>
      </c>
      <c r="I103" s="42">
        <v>37000</v>
      </c>
      <c r="J103" s="31">
        <f t="shared" si="2"/>
        <v>629000</v>
      </c>
      <c r="K103" s="3"/>
      <c r="L103" s="7" t="s">
        <v>14</v>
      </c>
      <c r="M103" s="3"/>
      <c r="O103" s="119" t="s">
        <v>591</v>
      </c>
      <c r="P103" s="119"/>
      <c r="Q103" s="119" t="s">
        <v>591</v>
      </c>
      <c r="R103" s="172"/>
      <c r="S103" s="172"/>
      <c r="T103" s="172"/>
    </row>
    <row r="104" spans="2:20" ht="18" customHeight="1" x14ac:dyDescent="0.2">
      <c r="B104" s="3"/>
      <c r="C104" s="324">
        <v>6.07</v>
      </c>
      <c r="D104" s="325"/>
      <c r="E104" s="326" t="s">
        <v>56</v>
      </c>
      <c r="F104" s="327"/>
      <c r="G104" s="6" t="s">
        <v>22</v>
      </c>
      <c r="H104" s="26">
        <v>17</v>
      </c>
      <c r="I104" s="42">
        <v>250500</v>
      </c>
      <c r="J104" s="31">
        <f t="shared" si="2"/>
        <v>4258500</v>
      </c>
      <c r="K104" s="3"/>
      <c r="L104" s="7" t="s">
        <v>14</v>
      </c>
      <c r="M104" s="3"/>
      <c r="O104" s="119" t="s">
        <v>591</v>
      </c>
      <c r="P104" s="119"/>
      <c r="Q104" s="119" t="s">
        <v>591</v>
      </c>
      <c r="R104" s="172"/>
      <c r="S104" s="172"/>
      <c r="T104" s="172"/>
    </row>
    <row r="105" spans="2:20" ht="27" customHeight="1" x14ac:dyDescent="0.2">
      <c r="B105" s="3"/>
      <c r="C105" s="324">
        <v>6.08</v>
      </c>
      <c r="D105" s="325"/>
      <c r="E105" s="328" t="s">
        <v>237</v>
      </c>
      <c r="F105" s="327"/>
      <c r="G105" s="6" t="s">
        <v>22</v>
      </c>
      <c r="H105" s="26">
        <v>8</v>
      </c>
      <c r="I105" s="42">
        <v>37000</v>
      </c>
      <c r="J105" s="31">
        <f t="shared" si="2"/>
        <v>296000</v>
      </c>
      <c r="K105" s="3"/>
      <c r="L105" s="7" t="s">
        <v>14</v>
      </c>
      <c r="M105" s="3"/>
      <c r="O105" s="119" t="s">
        <v>591</v>
      </c>
      <c r="P105" s="119"/>
      <c r="Q105" s="119" t="s">
        <v>591</v>
      </c>
      <c r="R105" s="172"/>
      <c r="S105" s="172"/>
      <c r="T105" s="172"/>
    </row>
    <row r="106" spans="2:20" ht="16.350000000000001" customHeight="1" x14ac:dyDescent="0.2">
      <c r="B106" s="3"/>
      <c r="C106" s="324">
        <v>6.09</v>
      </c>
      <c r="D106" s="325"/>
      <c r="E106" s="326" t="s">
        <v>57</v>
      </c>
      <c r="F106" s="327"/>
      <c r="G106" s="6" t="s">
        <v>22</v>
      </c>
      <c r="H106" s="26">
        <v>8</v>
      </c>
      <c r="I106" s="42">
        <v>350500</v>
      </c>
      <c r="J106" s="31">
        <f t="shared" si="2"/>
        <v>2804000</v>
      </c>
      <c r="K106" s="3"/>
      <c r="L106" s="7" t="s">
        <v>14</v>
      </c>
      <c r="M106" s="3"/>
      <c r="O106" s="119" t="s">
        <v>591</v>
      </c>
      <c r="P106" s="119"/>
      <c r="Q106" s="119" t="s">
        <v>591</v>
      </c>
      <c r="R106" s="172"/>
      <c r="S106" s="172"/>
      <c r="T106" s="172"/>
    </row>
    <row r="107" spans="2:20" ht="27" customHeight="1" x14ac:dyDescent="0.2">
      <c r="B107" s="3"/>
      <c r="C107" s="324">
        <v>6.1</v>
      </c>
      <c r="D107" s="325"/>
      <c r="E107" s="328" t="s">
        <v>238</v>
      </c>
      <c r="F107" s="327"/>
      <c r="G107" s="6" t="s">
        <v>22</v>
      </c>
      <c r="H107" s="26">
        <v>31</v>
      </c>
      <c r="I107" s="42">
        <v>37000</v>
      </c>
      <c r="J107" s="31">
        <f t="shared" si="2"/>
        <v>1147000</v>
      </c>
      <c r="K107" s="3"/>
      <c r="L107" s="7" t="s">
        <v>14</v>
      </c>
      <c r="M107" s="3"/>
      <c r="O107" s="119" t="s">
        <v>591</v>
      </c>
      <c r="P107" s="119"/>
      <c r="Q107" s="119" t="s">
        <v>591</v>
      </c>
      <c r="R107" s="172"/>
      <c r="S107" s="172"/>
      <c r="T107" s="172"/>
    </row>
    <row r="108" spans="2:20" ht="16.7" customHeight="1" x14ac:dyDescent="0.2">
      <c r="B108" s="3"/>
      <c r="C108" s="324">
        <v>6.11</v>
      </c>
      <c r="D108" s="325"/>
      <c r="E108" s="328" t="s">
        <v>239</v>
      </c>
      <c r="F108" s="327"/>
      <c r="G108" s="6" t="s">
        <v>22</v>
      </c>
      <c r="H108" s="26">
        <v>31</v>
      </c>
      <c r="I108" s="42">
        <v>16660</v>
      </c>
      <c r="J108" s="31">
        <f t="shared" si="2"/>
        <v>516460</v>
      </c>
      <c r="K108" s="3"/>
      <c r="L108" s="7" t="s">
        <v>14</v>
      </c>
      <c r="M108" s="3"/>
      <c r="O108" s="119" t="s">
        <v>591</v>
      </c>
      <c r="P108" s="119"/>
      <c r="Q108" s="119" t="s">
        <v>591</v>
      </c>
      <c r="R108" s="172"/>
      <c r="S108" s="172"/>
      <c r="T108" s="172"/>
    </row>
    <row r="109" spans="2:20" ht="25.5" customHeight="1" x14ac:dyDescent="0.2">
      <c r="B109" s="3"/>
      <c r="C109" s="324">
        <v>6.12</v>
      </c>
      <c r="D109" s="325"/>
      <c r="E109" s="328" t="s">
        <v>240</v>
      </c>
      <c r="F109" s="329"/>
      <c r="G109" s="6" t="s">
        <v>22</v>
      </c>
      <c r="H109" s="26">
        <v>14</v>
      </c>
      <c r="I109" s="42">
        <v>39000</v>
      </c>
      <c r="J109" s="31">
        <f t="shared" si="2"/>
        <v>546000</v>
      </c>
      <c r="K109" s="3"/>
      <c r="L109" s="7" t="s">
        <v>14</v>
      </c>
      <c r="M109" s="3"/>
      <c r="O109" s="119" t="s">
        <v>591</v>
      </c>
      <c r="P109" s="119"/>
      <c r="Q109" s="119" t="s">
        <v>591</v>
      </c>
      <c r="R109" s="172"/>
      <c r="S109" s="172"/>
      <c r="T109" s="172"/>
    </row>
    <row r="110" spans="2:20" ht="15.6" customHeight="1" x14ac:dyDescent="0.2">
      <c r="B110" s="3"/>
      <c r="C110" s="324">
        <v>6.13</v>
      </c>
      <c r="D110" s="325"/>
      <c r="E110" s="328" t="s">
        <v>241</v>
      </c>
      <c r="F110" s="327"/>
      <c r="G110" s="6" t="s">
        <v>22</v>
      </c>
      <c r="H110" s="26">
        <v>14</v>
      </c>
      <c r="I110" s="42">
        <v>180500</v>
      </c>
      <c r="J110" s="31">
        <f t="shared" si="2"/>
        <v>2527000</v>
      </c>
      <c r="K110" s="3"/>
      <c r="L110" s="7" t="s">
        <v>14</v>
      </c>
      <c r="M110" s="3"/>
      <c r="O110" s="119" t="s">
        <v>591</v>
      </c>
      <c r="P110" s="119"/>
      <c r="Q110" s="119" t="s">
        <v>591</v>
      </c>
      <c r="R110" s="172"/>
      <c r="S110" s="172"/>
      <c r="T110" s="172"/>
    </row>
    <row r="111" spans="2:20" ht="25.5" customHeight="1" x14ac:dyDescent="0.2">
      <c r="B111" s="3"/>
      <c r="C111" s="324">
        <v>6.14</v>
      </c>
      <c r="D111" s="325"/>
      <c r="E111" s="328" t="s">
        <v>240</v>
      </c>
      <c r="F111" s="329"/>
      <c r="G111" s="6" t="s">
        <v>22</v>
      </c>
      <c r="H111" s="26">
        <v>8</v>
      </c>
      <c r="I111" s="42">
        <v>39000</v>
      </c>
      <c r="J111" s="31">
        <f t="shared" si="2"/>
        <v>312000</v>
      </c>
      <c r="K111" s="3"/>
      <c r="L111" s="7" t="s">
        <v>14</v>
      </c>
      <c r="M111" s="3"/>
      <c r="O111" s="119" t="s">
        <v>591</v>
      </c>
      <c r="P111" s="119"/>
      <c r="Q111" s="119" t="s">
        <v>591</v>
      </c>
      <c r="R111" s="172"/>
      <c r="S111" s="172"/>
      <c r="T111" s="172"/>
    </row>
    <row r="112" spans="2:20" ht="21.75" customHeight="1" x14ac:dyDescent="0.2">
      <c r="B112" s="3"/>
      <c r="C112" s="324">
        <v>6.15</v>
      </c>
      <c r="D112" s="325"/>
      <c r="E112" s="328" t="s">
        <v>242</v>
      </c>
      <c r="F112" s="327"/>
      <c r="G112" s="6" t="s">
        <v>22</v>
      </c>
      <c r="H112" s="26">
        <v>8</v>
      </c>
      <c r="I112" s="42">
        <v>180500</v>
      </c>
      <c r="J112" s="31">
        <f t="shared" si="2"/>
        <v>1444000</v>
      </c>
      <c r="K112" s="3"/>
      <c r="L112" s="7" t="s">
        <v>14</v>
      </c>
      <c r="M112" s="3"/>
      <c r="O112" s="119" t="s">
        <v>591</v>
      </c>
      <c r="P112" s="119"/>
      <c r="Q112" s="119" t="s">
        <v>591</v>
      </c>
      <c r="R112" s="172"/>
      <c r="S112" s="172"/>
      <c r="T112" s="172"/>
    </row>
    <row r="113" spans="2:20" ht="25.5" customHeight="1" x14ac:dyDescent="0.2">
      <c r="B113" s="3"/>
      <c r="C113" s="324">
        <v>6.16</v>
      </c>
      <c r="D113" s="325"/>
      <c r="E113" s="328" t="s">
        <v>243</v>
      </c>
      <c r="F113" s="329"/>
      <c r="G113" s="6" t="s">
        <v>22</v>
      </c>
      <c r="H113" s="26">
        <v>3</v>
      </c>
      <c r="I113" s="42">
        <v>39000</v>
      </c>
      <c r="J113" s="31">
        <f t="shared" si="2"/>
        <v>117000</v>
      </c>
      <c r="K113" s="3"/>
      <c r="L113" s="7" t="s">
        <v>14</v>
      </c>
      <c r="M113" s="3"/>
      <c r="O113" s="119" t="s">
        <v>591</v>
      </c>
      <c r="P113" s="119"/>
      <c r="Q113" s="119" t="s">
        <v>591</v>
      </c>
      <c r="R113" s="172"/>
      <c r="S113" s="172"/>
      <c r="T113" s="172"/>
    </row>
    <row r="114" spans="2:20" ht="21.75" customHeight="1" x14ac:dyDescent="0.2">
      <c r="B114" s="3"/>
      <c r="C114" s="324">
        <v>6.17</v>
      </c>
      <c r="D114" s="325"/>
      <c r="E114" s="328" t="s">
        <v>244</v>
      </c>
      <c r="F114" s="327"/>
      <c r="G114" s="6" t="s">
        <v>22</v>
      </c>
      <c r="H114" s="26">
        <v>3</v>
      </c>
      <c r="I114" s="42">
        <v>35000</v>
      </c>
      <c r="J114" s="31">
        <f t="shared" si="2"/>
        <v>105000</v>
      </c>
      <c r="K114" s="3"/>
      <c r="L114" s="7" t="s">
        <v>14</v>
      </c>
      <c r="M114" s="3"/>
      <c r="O114" s="119" t="s">
        <v>591</v>
      </c>
      <c r="P114" s="119"/>
      <c r="Q114" s="119" t="s">
        <v>591</v>
      </c>
      <c r="R114" s="172"/>
      <c r="S114" s="172"/>
      <c r="T114" s="172"/>
    </row>
    <row r="115" spans="2:20" ht="25.5" customHeight="1" x14ac:dyDescent="0.2">
      <c r="B115" s="3"/>
      <c r="C115" s="324">
        <v>6.18</v>
      </c>
      <c r="D115" s="325"/>
      <c r="E115" s="328" t="s">
        <v>245</v>
      </c>
      <c r="F115" s="329"/>
      <c r="G115" s="6" t="s">
        <v>22</v>
      </c>
      <c r="H115" s="26">
        <v>7</v>
      </c>
      <c r="I115" s="42">
        <v>39000</v>
      </c>
      <c r="J115" s="31">
        <f t="shared" ref="J115:J178" si="3">+I115*H115</f>
        <v>273000</v>
      </c>
      <c r="K115" s="3"/>
      <c r="L115" s="7" t="s">
        <v>14</v>
      </c>
      <c r="M115" s="3"/>
      <c r="O115" s="119" t="s">
        <v>591</v>
      </c>
      <c r="P115" s="119"/>
      <c r="Q115" s="119" t="s">
        <v>591</v>
      </c>
      <c r="R115" s="172"/>
      <c r="S115" s="172"/>
      <c r="T115" s="172"/>
    </row>
    <row r="116" spans="2:20" ht="21.75" customHeight="1" x14ac:dyDescent="0.2">
      <c r="B116" s="3"/>
      <c r="C116" s="324">
        <v>6.19</v>
      </c>
      <c r="D116" s="325"/>
      <c r="E116" s="328" t="s">
        <v>246</v>
      </c>
      <c r="F116" s="327"/>
      <c r="G116" s="6" t="s">
        <v>22</v>
      </c>
      <c r="H116" s="26">
        <v>7</v>
      </c>
      <c r="I116" s="42">
        <v>350500</v>
      </c>
      <c r="J116" s="31">
        <f t="shared" si="3"/>
        <v>2453500</v>
      </c>
      <c r="K116" s="3"/>
      <c r="L116" s="7" t="s">
        <v>14</v>
      </c>
      <c r="M116" s="3"/>
      <c r="O116" s="119" t="s">
        <v>591</v>
      </c>
      <c r="P116" s="119"/>
      <c r="Q116" s="119" t="s">
        <v>591</v>
      </c>
      <c r="R116" s="172"/>
      <c r="S116" s="172"/>
      <c r="T116" s="172"/>
    </row>
    <row r="117" spans="2:20" ht="25.5" customHeight="1" x14ac:dyDescent="0.2">
      <c r="B117" s="3"/>
      <c r="C117" s="324">
        <v>6.2</v>
      </c>
      <c r="D117" s="325"/>
      <c r="E117" s="328" t="s">
        <v>247</v>
      </c>
      <c r="F117" s="329"/>
      <c r="G117" s="6" t="s">
        <v>22</v>
      </c>
      <c r="H117" s="26">
        <v>3</v>
      </c>
      <c r="I117" s="42">
        <v>35000</v>
      </c>
      <c r="J117" s="31">
        <f t="shared" si="3"/>
        <v>105000</v>
      </c>
      <c r="K117" s="3"/>
      <c r="L117" s="7" t="s">
        <v>14</v>
      </c>
      <c r="M117" s="3"/>
      <c r="O117" s="119" t="s">
        <v>591</v>
      </c>
      <c r="P117" s="119"/>
      <c r="Q117" s="119" t="s">
        <v>591</v>
      </c>
      <c r="R117" s="172"/>
      <c r="S117" s="172"/>
      <c r="T117" s="172"/>
    </row>
    <row r="118" spans="2:20" ht="14.25" customHeight="1" x14ac:dyDescent="0.2">
      <c r="B118" s="3"/>
      <c r="C118" s="324">
        <v>6.21</v>
      </c>
      <c r="D118" s="325"/>
      <c r="E118" s="328" t="s">
        <v>248</v>
      </c>
      <c r="F118" s="327"/>
      <c r="G118" s="6" t="s">
        <v>22</v>
      </c>
      <c r="H118" s="26">
        <v>9</v>
      </c>
      <c r="I118" s="42">
        <v>37000</v>
      </c>
      <c r="J118" s="31">
        <f t="shared" si="3"/>
        <v>333000</v>
      </c>
      <c r="K118" s="3"/>
      <c r="L118" s="7" t="s">
        <v>14</v>
      </c>
      <c r="M118" s="3"/>
      <c r="O118" s="119" t="s">
        <v>591</v>
      </c>
      <c r="P118" s="119"/>
      <c r="Q118" s="119" t="s">
        <v>591</v>
      </c>
      <c r="R118" s="172"/>
      <c r="S118" s="172"/>
      <c r="T118" s="172"/>
    </row>
    <row r="119" spans="2:20" ht="14.25" customHeight="1" x14ac:dyDescent="0.2">
      <c r="B119" s="3"/>
      <c r="C119" s="324">
        <v>6.22</v>
      </c>
      <c r="D119" s="325"/>
      <c r="E119" s="328" t="s">
        <v>249</v>
      </c>
      <c r="F119" s="327"/>
      <c r="G119" s="6" t="s">
        <v>22</v>
      </c>
      <c r="H119" s="26">
        <v>1</v>
      </c>
      <c r="I119" s="42">
        <v>55000</v>
      </c>
      <c r="J119" s="31">
        <f t="shared" si="3"/>
        <v>55000</v>
      </c>
      <c r="K119" s="3"/>
      <c r="L119" s="7" t="s">
        <v>14</v>
      </c>
      <c r="M119" s="3"/>
      <c r="O119" s="119" t="s">
        <v>591</v>
      </c>
      <c r="P119" s="119"/>
      <c r="Q119" s="119" t="s">
        <v>591</v>
      </c>
      <c r="R119" s="172"/>
      <c r="S119" s="172"/>
      <c r="T119" s="172"/>
    </row>
    <row r="120" spans="2:20" ht="14.25" customHeight="1" x14ac:dyDescent="0.2">
      <c r="B120" s="3"/>
      <c r="C120" s="324">
        <v>6.23</v>
      </c>
      <c r="D120" s="325"/>
      <c r="E120" s="326" t="s">
        <v>64</v>
      </c>
      <c r="F120" s="327"/>
      <c r="G120" s="6" t="s">
        <v>22</v>
      </c>
      <c r="H120" s="26">
        <v>42</v>
      </c>
      <c r="I120" s="42">
        <v>47000</v>
      </c>
      <c r="J120" s="31">
        <f t="shared" si="3"/>
        <v>1974000</v>
      </c>
      <c r="K120" s="3"/>
      <c r="L120" s="7" t="s">
        <v>14</v>
      </c>
      <c r="M120" s="3"/>
      <c r="O120" s="119" t="s">
        <v>591</v>
      </c>
      <c r="P120" s="119"/>
      <c r="Q120" s="119" t="s">
        <v>591</v>
      </c>
      <c r="R120" s="172"/>
      <c r="S120" s="172"/>
      <c r="T120" s="172"/>
    </row>
    <row r="121" spans="2:20" ht="14.25" customHeight="1" x14ac:dyDescent="0.2">
      <c r="B121" s="3"/>
      <c r="C121" s="324">
        <v>6.25</v>
      </c>
      <c r="D121" s="325"/>
      <c r="E121" s="326" t="s">
        <v>65</v>
      </c>
      <c r="F121" s="327"/>
      <c r="G121" s="6" t="s">
        <v>22</v>
      </c>
      <c r="H121" s="26">
        <v>4</v>
      </c>
      <c r="I121" s="55"/>
      <c r="J121" s="31">
        <f t="shared" si="3"/>
        <v>0</v>
      </c>
      <c r="K121" s="3"/>
      <c r="L121" s="7" t="s">
        <v>14</v>
      </c>
      <c r="M121" s="3"/>
      <c r="O121" s="119" t="s">
        <v>591</v>
      </c>
      <c r="P121" s="119"/>
      <c r="Q121" s="119" t="s">
        <v>591</v>
      </c>
      <c r="R121" s="172"/>
      <c r="S121" s="172"/>
      <c r="T121" s="172"/>
    </row>
    <row r="122" spans="2:20" ht="14.25" customHeight="1" x14ac:dyDescent="0.2">
      <c r="B122" s="3"/>
      <c r="C122" s="324">
        <v>6.26</v>
      </c>
      <c r="D122" s="325"/>
      <c r="E122" s="326" t="s">
        <v>66</v>
      </c>
      <c r="F122" s="327"/>
      <c r="G122" s="6" t="s">
        <v>22</v>
      </c>
      <c r="H122" s="26">
        <v>2</v>
      </c>
      <c r="I122" s="42">
        <v>180500</v>
      </c>
      <c r="J122" s="31">
        <f t="shared" si="3"/>
        <v>361000</v>
      </c>
      <c r="K122" s="3"/>
      <c r="L122" s="7" t="s">
        <v>14</v>
      </c>
      <c r="M122" s="3"/>
      <c r="O122" s="119" t="s">
        <v>591</v>
      </c>
      <c r="P122" s="119"/>
      <c r="Q122" s="119" t="s">
        <v>591</v>
      </c>
      <c r="R122" s="172"/>
      <c r="S122" s="172"/>
      <c r="T122" s="172"/>
    </row>
    <row r="123" spans="2:20" ht="14.25" customHeight="1" x14ac:dyDescent="0.2">
      <c r="B123" s="3"/>
      <c r="C123" s="324">
        <v>6.27</v>
      </c>
      <c r="D123" s="325"/>
      <c r="E123" s="326" t="s">
        <v>67</v>
      </c>
      <c r="F123" s="327"/>
      <c r="G123" s="6" t="s">
        <v>22</v>
      </c>
      <c r="H123" s="26">
        <v>1</v>
      </c>
      <c r="I123" s="42">
        <v>180500</v>
      </c>
      <c r="J123" s="31">
        <f t="shared" si="3"/>
        <v>180500</v>
      </c>
      <c r="K123" s="3"/>
      <c r="L123" s="7" t="s">
        <v>14</v>
      </c>
      <c r="M123" s="3"/>
      <c r="O123" s="119" t="s">
        <v>591</v>
      </c>
      <c r="P123" s="119"/>
      <c r="Q123" s="119" t="s">
        <v>591</v>
      </c>
      <c r="R123" s="172"/>
      <c r="S123" s="172"/>
      <c r="T123" s="172"/>
    </row>
    <row r="124" spans="2:20" ht="14.25" customHeight="1" x14ac:dyDescent="0.2">
      <c r="B124" s="3"/>
      <c r="C124" s="324">
        <v>6.28</v>
      </c>
      <c r="D124" s="325"/>
      <c r="E124" s="326" t="s">
        <v>68</v>
      </c>
      <c r="F124" s="327"/>
      <c r="G124" s="6" t="s">
        <v>22</v>
      </c>
      <c r="H124" s="26">
        <v>1</v>
      </c>
      <c r="I124" s="42">
        <v>180500</v>
      </c>
      <c r="J124" s="31">
        <f t="shared" si="3"/>
        <v>180500</v>
      </c>
      <c r="K124" s="3"/>
      <c r="L124" s="7" t="s">
        <v>14</v>
      </c>
      <c r="M124" s="3"/>
      <c r="O124" s="119" t="s">
        <v>591</v>
      </c>
      <c r="P124" s="119"/>
      <c r="Q124" s="119" t="s">
        <v>591</v>
      </c>
      <c r="R124" s="172"/>
      <c r="S124" s="172"/>
      <c r="T124" s="172"/>
    </row>
    <row r="125" spans="2:20" ht="25.35" customHeight="1" x14ac:dyDescent="0.2">
      <c r="B125" s="3"/>
      <c r="C125" s="324">
        <v>6.29</v>
      </c>
      <c r="D125" s="325"/>
      <c r="E125" s="328" t="s">
        <v>250</v>
      </c>
      <c r="F125" s="327"/>
      <c r="G125" s="6" t="s">
        <v>22</v>
      </c>
      <c r="H125" s="26">
        <v>1</v>
      </c>
      <c r="I125" s="42">
        <v>180500</v>
      </c>
      <c r="J125" s="31">
        <f t="shared" si="3"/>
        <v>180500</v>
      </c>
      <c r="K125" s="3"/>
      <c r="L125" s="7" t="s">
        <v>14</v>
      </c>
      <c r="M125" s="3"/>
      <c r="O125" s="119" t="s">
        <v>591</v>
      </c>
      <c r="P125" s="119"/>
      <c r="Q125" s="119" t="s">
        <v>591</v>
      </c>
      <c r="R125" s="172"/>
      <c r="S125" s="172"/>
      <c r="T125" s="172"/>
    </row>
    <row r="126" spans="2:20" ht="14.25" customHeight="1" x14ac:dyDescent="0.2">
      <c r="B126" s="3"/>
      <c r="C126" s="324">
        <v>6.3</v>
      </c>
      <c r="D126" s="325"/>
      <c r="E126" s="326" t="s">
        <v>69</v>
      </c>
      <c r="F126" s="327"/>
      <c r="G126" s="6" t="s">
        <v>22</v>
      </c>
      <c r="H126" s="26">
        <v>1</v>
      </c>
      <c r="I126" s="42">
        <v>180500</v>
      </c>
      <c r="J126" s="31">
        <f t="shared" si="3"/>
        <v>180500</v>
      </c>
      <c r="K126" s="3"/>
      <c r="L126" s="7" t="s">
        <v>14</v>
      </c>
      <c r="M126" s="3"/>
      <c r="O126" s="119" t="s">
        <v>591</v>
      </c>
      <c r="P126" s="119"/>
      <c r="Q126" s="119" t="s">
        <v>591</v>
      </c>
      <c r="R126" s="172"/>
      <c r="S126" s="172"/>
      <c r="T126" s="172"/>
    </row>
    <row r="127" spans="2:20" ht="14.25" customHeight="1" x14ac:dyDescent="0.2">
      <c r="B127" s="3"/>
      <c r="C127" s="324">
        <v>6.31</v>
      </c>
      <c r="D127" s="325"/>
      <c r="E127" s="326" t="s">
        <v>70</v>
      </c>
      <c r="F127" s="327"/>
      <c r="G127" s="6" t="s">
        <v>22</v>
      </c>
      <c r="H127" s="26">
        <v>2</v>
      </c>
      <c r="I127" s="42">
        <v>35000</v>
      </c>
      <c r="J127" s="31">
        <f t="shared" si="3"/>
        <v>70000</v>
      </c>
      <c r="K127" s="3"/>
      <c r="L127" s="7" t="s">
        <v>14</v>
      </c>
      <c r="M127" s="3"/>
      <c r="O127" s="119" t="s">
        <v>591</v>
      </c>
      <c r="P127" s="119"/>
      <c r="Q127" s="119" t="s">
        <v>591</v>
      </c>
      <c r="R127" s="172"/>
      <c r="S127" s="172"/>
      <c r="T127" s="172"/>
    </row>
    <row r="128" spans="2:20" ht="14.25" customHeight="1" x14ac:dyDescent="0.2">
      <c r="B128" s="3"/>
      <c r="C128" s="324">
        <v>6.32</v>
      </c>
      <c r="D128" s="325"/>
      <c r="E128" s="326" t="s">
        <v>71</v>
      </c>
      <c r="F128" s="327"/>
      <c r="G128" s="6" t="s">
        <v>22</v>
      </c>
      <c r="H128" s="26">
        <v>5</v>
      </c>
      <c r="I128" s="42">
        <v>35000</v>
      </c>
      <c r="J128" s="31">
        <f t="shared" si="3"/>
        <v>175000</v>
      </c>
      <c r="K128" s="3"/>
      <c r="L128" s="7" t="s">
        <v>14</v>
      </c>
      <c r="M128" s="3"/>
      <c r="O128" s="119" t="s">
        <v>591</v>
      </c>
      <c r="P128" s="119"/>
      <c r="Q128" s="119" t="s">
        <v>591</v>
      </c>
      <c r="R128" s="172"/>
      <c r="S128" s="172"/>
      <c r="T128" s="172"/>
    </row>
    <row r="129" spans="2:20" ht="14.25" customHeight="1" x14ac:dyDescent="0.2">
      <c r="B129" s="3"/>
      <c r="C129" s="324">
        <v>6.33</v>
      </c>
      <c r="D129" s="325"/>
      <c r="E129" s="326" t="s">
        <v>72</v>
      </c>
      <c r="F129" s="327"/>
      <c r="G129" s="6" t="s">
        <v>22</v>
      </c>
      <c r="H129" s="26">
        <v>1</v>
      </c>
      <c r="I129" s="42">
        <v>35000</v>
      </c>
      <c r="J129" s="31">
        <f t="shared" si="3"/>
        <v>35000</v>
      </c>
      <c r="K129" s="3"/>
      <c r="L129" s="7" t="s">
        <v>14</v>
      </c>
      <c r="M129" s="3"/>
      <c r="O129" s="119" t="s">
        <v>591</v>
      </c>
      <c r="P129" s="119"/>
      <c r="Q129" s="119" t="s">
        <v>591</v>
      </c>
      <c r="R129" s="172"/>
      <c r="S129" s="172"/>
      <c r="T129" s="172"/>
    </row>
    <row r="130" spans="2:20" ht="15.75" customHeight="1" x14ac:dyDescent="0.2">
      <c r="B130" s="3"/>
      <c r="C130" s="324">
        <v>6.34</v>
      </c>
      <c r="D130" s="325"/>
      <c r="E130" s="326" t="s">
        <v>73</v>
      </c>
      <c r="F130" s="327"/>
      <c r="G130" s="6" t="s">
        <v>22</v>
      </c>
      <c r="H130" s="26">
        <v>2</v>
      </c>
      <c r="I130" s="42">
        <v>35000</v>
      </c>
      <c r="J130" s="31">
        <f t="shared" si="3"/>
        <v>70000</v>
      </c>
      <c r="K130" s="3"/>
      <c r="L130" s="7" t="s">
        <v>14</v>
      </c>
      <c r="M130" s="3"/>
      <c r="O130" s="119" t="s">
        <v>591</v>
      </c>
      <c r="P130" s="119"/>
      <c r="Q130" s="119" t="s">
        <v>591</v>
      </c>
      <c r="R130" s="172"/>
      <c r="S130" s="172"/>
      <c r="T130" s="172"/>
    </row>
    <row r="131" spans="2:20" ht="15.75" customHeight="1" x14ac:dyDescent="0.2">
      <c r="B131" s="3"/>
      <c r="C131" s="324">
        <v>6.35</v>
      </c>
      <c r="D131" s="325"/>
      <c r="E131" s="328" t="s">
        <v>251</v>
      </c>
      <c r="F131" s="327"/>
      <c r="G131" s="6" t="s">
        <v>22</v>
      </c>
      <c r="H131" s="26">
        <v>1</v>
      </c>
      <c r="I131" s="42">
        <v>35000</v>
      </c>
      <c r="J131" s="31">
        <f t="shared" si="3"/>
        <v>35000</v>
      </c>
      <c r="K131" s="3"/>
      <c r="L131" s="7" t="s">
        <v>14</v>
      </c>
      <c r="M131" s="3"/>
      <c r="O131" s="119" t="s">
        <v>591</v>
      </c>
      <c r="P131" s="119"/>
      <c r="Q131" s="119" t="s">
        <v>591</v>
      </c>
      <c r="R131" s="172"/>
      <c r="S131" s="172"/>
      <c r="T131" s="172"/>
    </row>
    <row r="132" spans="2:20" ht="15.75" customHeight="1" x14ac:dyDescent="0.2">
      <c r="B132" s="3"/>
      <c r="C132" s="324">
        <v>6.36</v>
      </c>
      <c r="D132" s="325"/>
      <c r="E132" s="328" t="s">
        <v>252</v>
      </c>
      <c r="F132" s="327"/>
      <c r="G132" s="6" t="s">
        <v>22</v>
      </c>
      <c r="H132" s="26">
        <v>2</v>
      </c>
      <c r="I132" s="42">
        <v>35000</v>
      </c>
      <c r="J132" s="31">
        <f t="shared" si="3"/>
        <v>70000</v>
      </c>
      <c r="K132" s="3"/>
      <c r="L132" s="7" t="s">
        <v>14</v>
      </c>
      <c r="M132" s="3"/>
      <c r="O132" s="119" t="s">
        <v>591</v>
      </c>
      <c r="P132" s="119"/>
      <c r="Q132" s="119" t="s">
        <v>591</v>
      </c>
      <c r="R132" s="172"/>
      <c r="S132" s="172"/>
      <c r="T132" s="172"/>
    </row>
    <row r="133" spans="2:20" ht="24.95" customHeight="1" x14ac:dyDescent="0.2">
      <c r="B133" s="3"/>
      <c r="C133" s="324">
        <v>6.37</v>
      </c>
      <c r="D133" s="325"/>
      <c r="E133" s="328" t="s">
        <v>253</v>
      </c>
      <c r="F133" s="327"/>
      <c r="G133" s="6" t="s">
        <v>22</v>
      </c>
      <c r="H133" s="26">
        <v>19</v>
      </c>
      <c r="I133" s="42">
        <v>460000</v>
      </c>
      <c r="J133" s="31">
        <f t="shared" si="3"/>
        <v>8740000</v>
      </c>
      <c r="K133" s="3"/>
      <c r="L133" s="7" t="s">
        <v>14</v>
      </c>
      <c r="M133" s="3"/>
      <c r="O133" s="119" t="s">
        <v>591</v>
      </c>
      <c r="P133" s="119"/>
      <c r="Q133" s="119" t="s">
        <v>591</v>
      </c>
      <c r="R133" s="172"/>
      <c r="S133" s="172"/>
      <c r="T133" s="172"/>
    </row>
    <row r="134" spans="2:20" ht="15.75" customHeight="1" x14ac:dyDescent="0.2">
      <c r="B134" s="3"/>
      <c r="C134" s="324">
        <v>6.38</v>
      </c>
      <c r="D134" s="325"/>
      <c r="E134" s="326" t="s">
        <v>75</v>
      </c>
      <c r="F134" s="327"/>
      <c r="G134" s="6" t="s">
        <v>22</v>
      </c>
      <c r="H134" s="26">
        <v>5</v>
      </c>
      <c r="I134" s="42">
        <v>120500</v>
      </c>
      <c r="J134" s="31">
        <f t="shared" si="3"/>
        <v>602500</v>
      </c>
      <c r="K134" s="3"/>
      <c r="L134" s="7" t="s">
        <v>14</v>
      </c>
      <c r="M134" s="3"/>
      <c r="O134" s="119" t="s">
        <v>591</v>
      </c>
      <c r="P134" s="119"/>
      <c r="Q134" s="119" t="s">
        <v>591</v>
      </c>
      <c r="R134" s="172"/>
      <c r="S134" s="172"/>
      <c r="T134" s="172"/>
    </row>
    <row r="135" spans="2:20" ht="15.75" customHeight="1" x14ac:dyDescent="0.2">
      <c r="B135" s="3"/>
      <c r="C135" s="324">
        <v>6.39</v>
      </c>
      <c r="D135" s="325"/>
      <c r="E135" s="326" t="s">
        <v>76</v>
      </c>
      <c r="F135" s="327"/>
      <c r="G135" s="6" t="s">
        <v>22</v>
      </c>
      <c r="H135" s="26">
        <v>1</v>
      </c>
      <c r="I135" s="42">
        <v>180500</v>
      </c>
      <c r="J135" s="31">
        <f t="shared" si="3"/>
        <v>180500</v>
      </c>
      <c r="K135" s="3"/>
      <c r="L135" s="7" t="s">
        <v>14</v>
      </c>
      <c r="M135" s="3"/>
      <c r="O135" s="119" t="s">
        <v>591</v>
      </c>
      <c r="P135" s="119"/>
      <c r="Q135" s="119" t="s">
        <v>591</v>
      </c>
      <c r="R135" s="172"/>
      <c r="S135" s="172"/>
      <c r="T135" s="172"/>
    </row>
    <row r="136" spans="2:20" ht="15.75" customHeight="1" x14ac:dyDescent="0.2">
      <c r="B136" s="3"/>
      <c r="C136" s="324">
        <v>6.4</v>
      </c>
      <c r="D136" s="325"/>
      <c r="E136" s="326" t="s">
        <v>77</v>
      </c>
      <c r="F136" s="327"/>
      <c r="G136" s="6" t="s">
        <v>22</v>
      </c>
      <c r="H136" s="26">
        <v>2</v>
      </c>
      <c r="I136" s="42">
        <v>180500</v>
      </c>
      <c r="J136" s="31">
        <f t="shared" si="3"/>
        <v>361000</v>
      </c>
      <c r="K136" s="3"/>
      <c r="L136" s="7" t="s">
        <v>14</v>
      </c>
      <c r="M136" s="3"/>
      <c r="O136" s="119" t="s">
        <v>591</v>
      </c>
      <c r="P136" s="119"/>
      <c r="Q136" s="119" t="s">
        <v>591</v>
      </c>
      <c r="R136" s="172"/>
      <c r="S136" s="172"/>
      <c r="T136" s="172"/>
    </row>
    <row r="137" spans="2:20" ht="15.75" customHeight="1" x14ac:dyDescent="0.2">
      <c r="B137" s="3"/>
      <c r="C137" s="324">
        <v>6.41</v>
      </c>
      <c r="D137" s="325"/>
      <c r="E137" s="326" t="s">
        <v>78</v>
      </c>
      <c r="F137" s="327"/>
      <c r="G137" s="6" t="s">
        <v>22</v>
      </c>
      <c r="H137" s="26">
        <v>1</v>
      </c>
      <c r="I137" s="42">
        <v>180500</v>
      </c>
      <c r="J137" s="31">
        <f t="shared" si="3"/>
        <v>180500</v>
      </c>
      <c r="K137" s="3"/>
      <c r="L137" s="7" t="s">
        <v>14</v>
      </c>
      <c r="M137" s="3"/>
      <c r="O137" s="119" t="s">
        <v>591</v>
      </c>
      <c r="P137" s="119"/>
      <c r="Q137" s="119" t="s">
        <v>591</v>
      </c>
      <c r="R137" s="172"/>
      <c r="S137" s="172"/>
      <c r="T137" s="172"/>
    </row>
    <row r="138" spans="2:20" ht="12.75" customHeight="1" x14ac:dyDescent="0.2">
      <c r="B138" s="3"/>
      <c r="C138" s="324">
        <v>6.42</v>
      </c>
      <c r="D138" s="325"/>
      <c r="E138" s="326" t="s">
        <v>79</v>
      </c>
      <c r="F138" s="327"/>
      <c r="G138" s="6" t="s">
        <v>22</v>
      </c>
      <c r="H138" s="26">
        <v>1</v>
      </c>
      <c r="I138" s="42">
        <v>180500</v>
      </c>
      <c r="J138" s="31">
        <f t="shared" si="3"/>
        <v>180500</v>
      </c>
      <c r="K138" s="3"/>
      <c r="L138" s="7" t="s">
        <v>14</v>
      </c>
      <c r="M138" s="3"/>
      <c r="O138" s="119" t="s">
        <v>591</v>
      </c>
      <c r="P138" s="119"/>
      <c r="Q138" s="119" t="s">
        <v>591</v>
      </c>
      <c r="R138" s="172"/>
      <c r="S138" s="172"/>
      <c r="T138" s="172"/>
    </row>
    <row r="139" spans="2:20" ht="17.25" customHeight="1" x14ac:dyDescent="0.2">
      <c r="B139" s="3"/>
      <c r="C139" s="324">
        <v>6.43</v>
      </c>
      <c r="D139" s="325"/>
      <c r="E139" s="326" t="s">
        <v>80</v>
      </c>
      <c r="F139" s="327"/>
      <c r="G139" s="6" t="s">
        <v>22</v>
      </c>
      <c r="H139" s="26">
        <v>1</v>
      </c>
      <c r="I139" s="42">
        <v>180500</v>
      </c>
      <c r="J139" s="31">
        <f t="shared" si="3"/>
        <v>180500</v>
      </c>
      <c r="K139" s="3"/>
      <c r="L139" s="7" t="s">
        <v>14</v>
      </c>
      <c r="M139" s="3"/>
      <c r="O139" s="119" t="s">
        <v>591</v>
      </c>
      <c r="P139" s="119"/>
      <c r="Q139" s="119" t="s">
        <v>591</v>
      </c>
      <c r="R139" s="172"/>
      <c r="S139" s="172"/>
      <c r="T139" s="172"/>
    </row>
    <row r="140" spans="2:20" ht="14.1" customHeight="1" x14ac:dyDescent="0.2">
      <c r="B140" s="3"/>
      <c r="C140" s="331">
        <v>7</v>
      </c>
      <c r="D140" s="332"/>
      <c r="E140" s="322" t="s">
        <v>81</v>
      </c>
      <c r="F140" s="323"/>
      <c r="G140" s="17"/>
      <c r="H140" s="35"/>
      <c r="I140" s="59"/>
      <c r="J140" s="60">
        <f>SUM(J141:J158)</f>
        <v>24942057</v>
      </c>
      <c r="K140" s="8"/>
      <c r="L140" s="60">
        <f>SUM(L141:L158)</f>
        <v>6481000</v>
      </c>
      <c r="M140" s="8"/>
      <c r="O140" s="119"/>
      <c r="P140" s="119"/>
      <c r="Q140" s="119"/>
      <c r="R140" s="172"/>
      <c r="S140" s="172"/>
      <c r="T140" s="172"/>
    </row>
    <row r="141" spans="2:20" ht="40.35" customHeight="1" x14ac:dyDescent="0.2">
      <c r="B141" s="3"/>
      <c r="C141" s="324">
        <v>7</v>
      </c>
      <c r="D141" s="325"/>
      <c r="E141" s="328" t="s">
        <v>254</v>
      </c>
      <c r="F141" s="327"/>
      <c r="G141" s="9"/>
      <c r="H141" s="30"/>
      <c r="I141" s="61"/>
      <c r="J141" s="31"/>
      <c r="K141" s="3"/>
      <c r="L141" s="7"/>
      <c r="M141" s="3"/>
      <c r="O141" s="119"/>
      <c r="P141" s="119"/>
      <c r="Q141" s="119"/>
      <c r="R141" s="172"/>
      <c r="S141" s="172"/>
      <c r="T141" s="172"/>
    </row>
    <row r="142" spans="2:20" ht="67.5" customHeight="1" x14ac:dyDescent="0.2">
      <c r="B142" s="3"/>
      <c r="C142" s="324">
        <v>7</v>
      </c>
      <c r="D142" s="325"/>
      <c r="E142" s="328" t="s">
        <v>255</v>
      </c>
      <c r="F142" s="327"/>
      <c r="G142" s="9"/>
      <c r="H142" s="30"/>
      <c r="I142" s="58"/>
      <c r="J142" s="31"/>
      <c r="K142" s="3"/>
      <c r="L142" s="7"/>
      <c r="M142" s="3"/>
      <c r="O142" s="119"/>
      <c r="P142" s="119"/>
      <c r="Q142" s="119"/>
      <c r="R142" s="172"/>
      <c r="S142" s="172"/>
      <c r="T142" s="172"/>
    </row>
    <row r="143" spans="2:20" ht="18" customHeight="1" x14ac:dyDescent="0.2">
      <c r="B143" s="3"/>
      <c r="C143" s="324">
        <v>7.01</v>
      </c>
      <c r="D143" s="325"/>
      <c r="E143" s="326" t="s">
        <v>82</v>
      </c>
      <c r="F143" s="327"/>
      <c r="G143" s="6" t="s">
        <v>22</v>
      </c>
      <c r="H143" s="26">
        <v>19</v>
      </c>
      <c r="I143" s="42">
        <v>35000</v>
      </c>
      <c r="J143" s="31">
        <f t="shared" si="3"/>
        <v>665000</v>
      </c>
      <c r="K143" s="3"/>
      <c r="L143" s="7" t="s">
        <v>14</v>
      </c>
      <c r="M143" s="3"/>
      <c r="O143" s="119" t="s">
        <v>591</v>
      </c>
      <c r="P143" s="119"/>
      <c r="Q143" s="119" t="s">
        <v>591</v>
      </c>
      <c r="R143" s="172"/>
      <c r="S143" s="172"/>
      <c r="T143" s="172"/>
    </row>
    <row r="144" spans="2:20" ht="26.85" customHeight="1" x14ac:dyDescent="0.2">
      <c r="B144" s="3"/>
      <c r="C144" s="324">
        <v>7.02</v>
      </c>
      <c r="D144" s="325"/>
      <c r="E144" s="328" t="s">
        <v>233</v>
      </c>
      <c r="F144" s="327"/>
      <c r="G144" s="6" t="s">
        <v>22</v>
      </c>
      <c r="H144" s="26">
        <v>96</v>
      </c>
      <c r="I144" s="42">
        <v>37000</v>
      </c>
      <c r="J144" s="31">
        <f t="shared" si="3"/>
        <v>3552000</v>
      </c>
      <c r="K144" s="27">
        <v>96</v>
      </c>
      <c r="L144" s="33">
        <v>3552000</v>
      </c>
      <c r="M144" s="6" t="s">
        <v>83</v>
      </c>
      <c r="O144" s="119" t="s">
        <v>591</v>
      </c>
      <c r="P144" s="119"/>
      <c r="Q144" s="119" t="s">
        <v>591</v>
      </c>
      <c r="R144" s="172"/>
      <c r="S144" s="172"/>
      <c r="T144" s="172"/>
    </row>
    <row r="145" spans="2:20" ht="18" customHeight="1" x14ac:dyDescent="0.2">
      <c r="B145" s="3"/>
      <c r="C145" s="324">
        <v>7.03</v>
      </c>
      <c r="D145" s="325"/>
      <c r="E145" s="328" t="s">
        <v>235</v>
      </c>
      <c r="F145" s="327"/>
      <c r="G145" s="6" t="s">
        <v>22</v>
      </c>
      <c r="H145" s="26">
        <v>96</v>
      </c>
      <c r="I145" s="42">
        <v>90500</v>
      </c>
      <c r="J145" s="31">
        <f t="shared" si="3"/>
        <v>8688000</v>
      </c>
      <c r="K145" s="3"/>
      <c r="L145" s="7" t="s">
        <v>14</v>
      </c>
      <c r="M145" s="3"/>
      <c r="O145" s="119" t="s">
        <v>591</v>
      </c>
      <c r="P145" s="119"/>
      <c r="Q145" s="119" t="s">
        <v>591</v>
      </c>
      <c r="R145" s="172"/>
      <c r="S145" s="172"/>
      <c r="T145" s="172"/>
    </row>
    <row r="146" spans="2:20" ht="25.5" customHeight="1" x14ac:dyDescent="0.2">
      <c r="B146" s="3"/>
      <c r="C146" s="324">
        <v>7.04</v>
      </c>
      <c r="D146" s="325"/>
      <c r="E146" s="328" t="s">
        <v>256</v>
      </c>
      <c r="F146" s="329"/>
      <c r="G146" s="6" t="s">
        <v>22</v>
      </c>
      <c r="H146" s="26">
        <v>8</v>
      </c>
      <c r="I146" s="42">
        <v>35000</v>
      </c>
      <c r="J146" s="31">
        <f t="shared" si="3"/>
        <v>280000</v>
      </c>
      <c r="K146" s="27">
        <v>8</v>
      </c>
      <c r="L146" s="33">
        <v>280000</v>
      </c>
      <c r="M146" s="6" t="s">
        <v>83</v>
      </c>
      <c r="O146" s="119" t="s">
        <v>591</v>
      </c>
      <c r="P146" s="119"/>
      <c r="Q146" s="119" t="s">
        <v>591</v>
      </c>
      <c r="R146" s="172"/>
      <c r="S146" s="172"/>
      <c r="T146" s="172"/>
    </row>
    <row r="147" spans="2:20" ht="18" customHeight="1" x14ac:dyDescent="0.2">
      <c r="B147" s="3"/>
      <c r="C147" s="324">
        <v>7.05</v>
      </c>
      <c r="D147" s="325"/>
      <c r="E147" s="328" t="s">
        <v>239</v>
      </c>
      <c r="F147" s="327"/>
      <c r="G147" s="6" t="s">
        <v>22</v>
      </c>
      <c r="H147" s="26">
        <v>8</v>
      </c>
      <c r="I147" s="42">
        <v>16660</v>
      </c>
      <c r="J147" s="31">
        <f t="shared" si="3"/>
        <v>133280</v>
      </c>
      <c r="K147" s="3"/>
      <c r="L147" s="7" t="s">
        <v>14</v>
      </c>
      <c r="M147" s="3"/>
      <c r="O147" s="119" t="s">
        <v>591</v>
      </c>
      <c r="P147" s="119"/>
      <c r="Q147" s="119" t="s">
        <v>591</v>
      </c>
      <c r="R147" s="172"/>
      <c r="S147" s="172"/>
      <c r="T147" s="172"/>
    </row>
    <row r="148" spans="2:20" ht="25.35" customHeight="1" x14ac:dyDescent="0.2">
      <c r="B148" s="3"/>
      <c r="C148" s="324">
        <v>7.06</v>
      </c>
      <c r="D148" s="325"/>
      <c r="E148" s="328" t="s">
        <v>257</v>
      </c>
      <c r="F148" s="327"/>
      <c r="G148" s="6" t="s">
        <v>22</v>
      </c>
      <c r="H148" s="26">
        <v>3</v>
      </c>
      <c r="I148" s="42">
        <v>37000</v>
      </c>
      <c r="J148" s="31">
        <f t="shared" si="3"/>
        <v>111000</v>
      </c>
      <c r="K148" s="27">
        <v>3</v>
      </c>
      <c r="L148" s="33">
        <v>111000</v>
      </c>
      <c r="M148" s="6" t="s">
        <v>83</v>
      </c>
      <c r="O148" s="119" t="s">
        <v>591</v>
      </c>
      <c r="P148" s="119"/>
      <c r="Q148" s="119" t="s">
        <v>591</v>
      </c>
      <c r="R148" s="172"/>
      <c r="S148" s="172"/>
      <c r="T148" s="172"/>
    </row>
    <row r="149" spans="2:20" ht="18" customHeight="1" x14ac:dyDescent="0.2">
      <c r="B149" s="3"/>
      <c r="C149" s="324">
        <v>7.07</v>
      </c>
      <c r="D149" s="325"/>
      <c r="E149" s="328" t="s">
        <v>241</v>
      </c>
      <c r="F149" s="327"/>
      <c r="G149" s="6" t="s">
        <v>22</v>
      </c>
      <c r="H149" s="26">
        <v>3</v>
      </c>
      <c r="I149" s="42">
        <v>180500</v>
      </c>
      <c r="J149" s="31">
        <f t="shared" si="3"/>
        <v>541500</v>
      </c>
      <c r="K149" s="3"/>
      <c r="L149" s="7" t="s">
        <v>14</v>
      </c>
      <c r="M149" s="3"/>
      <c r="O149" s="119" t="s">
        <v>591</v>
      </c>
      <c r="P149" s="119"/>
      <c r="Q149" s="119" t="s">
        <v>591</v>
      </c>
      <c r="R149" s="172"/>
      <c r="S149" s="172"/>
      <c r="T149" s="172"/>
    </row>
    <row r="150" spans="2:20" ht="24.2" customHeight="1" x14ac:dyDescent="0.2">
      <c r="B150" s="3"/>
      <c r="C150" s="324">
        <v>7.08</v>
      </c>
      <c r="D150" s="325"/>
      <c r="E150" s="328" t="s">
        <v>257</v>
      </c>
      <c r="F150" s="327"/>
      <c r="G150" s="6" t="s">
        <v>22</v>
      </c>
      <c r="H150" s="26">
        <v>23</v>
      </c>
      <c r="I150" s="42">
        <v>37000</v>
      </c>
      <c r="J150" s="31">
        <f t="shared" si="3"/>
        <v>851000</v>
      </c>
      <c r="K150" s="27">
        <v>23</v>
      </c>
      <c r="L150" s="33">
        <v>851000</v>
      </c>
      <c r="M150" s="6" t="s">
        <v>83</v>
      </c>
      <c r="O150" s="119" t="s">
        <v>591</v>
      </c>
      <c r="P150" s="119"/>
      <c r="Q150" s="119" t="s">
        <v>591</v>
      </c>
      <c r="R150" s="172"/>
      <c r="S150" s="172"/>
      <c r="T150" s="172"/>
    </row>
    <row r="151" spans="2:20" ht="18.600000000000001" customHeight="1" x14ac:dyDescent="0.2">
      <c r="B151" s="3"/>
      <c r="C151" s="324">
        <v>7.09</v>
      </c>
      <c r="D151" s="325"/>
      <c r="E151" s="328" t="s">
        <v>242</v>
      </c>
      <c r="F151" s="327"/>
      <c r="G151" s="6" t="s">
        <v>22</v>
      </c>
      <c r="H151" s="26">
        <v>23</v>
      </c>
      <c r="I151" s="42">
        <v>159599</v>
      </c>
      <c r="J151" s="31">
        <f t="shared" si="3"/>
        <v>3670777</v>
      </c>
      <c r="K151" s="3"/>
      <c r="L151" s="7" t="s">
        <v>14</v>
      </c>
      <c r="M151" s="3"/>
      <c r="O151" s="119" t="s">
        <v>591</v>
      </c>
      <c r="P151" s="119"/>
      <c r="Q151" s="119" t="s">
        <v>591</v>
      </c>
      <c r="R151" s="172"/>
      <c r="S151" s="172"/>
      <c r="T151" s="172"/>
    </row>
    <row r="152" spans="2:20" ht="25.5" customHeight="1" x14ac:dyDescent="0.2">
      <c r="B152" s="3"/>
      <c r="C152" s="324">
        <v>7.1</v>
      </c>
      <c r="D152" s="325"/>
      <c r="E152" s="328" t="s">
        <v>258</v>
      </c>
      <c r="F152" s="329"/>
      <c r="G152" s="6" t="s">
        <v>22</v>
      </c>
      <c r="H152" s="26">
        <v>2</v>
      </c>
      <c r="I152" s="42">
        <v>37000</v>
      </c>
      <c r="J152" s="31">
        <f t="shared" si="3"/>
        <v>74000</v>
      </c>
      <c r="K152" s="3"/>
      <c r="L152" s="7" t="s">
        <v>14</v>
      </c>
      <c r="M152" s="3"/>
      <c r="O152" s="119" t="s">
        <v>591</v>
      </c>
      <c r="P152" s="119"/>
      <c r="Q152" s="119" t="s">
        <v>591</v>
      </c>
      <c r="R152" s="172"/>
      <c r="S152" s="172"/>
      <c r="T152" s="172"/>
    </row>
    <row r="153" spans="2:20" ht="18.600000000000001" customHeight="1" x14ac:dyDescent="0.2">
      <c r="B153" s="3"/>
      <c r="C153" s="324">
        <v>7.11</v>
      </c>
      <c r="D153" s="325"/>
      <c r="E153" s="328" t="s">
        <v>259</v>
      </c>
      <c r="F153" s="327"/>
      <c r="G153" s="6" t="s">
        <v>22</v>
      </c>
      <c r="H153" s="26">
        <v>2</v>
      </c>
      <c r="I153" s="42">
        <v>37000</v>
      </c>
      <c r="J153" s="31">
        <f t="shared" si="3"/>
        <v>74000</v>
      </c>
      <c r="K153" s="3"/>
      <c r="L153" s="7" t="s">
        <v>14</v>
      </c>
      <c r="M153" s="3"/>
      <c r="O153" s="119" t="s">
        <v>591</v>
      </c>
      <c r="P153" s="119"/>
      <c r="Q153" s="119" t="s">
        <v>591</v>
      </c>
      <c r="R153" s="172"/>
      <c r="S153" s="172"/>
      <c r="T153" s="172"/>
    </row>
    <row r="154" spans="2:20" ht="25.5" customHeight="1" x14ac:dyDescent="0.2">
      <c r="B154" s="3"/>
      <c r="C154" s="324">
        <v>7.12</v>
      </c>
      <c r="D154" s="325"/>
      <c r="E154" s="328" t="s">
        <v>243</v>
      </c>
      <c r="F154" s="329"/>
      <c r="G154" s="6" t="s">
        <v>22</v>
      </c>
      <c r="H154" s="26">
        <v>1</v>
      </c>
      <c r="I154" s="42">
        <v>37000</v>
      </c>
      <c r="J154" s="31">
        <f t="shared" si="3"/>
        <v>37000</v>
      </c>
      <c r="K154" s="3"/>
      <c r="L154" s="7" t="s">
        <v>14</v>
      </c>
      <c r="M154" s="3"/>
      <c r="O154" s="119" t="s">
        <v>591</v>
      </c>
      <c r="P154" s="119"/>
      <c r="Q154" s="119" t="s">
        <v>591</v>
      </c>
      <c r="R154" s="172"/>
      <c r="S154" s="172"/>
      <c r="T154" s="172"/>
    </row>
    <row r="155" spans="2:20" ht="18.600000000000001" customHeight="1" x14ac:dyDescent="0.2">
      <c r="B155" s="3"/>
      <c r="C155" s="324">
        <v>7.13</v>
      </c>
      <c r="D155" s="325"/>
      <c r="E155" s="328" t="s">
        <v>244</v>
      </c>
      <c r="F155" s="327"/>
      <c r="G155" s="6" t="s">
        <v>22</v>
      </c>
      <c r="H155" s="26">
        <v>1</v>
      </c>
      <c r="I155" s="42">
        <v>350000</v>
      </c>
      <c r="J155" s="31">
        <f t="shared" si="3"/>
        <v>350000</v>
      </c>
      <c r="K155" s="3"/>
      <c r="L155" s="7" t="s">
        <v>14</v>
      </c>
      <c r="M155" s="3"/>
      <c r="O155" s="119" t="s">
        <v>591</v>
      </c>
      <c r="P155" s="119"/>
      <c r="Q155" s="119" t="s">
        <v>591</v>
      </c>
      <c r="R155" s="172"/>
      <c r="S155" s="172"/>
      <c r="T155" s="172"/>
    </row>
    <row r="156" spans="2:20" ht="18.600000000000001" customHeight="1" x14ac:dyDescent="0.2">
      <c r="B156" s="3"/>
      <c r="C156" s="324">
        <v>7.14</v>
      </c>
      <c r="D156" s="325"/>
      <c r="E156" s="328" t="s">
        <v>249</v>
      </c>
      <c r="F156" s="327"/>
      <c r="G156" s="6" t="s">
        <v>22</v>
      </c>
      <c r="H156" s="26">
        <v>2</v>
      </c>
      <c r="I156" s="42">
        <v>55000</v>
      </c>
      <c r="J156" s="31">
        <f t="shared" si="3"/>
        <v>110000</v>
      </c>
      <c r="K156" s="3"/>
      <c r="L156" s="7" t="s">
        <v>14</v>
      </c>
      <c r="M156" s="3"/>
      <c r="O156" s="119" t="s">
        <v>591</v>
      </c>
      <c r="P156" s="119"/>
      <c r="Q156" s="119" t="s">
        <v>591</v>
      </c>
      <c r="R156" s="172"/>
      <c r="S156" s="172"/>
      <c r="T156" s="172"/>
    </row>
    <row r="157" spans="2:20" ht="25.5" customHeight="1" x14ac:dyDescent="0.2">
      <c r="B157" s="3"/>
      <c r="C157" s="324">
        <v>7.15</v>
      </c>
      <c r="D157" s="325"/>
      <c r="E157" s="328" t="s">
        <v>260</v>
      </c>
      <c r="F157" s="329"/>
      <c r="G157" s="6" t="s">
        <v>22</v>
      </c>
      <c r="H157" s="26">
        <v>29</v>
      </c>
      <c r="I157" s="42">
        <v>120500</v>
      </c>
      <c r="J157" s="31">
        <f t="shared" si="3"/>
        <v>3494500</v>
      </c>
      <c r="K157" s="27">
        <v>14</v>
      </c>
      <c r="L157" s="33">
        <v>1687000</v>
      </c>
      <c r="M157" s="6" t="s">
        <v>85</v>
      </c>
      <c r="O157" s="119" t="s">
        <v>591</v>
      </c>
      <c r="P157" s="119"/>
      <c r="Q157" s="119" t="s">
        <v>591</v>
      </c>
      <c r="R157" s="172"/>
      <c r="S157" s="172"/>
      <c r="T157" s="172"/>
    </row>
    <row r="158" spans="2:20" ht="14.1" customHeight="1" x14ac:dyDescent="0.2">
      <c r="B158" s="3"/>
      <c r="C158" s="324">
        <v>7.16</v>
      </c>
      <c r="D158" s="325"/>
      <c r="E158" s="328" t="s">
        <v>261</v>
      </c>
      <c r="F158" s="327"/>
      <c r="G158" s="6" t="s">
        <v>22</v>
      </c>
      <c r="H158" s="36">
        <v>42</v>
      </c>
      <c r="I158" s="62">
        <v>55000</v>
      </c>
      <c r="J158" s="31">
        <f t="shared" si="3"/>
        <v>2310000</v>
      </c>
      <c r="K158" s="3"/>
      <c r="L158" s="7" t="s">
        <v>14</v>
      </c>
      <c r="M158" s="3"/>
      <c r="O158" s="119" t="s">
        <v>591</v>
      </c>
      <c r="P158" s="119"/>
      <c r="Q158" s="119"/>
      <c r="R158" s="172"/>
      <c r="S158" s="172"/>
      <c r="T158" s="172"/>
    </row>
    <row r="159" spans="2:20" ht="14.45" customHeight="1" x14ac:dyDescent="0.2">
      <c r="B159" s="3"/>
      <c r="C159" s="331">
        <v>8</v>
      </c>
      <c r="D159" s="332"/>
      <c r="E159" s="322" t="s">
        <v>86</v>
      </c>
      <c r="F159" s="323"/>
      <c r="G159" s="17"/>
      <c r="H159" s="29"/>
      <c r="I159" s="63"/>
      <c r="J159" s="34">
        <f>SUM(J160:J173)</f>
        <v>4335500</v>
      </c>
      <c r="K159" s="29">
        <v>1</v>
      </c>
      <c r="L159" s="34">
        <f>SUM(L160:L173)</f>
        <v>525000</v>
      </c>
      <c r="M159" s="8"/>
      <c r="O159" s="119"/>
      <c r="P159" s="119"/>
      <c r="Q159" s="119"/>
      <c r="R159" s="172"/>
      <c r="S159" s="172"/>
      <c r="T159" s="172"/>
    </row>
    <row r="160" spans="2:20" ht="25.7" customHeight="1" x14ac:dyDescent="0.2">
      <c r="B160" s="3"/>
      <c r="C160" s="324">
        <v>8.01</v>
      </c>
      <c r="D160" s="325"/>
      <c r="E160" s="328" t="s">
        <v>238</v>
      </c>
      <c r="F160" s="327"/>
      <c r="G160" s="6" t="s">
        <v>22</v>
      </c>
      <c r="H160" s="26">
        <v>25</v>
      </c>
      <c r="I160" s="42">
        <v>35000</v>
      </c>
      <c r="J160" s="31">
        <f t="shared" si="3"/>
        <v>875000</v>
      </c>
      <c r="K160" s="27">
        <v>15</v>
      </c>
      <c r="L160" s="33">
        <v>525000</v>
      </c>
      <c r="M160" s="3"/>
      <c r="O160" s="119" t="s">
        <v>591</v>
      </c>
      <c r="P160" s="119"/>
      <c r="Q160" s="119" t="s">
        <v>591</v>
      </c>
      <c r="R160" s="172"/>
      <c r="S160" s="172"/>
      <c r="T160" s="172"/>
    </row>
    <row r="161" spans="2:20" ht="18.600000000000001" customHeight="1" x14ac:dyDescent="0.2">
      <c r="B161" s="3"/>
      <c r="C161" s="324">
        <v>8.02</v>
      </c>
      <c r="D161" s="325"/>
      <c r="E161" s="328" t="s">
        <v>239</v>
      </c>
      <c r="F161" s="327"/>
      <c r="G161" s="6" t="s">
        <v>22</v>
      </c>
      <c r="H161" s="26">
        <v>25</v>
      </c>
      <c r="I161" s="42">
        <v>16660</v>
      </c>
      <c r="J161" s="31">
        <f t="shared" si="3"/>
        <v>416500</v>
      </c>
      <c r="K161" s="3"/>
      <c r="L161" s="7" t="s">
        <v>14</v>
      </c>
      <c r="M161" s="3"/>
      <c r="O161" s="119" t="s">
        <v>591</v>
      </c>
      <c r="P161" s="119"/>
      <c r="Q161" s="119" t="s">
        <v>591</v>
      </c>
      <c r="R161" s="172"/>
      <c r="S161" s="172"/>
      <c r="T161" s="172"/>
    </row>
    <row r="162" spans="2:20" ht="25.7" customHeight="1" x14ac:dyDescent="0.2">
      <c r="B162" s="3"/>
      <c r="C162" s="324">
        <v>8.0299999999999994</v>
      </c>
      <c r="D162" s="325"/>
      <c r="E162" s="328" t="s">
        <v>262</v>
      </c>
      <c r="F162" s="327"/>
      <c r="G162" s="6" t="s">
        <v>22</v>
      </c>
      <c r="H162" s="26">
        <v>1</v>
      </c>
      <c r="I162" s="42">
        <v>37000</v>
      </c>
      <c r="J162" s="31">
        <f t="shared" si="3"/>
        <v>37000</v>
      </c>
      <c r="K162" s="3"/>
      <c r="L162" s="7" t="s">
        <v>14</v>
      </c>
      <c r="M162" s="3"/>
      <c r="O162" s="119" t="s">
        <v>591</v>
      </c>
      <c r="P162" s="119"/>
      <c r="Q162" s="119" t="s">
        <v>591</v>
      </c>
      <c r="R162" s="172"/>
      <c r="S162" s="172"/>
      <c r="T162" s="172"/>
    </row>
    <row r="163" spans="2:20" ht="18.600000000000001" customHeight="1" x14ac:dyDescent="0.2">
      <c r="B163" s="3"/>
      <c r="C163" s="324">
        <v>8.0399999999999991</v>
      </c>
      <c r="D163" s="325"/>
      <c r="E163" s="326" t="s">
        <v>244</v>
      </c>
      <c r="F163" s="327"/>
      <c r="G163" s="6" t="s">
        <v>22</v>
      </c>
      <c r="H163" s="26">
        <v>1</v>
      </c>
      <c r="I163" s="42">
        <v>350500</v>
      </c>
      <c r="J163" s="31">
        <f t="shared" si="3"/>
        <v>350500</v>
      </c>
      <c r="K163" s="3"/>
      <c r="L163" s="7" t="s">
        <v>14</v>
      </c>
      <c r="M163" s="3"/>
      <c r="O163" s="119" t="s">
        <v>591</v>
      </c>
      <c r="P163" s="119"/>
      <c r="Q163" s="119" t="s">
        <v>591</v>
      </c>
      <c r="R163" s="172"/>
      <c r="S163" s="172"/>
      <c r="T163" s="172"/>
    </row>
    <row r="164" spans="2:20" ht="25.7" customHeight="1" x14ac:dyDescent="0.2">
      <c r="B164" s="3"/>
      <c r="C164" s="324">
        <v>8.0500000000000007</v>
      </c>
      <c r="D164" s="325"/>
      <c r="E164" s="328" t="s">
        <v>263</v>
      </c>
      <c r="F164" s="327"/>
      <c r="G164" s="6" t="s">
        <v>22</v>
      </c>
      <c r="H164" s="26">
        <v>2</v>
      </c>
      <c r="I164" s="42">
        <v>37000</v>
      </c>
      <c r="J164" s="31">
        <f t="shared" si="3"/>
        <v>74000</v>
      </c>
      <c r="K164" s="3"/>
      <c r="L164" s="7" t="s">
        <v>14</v>
      </c>
      <c r="M164" s="3"/>
      <c r="O164" s="119" t="s">
        <v>591</v>
      </c>
      <c r="P164" s="119"/>
      <c r="Q164" s="119" t="s">
        <v>591</v>
      </c>
      <c r="R164" s="172"/>
      <c r="S164" s="172"/>
      <c r="T164" s="172"/>
    </row>
    <row r="165" spans="2:20" ht="18" customHeight="1" x14ac:dyDescent="0.2">
      <c r="B165" s="3"/>
      <c r="C165" s="324">
        <v>8.06</v>
      </c>
      <c r="D165" s="325"/>
      <c r="E165" s="328" t="s">
        <v>246</v>
      </c>
      <c r="F165" s="327"/>
      <c r="G165" s="6" t="s">
        <v>22</v>
      </c>
      <c r="H165" s="26">
        <v>2</v>
      </c>
      <c r="I165" s="42">
        <v>350000</v>
      </c>
      <c r="J165" s="31">
        <f t="shared" si="3"/>
        <v>700000</v>
      </c>
      <c r="K165" s="3"/>
      <c r="L165" s="7" t="s">
        <v>14</v>
      </c>
      <c r="M165" s="3"/>
      <c r="O165" s="119" t="s">
        <v>591</v>
      </c>
      <c r="P165" s="119"/>
      <c r="Q165" s="119" t="s">
        <v>591</v>
      </c>
      <c r="R165" s="172"/>
      <c r="S165" s="172"/>
      <c r="T165" s="172"/>
    </row>
    <row r="166" spans="2:20" ht="25.7" customHeight="1" x14ac:dyDescent="0.2">
      <c r="B166" s="3"/>
      <c r="C166" s="324">
        <v>8.07</v>
      </c>
      <c r="D166" s="325"/>
      <c r="E166" s="328" t="s">
        <v>264</v>
      </c>
      <c r="F166" s="327"/>
      <c r="G166" s="6" t="s">
        <v>22</v>
      </c>
      <c r="H166" s="26">
        <v>3</v>
      </c>
      <c r="I166" s="42">
        <v>37000</v>
      </c>
      <c r="J166" s="31">
        <f t="shared" si="3"/>
        <v>111000</v>
      </c>
      <c r="K166" s="3"/>
      <c r="L166" s="7" t="s">
        <v>14</v>
      </c>
      <c r="M166" s="3"/>
      <c r="O166" s="119" t="s">
        <v>591</v>
      </c>
      <c r="P166" s="119"/>
      <c r="Q166" s="119" t="s">
        <v>591</v>
      </c>
      <c r="R166" s="172"/>
      <c r="S166" s="172"/>
      <c r="T166" s="172"/>
    </row>
    <row r="167" spans="2:20" ht="18.600000000000001" customHeight="1" x14ac:dyDescent="0.2">
      <c r="B167" s="3"/>
      <c r="C167" s="324">
        <v>8.08</v>
      </c>
      <c r="D167" s="325"/>
      <c r="E167" s="328" t="s">
        <v>265</v>
      </c>
      <c r="F167" s="327"/>
      <c r="G167" s="6" t="s">
        <v>22</v>
      </c>
      <c r="H167" s="26">
        <v>3</v>
      </c>
      <c r="I167" s="42">
        <v>350500</v>
      </c>
      <c r="J167" s="31">
        <f t="shared" si="3"/>
        <v>1051500</v>
      </c>
      <c r="K167" s="3"/>
      <c r="L167" s="7" t="s">
        <v>14</v>
      </c>
      <c r="M167" s="3"/>
      <c r="O167" s="119" t="s">
        <v>591</v>
      </c>
      <c r="P167" s="119"/>
      <c r="Q167" s="119" t="s">
        <v>591</v>
      </c>
      <c r="R167" s="172"/>
      <c r="S167" s="172"/>
      <c r="T167" s="172"/>
    </row>
    <row r="168" spans="2:20" ht="17.850000000000001" customHeight="1" x14ac:dyDescent="0.2">
      <c r="B168" s="3"/>
      <c r="C168" s="324">
        <v>8.09</v>
      </c>
      <c r="D168" s="325"/>
      <c r="E168" s="328" t="s">
        <v>248</v>
      </c>
      <c r="F168" s="327"/>
      <c r="G168" s="6" t="s">
        <v>22</v>
      </c>
      <c r="H168" s="26">
        <v>8</v>
      </c>
      <c r="I168" s="42">
        <v>35000</v>
      </c>
      <c r="J168" s="31">
        <f t="shared" si="3"/>
        <v>280000</v>
      </c>
      <c r="K168" s="3"/>
      <c r="L168" s="7" t="s">
        <v>14</v>
      </c>
      <c r="M168" s="3"/>
      <c r="O168" s="119" t="s">
        <v>591</v>
      </c>
      <c r="P168" s="119"/>
      <c r="Q168" s="119" t="s">
        <v>591</v>
      </c>
      <c r="R168" s="172"/>
      <c r="S168" s="172"/>
      <c r="T168" s="172"/>
    </row>
    <row r="169" spans="2:20" ht="17.850000000000001" customHeight="1" x14ac:dyDescent="0.2">
      <c r="B169" s="3"/>
      <c r="C169" s="324">
        <v>8.1</v>
      </c>
      <c r="D169" s="325"/>
      <c r="E169" s="326" t="s">
        <v>87</v>
      </c>
      <c r="F169" s="327"/>
      <c r="G169" s="6" t="s">
        <v>22</v>
      </c>
      <c r="H169" s="26">
        <v>6</v>
      </c>
      <c r="I169" s="42">
        <v>35000</v>
      </c>
      <c r="J169" s="31">
        <f t="shared" si="3"/>
        <v>210000</v>
      </c>
      <c r="K169" s="3"/>
      <c r="L169" s="7" t="s">
        <v>14</v>
      </c>
      <c r="M169" s="3"/>
      <c r="O169" s="119" t="s">
        <v>591</v>
      </c>
      <c r="P169" s="119"/>
      <c r="Q169" s="119" t="s">
        <v>591</v>
      </c>
      <c r="R169" s="172"/>
      <c r="S169" s="172"/>
      <c r="T169" s="172"/>
    </row>
    <row r="170" spans="2:20" ht="17.850000000000001" customHeight="1" x14ac:dyDescent="0.2">
      <c r="B170" s="3"/>
      <c r="C170" s="324">
        <v>8.11</v>
      </c>
      <c r="D170" s="325"/>
      <c r="E170" s="326" t="s">
        <v>88</v>
      </c>
      <c r="F170" s="327"/>
      <c r="G170" s="6" t="s">
        <v>22</v>
      </c>
      <c r="H170" s="26">
        <v>1</v>
      </c>
      <c r="I170" s="42">
        <v>35000</v>
      </c>
      <c r="J170" s="31">
        <f t="shared" si="3"/>
        <v>35000</v>
      </c>
      <c r="K170" s="3"/>
      <c r="L170" s="7" t="s">
        <v>14</v>
      </c>
      <c r="M170" s="3"/>
      <c r="O170" s="119" t="s">
        <v>591</v>
      </c>
      <c r="P170" s="119"/>
      <c r="Q170" s="119" t="s">
        <v>591</v>
      </c>
      <c r="R170" s="172"/>
      <c r="S170" s="172"/>
      <c r="T170" s="172"/>
    </row>
    <row r="171" spans="2:20" ht="17.850000000000001" customHeight="1" x14ac:dyDescent="0.2">
      <c r="B171" s="3"/>
      <c r="C171" s="324">
        <v>8.1199999999999992</v>
      </c>
      <c r="D171" s="325"/>
      <c r="E171" s="326" t="s">
        <v>89</v>
      </c>
      <c r="F171" s="327"/>
      <c r="G171" s="6" t="s">
        <v>22</v>
      </c>
      <c r="H171" s="26">
        <v>1</v>
      </c>
      <c r="I171" s="42">
        <v>55000</v>
      </c>
      <c r="J171" s="31">
        <f t="shared" si="3"/>
        <v>55000</v>
      </c>
      <c r="K171" s="3"/>
      <c r="L171" s="7" t="s">
        <v>14</v>
      </c>
      <c r="M171" s="3"/>
      <c r="O171" s="119" t="s">
        <v>591</v>
      </c>
      <c r="P171" s="119"/>
      <c r="Q171" s="119" t="s">
        <v>591</v>
      </c>
      <c r="R171" s="172"/>
      <c r="S171" s="172"/>
      <c r="T171" s="172"/>
    </row>
    <row r="172" spans="2:20" ht="17.850000000000001" customHeight="1" x14ac:dyDescent="0.2">
      <c r="B172" s="3"/>
      <c r="C172" s="324">
        <v>8.1300000000000008</v>
      </c>
      <c r="D172" s="325"/>
      <c r="E172" s="326" t="s">
        <v>72</v>
      </c>
      <c r="F172" s="327"/>
      <c r="G172" s="6" t="s">
        <v>22</v>
      </c>
      <c r="H172" s="26">
        <v>2</v>
      </c>
      <c r="I172" s="42">
        <v>35000</v>
      </c>
      <c r="J172" s="31">
        <f t="shared" si="3"/>
        <v>70000</v>
      </c>
      <c r="K172" s="3"/>
      <c r="L172" s="7" t="s">
        <v>14</v>
      </c>
      <c r="M172" s="3"/>
      <c r="O172" s="119" t="s">
        <v>591</v>
      </c>
      <c r="P172" s="119"/>
      <c r="Q172" s="119" t="s">
        <v>591</v>
      </c>
      <c r="R172" s="172"/>
      <c r="S172" s="172"/>
      <c r="T172" s="172"/>
    </row>
    <row r="173" spans="2:20" ht="17.850000000000001" customHeight="1" x14ac:dyDescent="0.2">
      <c r="B173" s="3"/>
      <c r="C173" s="324">
        <v>8.14</v>
      </c>
      <c r="D173" s="325"/>
      <c r="E173" s="326" t="s">
        <v>74</v>
      </c>
      <c r="F173" s="327"/>
      <c r="G173" s="6" t="s">
        <v>22</v>
      </c>
      <c r="H173" s="26">
        <v>2</v>
      </c>
      <c r="I173" s="42">
        <v>35000</v>
      </c>
      <c r="J173" s="31">
        <f t="shared" si="3"/>
        <v>70000</v>
      </c>
      <c r="K173" s="3"/>
      <c r="L173" s="7" t="s">
        <v>14</v>
      </c>
      <c r="M173" s="3"/>
      <c r="O173" s="119" t="s">
        <v>591</v>
      </c>
      <c r="P173" s="119"/>
      <c r="Q173" s="119" t="s">
        <v>591</v>
      </c>
      <c r="R173" s="172"/>
      <c r="S173" s="172"/>
      <c r="T173" s="172"/>
    </row>
    <row r="174" spans="2:20" ht="14.45" customHeight="1" x14ac:dyDescent="0.2">
      <c r="B174" s="3"/>
      <c r="C174" s="331">
        <v>9</v>
      </c>
      <c r="D174" s="332"/>
      <c r="E174" s="322" t="s">
        <v>90</v>
      </c>
      <c r="F174" s="323"/>
      <c r="G174" s="17"/>
      <c r="H174" s="29"/>
      <c r="I174" s="43"/>
      <c r="J174" s="34">
        <f>SUM(J175:J193)</f>
        <v>21823760</v>
      </c>
      <c r="K174" s="8"/>
      <c r="L174" s="34">
        <f>SUM(L175:L193)</f>
        <v>5455940</v>
      </c>
      <c r="M174" s="8"/>
      <c r="O174" s="119"/>
      <c r="P174" s="119"/>
      <c r="Q174" s="119"/>
      <c r="R174" s="172"/>
      <c r="S174" s="172"/>
      <c r="T174" s="172"/>
    </row>
    <row r="175" spans="2:20" ht="16.7" customHeight="1" x14ac:dyDescent="0.2">
      <c r="B175" s="3"/>
      <c r="C175" s="324">
        <v>9.01</v>
      </c>
      <c r="D175" s="325"/>
      <c r="E175" s="326" t="s">
        <v>82</v>
      </c>
      <c r="F175" s="327"/>
      <c r="G175" s="6" t="s">
        <v>22</v>
      </c>
      <c r="H175" s="26">
        <v>1</v>
      </c>
      <c r="I175" s="42">
        <v>35000</v>
      </c>
      <c r="J175" s="31">
        <f t="shared" si="3"/>
        <v>35000</v>
      </c>
      <c r="K175" s="37">
        <v>0.25</v>
      </c>
      <c r="L175" s="33">
        <v>8750</v>
      </c>
      <c r="M175" s="38">
        <v>0.25</v>
      </c>
      <c r="O175" s="119" t="s">
        <v>591</v>
      </c>
      <c r="P175" s="119" t="s">
        <v>591</v>
      </c>
      <c r="Q175" s="119"/>
      <c r="R175" s="172"/>
      <c r="S175" s="172"/>
      <c r="T175" s="172"/>
    </row>
    <row r="176" spans="2:20" ht="25.35" customHeight="1" x14ac:dyDescent="0.2">
      <c r="B176" s="3"/>
      <c r="C176" s="324">
        <v>9.02</v>
      </c>
      <c r="D176" s="325"/>
      <c r="E176" s="326" t="s">
        <v>91</v>
      </c>
      <c r="F176" s="327"/>
      <c r="G176" s="6" t="s">
        <v>22</v>
      </c>
      <c r="H176" s="26">
        <v>24</v>
      </c>
      <c r="I176" s="42">
        <v>35000</v>
      </c>
      <c r="J176" s="31">
        <f t="shared" si="3"/>
        <v>840000</v>
      </c>
      <c r="K176" s="37">
        <v>0.25</v>
      </c>
      <c r="L176" s="33">
        <v>210000</v>
      </c>
      <c r="M176" s="38">
        <v>0.25</v>
      </c>
      <c r="O176" s="119" t="s">
        <v>591</v>
      </c>
      <c r="P176" s="119" t="s">
        <v>591</v>
      </c>
      <c r="Q176" s="119"/>
      <c r="R176" s="172"/>
      <c r="S176" s="172"/>
      <c r="T176" s="172"/>
    </row>
    <row r="177" spans="2:20" ht="18" customHeight="1" x14ac:dyDescent="0.2">
      <c r="B177" s="3"/>
      <c r="C177" s="324">
        <v>9.0299999999999994</v>
      </c>
      <c r="D177" s="325"/>
      <c r="E177" s="326" t="s">
        <v>56</v>
      </c>
      <c r="F177" s="327"/>
      <c r="G177" s="6" t="s">
        <v>22</v>
      </c>
      <c r="H177" s="26">
        <v>24</v>
      </c>
      <c r="I177" s="42">
        <v>205500</v>
      </c>
      <c r="J177" s="31">
        <f t="shared" si="3"/>
        <v>4932000</v>
      </c>
      <c r="K177" s="3"/>
      <c r="L177" s="33">
        <v>1233000</v>
      </c>
      <c r="M177" s="3"/>
      <c r="O177" s="119" t="s">
        <v>591</v>
      </c>
      <c r="P177" s="119" t="s">
        <v>591</v>
      </c>
      <c r="Q177" s="119"/>
      <c r="R177" s="172"/>
      <c r="S177" s="172"/>
      <c r="T177" s="172"/>
    </row>
    <row r="178" spans="2:20" ht="25.35" customHeight="1" x14ac:dyDescent="0.2">
      <c r="B178" s="3"/>
      <c r="C178" s="324">
        <v>9.0399999999999991</v>
      </c>
      <c r="D178" s="325"/>
      <c r="E178" s="328" t="s">
        <v>238</v>
      </c>
      <c r="F178" s="327"/>
      <c r="G178" s="6" t="s">
        <v>22</v>
      </c>
      <c r="H178" s="26">
        <v>11</v>
      </c>
      <c r="I178" s="42">
        <v>37000</v>
      </c>
      <c r="J178" s="31">
        <f t="shared" si="3"/>
        <v>407000</v>
      </c>
      <c r="K178" s="37">
        <v>0.11</v>
      </c>
      <c r="L178" s="33">
        <v>101750</v>
      </c>
      <c r="M178" s="38">
        <v>0.25</v>
      </c>
      <c r="O178" s="119" t="s">
        <v>591</v>
      </c>
      <c r="P178" s="119" t="s">
        <v>591</v>
      </c>
      <c r="Q178" s="119"/>
      <c r="R178" s="172"/>
      <c r="S178" s="172"/>
      <c r="T178" s="172"/>
    </row>
    <row r="179" spans="2:20" ht="25.35" customHeight="1" x14ac:dyDescent="0.2">
      <c r="B179" s="3"/>
      <c r="C179" s="324">
        <v>9.0500000000000007</v>
      </c>
      <c r="D179" s="325"/>
      <c r="E179" s="328" t="s">
        <v>239</v>
      </c>
      <c r="F179" s="327"/>
      <c r="G179" s="6" t="s">
        <v>22</v>
      </c>
      <c r="H179" s="26">
        <v>11</v>
      </c>
      <c r="I179" s="42">
        <v>16660</v>
      </c>
      <c r="J179" s="31">
        <f t="shared" ref="J179:J193" si="4">+I179*H179</f>
        <v>183260</v>
      </c>
      <c r="K179" s="3"/>
      <c r="L179" s="33">
        <v>45815</v>
      </c>
      <c r="M179" s="3"/>
      <c r="O179" s="119" t="s">
        <v>591</v>
      </c>
      <c r="P179" s="119" t="s">
        <v>591</v>
      </c>
      <c r="Q179" s="119"/>
      <c r="R179" s="172"/>
      <c r="S179" s="172"/>
      <c r="T179" s="172"/>
    </row>
    <row r="180" spans="2:20" ht="25.35" customHeight="1" x14ac:dyDescent="0.2">
      <c r="B180" s="3"/>
      <c r="C180" s="324">
        <v>9.06</v>
      </c>
      <c r="D180" s="325"/>
      <c r="E180" s="328" t="s">
        <v>237</v>
      </c>
      <c r="F180" s="327"/>
      <c r="G180" s="6" t="s">
        <v>22</v>
      </c>
      <c r="H180" s="26">
        <v>22</v>
      </c>
      <c r="I180" s="42">
        <v>35000</v>
      </c>
      <c r="J180" s="31">
        <f t="shared" si="4"/>
        <v>770000</v>
      </c>
      <c r="K180" s="37">
        <v>0.22</v>
      </c>
      <c r="L180" s="33">
        <v>192500</v>
      </c>
      <c r="M180" s="38">
        <v>0.25</v>
      </c>
      <c r="O180" s="119" t="s">
        <v>591</v>
      </c>
      <c r="P180" s="119" t="s">
        <v>591</v>
      </c>
      <c r="Q180" s="119"/>
      <c r="R180" s="172"/>
      <c r="S180" s="172"/>
      <c r="T180" s="172"/>
    </row>
    <row r="181" spans="2:20" ht="16.7" customHeight="1" x14ac:dyDescent="0.2">
      <c r="B181" s="3"/>
      <c r="C181" s="324">
        <v>9.07</v>
      </c>
      <c r="D181" s="325"/>
      <c r="E181" s="326" t="s">
        <v>57</v>
      </c>
      <c r="F181" s="327"/>
      <c r="G181" s="6" t="s">
        <v>22</v>
      </c>
      <c r="H181" s="26">
        <v>22</v>
      </c>
      <c r="I181" s="42">
        <v>250500</v>
      </c>
      <c r="J181" s="31">
        <f t="shared" si="4"/>
        <v>5511000</v>
      </c>
      <c r="K181" s="3"/>
      <c r="L181" s="33">
        <v>1377750</v>
      </c>
      <c r="M181" s="3"/>
      <c r="O181" s="119" t="s">
        <v>591</v>
      </c>
      <c r="P181" s="119" t="s">
        <v>591</v>
      </c>
      <c r="Q181" s="119"/>
      <c r="R181" s="172"/>
      <c r="S181" s="172"/>
      <c r="T181" s="172"/>
    </row>
    <row r="182" spans="2:20" ht="16.7" customHeight="1" x14ac:dyDescent="0.2">
      <c r="B182" s="3"/>
      <c r="C182" s="324">
        <v>9.08</v>
      </c>
      <c r="D182" s="325"/>
      <c r="E182" s="328" t="s">
        <v>266</v>
      </c>
      <c r="F182" s="327"/>
      <c r="G182" s="6" t="s">
        <v>22</v>
      </c>
      <c r="H182" s="26">
        <v>5</v>
      </c>
      <c r="I182" s="42">
        <v>35000</v>
      </c>
      <c r="J182" s="31">
        <f t="shared" si="4"/>
        <v>175000</v>
      </c>
      <c r="K182" s="3"/>
      <c r="L182" s="33">
        <v>43750</v>
      </c>
      <c r="M182" s="3"/>
      <c r="O182" s="119" t="s">
        <v>591</v>
      </c>
      <c r="P182" s="119" t="s">
        <v>591</v>
      </c>
      <c r="Q182" s="119"/>
      <c r="R182" s="172"/>
      <c r="S182" s="172"/>
      <c r="T182" s="172"/>
    </row>
    <row r="183" spans="2:20" ht="16.7" customHeight="1" x14ac:dyDescent="0.2">
      <c r="B183" s="3"/>
      <c r="C183" s="324">
        <v>9.09</v>
      </c>
      <c r="D183" s="325"/>
      <c r="E183" s="328" t="s">
        <v>267</v>
      </c>
      <c r="F183" s="327"/>
      <c r="G183" s="6" t="s">
        <v>22</v>
      </c>
      <c r="H183" s="26">
        <v>5</v>
      </c>
      <c r="I183" s="42">
        <v>385500</v>
      </c>
      <c r="J183" s="31">
        <f t="shared" si="4"/>
        <v>1927500</v>
      </c>
      <c r="K183" s="3"/>
      <c r="L183" s="33">
        <v>481875</v>
      </c>
      <c r="M183" s="3"/>
      <c r="O183" s="119" t="s">
        <v>591</v>
      </c>
      <c r="P183" s="119" t="s">
        <v>591</v>
      </c>
      <c r="Q183" s="119"/>
      <c r="R183" s="172"/>
      <c r="S183" s="172"/>
      <c r="T183" s="172"/>
    </row>
    <row r="184" spans="2:20" ht="25.5" customHeight="1" x14ac:dyDescent="0.2">
      <c r="B184" s="3"/>
      <c r="C184" s="324">
        <v>9.1</v>
      </c>
      <c r="D184" s="325"/>
      <c r="E184" s="328" t="s">
        <v>268</v>
      </c>
      <c r="F184" s="329"/>
      <c r="G184" s="6" t="s">
        <v>22</v>
      </c>
      <c r="H184" s="26">
        <v>10</v>
      </c>
      <c r="I184" s="42">
        <v>37000</v>
      </c>
      <c r="J184" s="31">
        <f t="shared" si="4"/>
        <v>370000</v>
      </c>
      <c r="K184" s="39">
        <v>0.25</v>
      </c>
      <c r="L184" s="33">
        <v>92500</v>
      </c>
      <c r="M184" s="38">
        <v>0.25</v>
      </c>
      <c r="O184" s="119" t="s">
        <v>591</v>
      </c>
      <c r="P184" s="119" t="s">
        <v>591</v>
      </c>
      <c r="Q184" s="119"/>
      <c r="R184" s="172"/>
      <c r="S184" s="172"/>
      <c r="T184" s="172"/>
    </row>
    <row r="185" spans="2:20" ht="20.100000000000001" customHeight="1" x14ac:dyDescent="0.2">
      <c r="B185" s="3"/>
      <c r="C185" s="324">
        <v>9.11</v>
      </c>
      <c r="D185" s="325"/>
      <c r="E185" s="328" t="s">
        <v>269</v>
      </c>
      <c r="F185" s="327"/>
      <c r="G185" s="6" t="s">
        <v>22</v>
      </c>
      <c r="H185" s="26">
        <v>10</v>
      </c>
      <c r="I185" s="42">
        <v>550000</v>
      </c>
      <c r="J185" s="31">
        <f t="shared" si="4"/>
        <v>5500000</v>
      </c>
      <c r="K185" s="3"/>
      <c r="L185" s="33">
        <v>1375000</v>
      </c>
      <c r="M185" s="3"/>
      <c r="O185" s="119" t="s">
        <v>591</v>
      </c>
      <c r="P185" s="119" t="s">
        <v>591</v>
      </c>
      <c r="Q185" s="119"/>
      <c r="R185" s="172"/>
      <c r="S185" s="172"/>
      <c r="T185" s="172"/>
    </row>
    <row r="186" spans="2:20" ht="25.5" customHeight="1" x14ac:dyDescent="0.2">
      <c r="B186" s="3"/>
      <c r="C186" s="324">
        <v>9.1199999999999992</v>
      </c>
      <c r="D186" s="325"/>
      <c r="E186" s="328" t="s">
        <v>243</v>
      </c>
      <c r="F186" s="329"/>
      <c r="G186" s="6" t="s">
        <v>22</v>
      </c>
      <c r="H186" s="26">
        <v>1</v>
      </c>
      <c r="I186" s="42">
        <v>37000</v>
      </c>
      <c r="J186" s="31">
        <f t="shared" si="4"/>
        <v>37000</v>
      </c>
      <c r="K186" s="3"/>
      <c r="L186" s="33">
        <v>9250</v>
      </c>
      <c r="M186" s="3"/>
      <c r="O186" s="119" t="s">
        <v>591</v>
      </c>
      <c r="P186" s="119" t="s">
        <v>591</v>
      </c>
      <c r="Q186" s="119"/>
      <c r="R186" s="172"/>
      <c r="S186" s="172"/>
      <c r="T186" s="172"/>
    </row>
    <row r="187" spans="2:20" ht="14.1" customHeight="1" x14ac:dyDescent="0.2">
      <c r="B187" s="3"/>
      <c r="C187" s="324">
        <v>9.1300000000000008</v>
      </c>
      <c r="D187" s="325"/>
      <c r="E187" s="326" t="s">
        <v>61</v>
      </c>
      <c r="F187" s="327"/>
      <c r="G187" s="6" t="s">
        <v>22</v>
      </c>
      <c r="H187" s="26">
        <v>1</v>
      </c>
      <c r="I187" s="42">
        <v>350500</v>
      </c>
      <c r="J187" s="31">
        <f t="shared" si="4"/>
        <v>350500</v>
      </c>
      <c r="K187" s="3"/>
      <c r="L187" s="33">
        <v>87625</v>
      </c>
      <c r="M187" s="3"/>
      <c r="O187" s="119" t="s">
        <v>591</v>
      </c>
      <c r="P187" s="119" t="s">
        <v>591</v>
      </c>
      <c r="Q187" s="119"/>
      <c r="R187" s="172"/>
      <c r="S187" s="172"/>
      <c r="T187" s="172"/>
    </row>
    <row r="188" spans="2:20" ht="25.5" customHeight="1" x14ac:dyDescent="0.2">
      <c r="B188" s="3"/>
      <c r="C188" s="324">
        <v>9.14</v>
      </c>
      <c r="D188" s="325"/>
      <c r="E188" s="328" t="s">
        <v>240</v>
      </c>
      <c r="F188" s="329"/>
      <c r="G188" s="6" t="s">
        <v>22</v>
      </c>
      <c r="H188" s="26">
        <v>1</v>
      </c>
      <c r="I188" s="42">
        <v>37000</v>
      </c>
      <c r="J188" s="31">
        <f t="shared" si="4"/>
        <v>37000</v>
      </c>
      <c r="K188" s="3"/>
      <c r="L188" s="33">
        <v>9250</v>
      </c>
      <c r="M188" s="3"/>
      <c r="O188" s="119" t="s">
        <v>591</v>
      </c>
      <c r="P188" s="119" t="s">
        <v>591</v>
      </c>
      <c r="Q188" s="119"/>
      <c r="R188" s="172"/>
      <c r="S188" s="172"/>
      <c r="T188" s="172"/>
    </row>
    <row r="189" spans="2:20" ht="23.45" customHeight="1" x14ac:dyDescent="0.2">
      <c r="B189" s="3"/>
      <c r="C189" s="324">
        <v>9.15</v>
      </c>
      <c r="D189" s="325"/>
      <c r="E189" s="328" t="s">
        <v>242</v>
      </c>
      <c r="F189" s="327"/>
      <c r="G189" s="6" t="s">
        <v>22</v>
      </c>
      <c r="H189" s="26">
        <v>1</v>
      </c>
      <c r="I189" s="42">
        <v>180500</v>
      </c>
      <c r="J189" s="31">
        <f t="shared" si="4"/>
        <v>180500</v>
      </c>
      <c r="K189" s="3"/>
      <c r="L189" s="33">
        <v>45125</v>
      </c>
      <c r="M189" s="3"/>
      <c r="O189" s="119" t="s">
        <v>591</v>
      </c>
      <c r="P189" s="119" t="s">
        <v>591</v>
      </c>
      <c r="Q189" s="119"/>
      <c r="R189" s="172"/>
      <c r="S189" s="172"/>
      <c r="T189" s="172"/>
    </row>
    <row r="190" spans="2:20" ht="25.5" customHeight="1" x14ac:dyDescent="0.2">
      <c r="B190" s="3"/>
      <c r="C190" s="324">
        <v>9.16</v>
      </c>
      <c r="D190" s="325"/>
      <c r="E190" s="328" t="s">
        <v>245</v>
      </c>
      <c r="F190" s="329"/>
      <c r="G190" s="6" t="s">
        <v>22</v>
      </c>
      <c r="H190" s="26">
        <v>2</v>
      </c>
      <c r="I190" s="42">
        <v>37000</v>
      </c>
      <c r="J190" s="31">
        <f t="shared" si="4"/>
        <v>74000</v>
      </c>
      <c r="K190" s="3"/>
      <c r="L190" s="33">
        <v>18500</v>
      </c>
      <c r="M190" s="3"/>
      <c r="O190" s="119" t="s">
        <v>591</v>
      </c>
      <c r="P190" s="119" t="s">
        <v>591</v>
      </c>
      <c r="Q190" s="119"/>
      <c r="R190" s="172"/>
      <c r="S190" s="172"/>
      <c r="T190" s="172"/>
    </row>
    <row r="191" spans="2:20" ht="23.45" customHeight="1" x14ac:dyDescent="0.2">
      <c r="B191" s="3"/>
      <c r="C191" s="324">
        <v>9.17</v>
      </c>
      <c r="D191" s="325"/>
      <c r="E191" s="328" t="s">
        <v>265</v>
      </c>
      <c r="F191" s="327"/>
      <c r="G191" s="6" t="s">
        <v>22</v>
      </c>
      <c r="H191" s="26">
        <v>2</v>
      </c>
      <c r="I191" s="42">
        <v>37000</v>
      </c>
      <c r="J191" s="31">
        <f t="shared" si="4"/>
        <v>74000</v>
      </c>
      <c r="K191" s="3"/>
      <c r="L191" s="33">
        <v>18500</v>
      </c>
      <c r="M191" s="3"/>
      <c r="O191" s="119" t="s">
        <v>591</v>
      </c>
      <c r="P191" s="119" t="s">
        <v>591</v>
      </c>
      <c r="Q191" s="119"/>
      <c r="R191" s="172"/>
      <c r="S191" s="172"/>
      <c r="T191" s="172"/>
    </row>
    <row r="192" spans="2:20" ht="14.1" customHeight="1" x14ac:dyDescent="0.2">
      <c r="B192" s="3"/>
      <c r="C192" s="324">
        <v>9.18</v>
      </c>
      <c r="D192" s="325"/>
      <c r="E192" s="328" t="s">
        <v>249</v>
      </c>
      <c r="F192" s="327"/>
      <c r="G192" s="6" t="s">
        <v>22</v>
      </c>
      <c r="H192" s="26">
        <v>7</v>
      </c>
      <c r="I192" s="42">
        <v>55000</v>
      </c>
      <c r="J192" s="31">
        <f t="shared" si="4"/>
        <v>385000</v>
      </c>
      <c r="K192" s="39">
        <v>0.25</v>
      </c>
      <c r="L192" s="33">
        <v>96250</v>
      </c>
      <c r="M192" s="38">
        <v>0.25</v>
      </c>
      <c r="O192" s="119" t="s">
        <v>591</v>
      </c>
      <c r="P192" s="119" t="s">
        <v>591</v>
      </c>
      <c r="Q192" s="119"/>
      <c r="R192" s="172"/>
      <c r="S192" s="172"/>
      <c r="T192" s="172"/>
    </row>
    <row r="193" spans="2:20" ht="14.1" customHeight="1" x14ac:dyDescent="0.2">
      <c r="B193" s="3"/>
      <c r="C193" s="324">
        <v>9.19</v>
      </c>
      <c r="D193" s="325"/>
      <c r="E193" s="328" t="s">
        <v>270</v>
      </c>
      <c r="F193" s="327"/>
      <c r="G193" s="6" t="s">
        <v>22</v>
      </c>
      <c r="H193" s="26">
        <v>1</v>
      </c>
      <c r="I193" s="42">
        <v>35000</v>
      </c>
      <c r="J193" s="31">
        <f t="shared" si="4"/>
        <v>35000</v>
      </c>
      <c r="K193" s="3"/>
      <c r="L193" s="33">
        <v>8750</v>
      </c>
      <c r="M193" s="3"/>
      <c r="O193" s="119" t="s">
        <v>591</v>
      </c>
      <c r="P193" s="119" t="s">
        <v>591</v>
      </c>
      <c r="Q193" s="119"/>
      <c r="R193" s="172"/>
      <c r="S193" s="172"/>
      <c r="T193" s="172"/>
    </row>
    <row r="194" spans="2:20" ht="14.1" customHeight="1" x14ac:dyDescent="0.2">
      <c r="B194" s="3"/>
      <c r="C194" s="331">
        <v>10</v>
      </c>
      <c r="D194" s="332"/>
      <c r="E194" s="322" t="s">
        <v>92</v>
      </c>
      <c r="F194" s="323"/>
      <c r="G194" s="17"/>
      <c r="H194" s="29"/>
      <c r="I194" s="43"/>
      <c r="J194" s="34">
        <f>SUM(J195:J197)</f>
        <v>12235000</v>
      </c>
      <c r="K194" s="40">
        <v>1</v>
      </c>
      <c r="L194" s="34">
        <f>SUM(L195:L197)</f>
        <v>3833500</v>
      </c>
      <c r="M194" s="8"/>
      <c r="O194" s="119"/>
      <c r="P194" s="119"/>
      <c r="Q194" s="119"/>
      <c r="R194" s="172"/>
      <c r="S194" s="172"/>
      <c r="T194" s="172"/>
    </row>
    <row r="195" spans="2:20" ht="25.5" customHeight="1" x14ac:dyDescent="0.2">
      <c r="B195" s="3"/>
      <c r="C195" s="324">
        <v>10.01</v>
      </c>
      <c r="D195" s="325"/>
      <c r="E195" s="328" t="s">
        <v>271</v>
      </c>
      <c r="F195" s="329"/>
      <c r="G195" s="6" t="s">
        <v>21</v>
      </c>
      <c r="H195" s="26">
        <v>25</v>
      </c>
      <c r="I195" s="42">
        <v>75000</v>
      </c>
      <c r="J195" s="31">
        <f t="shared" ref="J195:J257" si="5">+I195*H195</f>
        <v>1875000</v>
      </c>
      <c r="K195" s="3"/>
      <c r="L195" s="7" t="s">
        <v>14</v>
      </c>
      <c r="M195" s="3"/>
      <c r="O195" s="119" t="s">
        <v>591</v>
      </c>
      <c r="P195" s="119"/>
      <c r="Q195" s="119" t="s">
        <v>591</v>
      </c>
      <c r="R195" s="172"/>
      <c r="S195" s="172"/>
      <c r="T195" s="172"/>
    </row>
    <row r="196" spans="2:20" ht="25.5" customHeight="1" x14ac:dyDescent="0.2">
      <c r="B196" s="3"/>
      <c r="C196" s="324">
        <v>10.02</v>
      </c>
      <c r="D196" s="325"/>
      <c r="E196" s="328" t="s">
        <v>271</v>
      </c>
      <c r="F196" s="329"/>
      <c r="G196" s="6" t="s">
        <v>21</v>
      </c>
      <c r="H196" s="26">
        <v>78</v>
      </c>
      <c r="I196" s="42">
        <v>75000</v>
      </c>
      <c r="J196" s="31">
        <f t="shared" si="5"/>
        <v>5850000</v>
      </c>
      <c r="K196" s="3"/>
      <c r="L196" s="7" t="s">
        <v>14</v>
      </c>
      <c r="M196" s="3"/>
      <c r="O196" s="119" t="s">
        <v>591</v>
      </c>
      <c r="P196" s="119"/>
      <c r="Q196" s="119" t="s">
        <v>591</v>
      </c>
      <c r="R196" s="172"/>
      <c r="S196" s="172"/>
      <c r="T196" s="172"/>
    </row>
    <row r="197" spans="2:20" ht="25.5" customHeight="1" x14ac:dyDescent="0.2">
      <c r="B197" s="3"/>
      <c r="C197" s="324">
        <v>10.029999999999999</v>
      </c>
      <c r="D197" s="325"/>
      <c r="E197" s="328" t="s">
        <v>272</v>
      </c>
      <c r="F197" s="329"/>
      <c r="G197" s="6" t="s">
        <v>22</v>
      </c>
      <c r="H197" s="26">
        <v>20</v>
      </c>
      <c r="I197" s="42">
        <v>225500</v>
      </c>
      <c r="J197" s="31">
        <f t="shared" si="5"/>
        <v>4510000</v>
      </c>
      <c r="K197" s="41">
        <v>17</v>
      </c>
      <c r="L197" s="33">
        <v>3833500</v>
      </c>
      <c r="M197" s="6" t="s">
        <v>93</v>
      </c>
      <c r="O197" s="119" t="s">
        <v>591</v>
      </c>
      <c r="P197" s="119"/>
      <c r="Q197" s="119" t="s">
        <v>591</v>
      </c>
      <c r="R197" s="172"/>
      <c r="S197" s="172"/>
      <c r="T197" s="172"/>
    </row>
    <row r="198" spans="2:20" ht="14.1" customHeight="1" x14ac:dyDescent="0.2">
      <c r="B198" s="3"/>
      <c r="C198" s="331">
        <v>11</v>
      </c>
      <c r="D198" s="332"/>
      <c r="E198" s="322" t="s">
        <v>94</v>
      </c>
      <c r="F198" s="323"/>
      <c r="G198" s="17"/>
      <c r="H198" s="29"/>
      <c r="I198" s="43"/>
      <c r="J198" s="34">
        <f>SUM(J199:J203)</f>
        <v>14945925</v>
      </c>
      <c r="K198" s="40">
        <v>1</v>
      </c>
      <c r="L198" s="34">
        <f>SUM(L199:L203)</f>
        <v>8960</v>
      </c>
      <c r="M198" s="8"/>
      <c r="O198" s="119"/>
      <c r="P198" s="119"/>
      <c r="Q198" s="119"/>
      <c r="R198" s="172"/>
      <c r="S198" s="172"/>
      <c r="T198" s="172"/>
    </row>
    <row r="199" spans="2:20" ht="14.1" customHeight="1" x14ac:dyDescent="0.2">
      <c r="B199" s="3"/>
      <c r="C199" s="324">
        <v>11.01</v>
      </c>
      <c r="D199" s="325"/>
      <c r="E199" s="326" t="s">
        <v>95</v>
      </c>
      <c r="F199" s="327"/>
      <c r="G199" s="6" t="s">
        <v>22</v>
      </c>
      <c r="H199" s="26">
        <v>1</v>
      </c>
      <c r="I199" s="42">
        <v>450000</v>
      </c>
      <c r="J199" s="31">
        <f t="shared" si="5"/>
        <v>450000</v>
      </c>
      <c r="K199" s="3"/>
      <c r="L199" s="7" t="s">
        <v>14</v>
      </c>
      <c r="M199" s="3"/>
      <c r="O199" s="119" t="s">
        <v>591</v>
      </c>
      <c r="P199" s="119"/>
      <c r="Q199" s="119" t="s">
        <v>591</v>
      </c>
      <c r="R199" s="172"/>
      <c r="S199" s="172"/>
      <c r="T199" s="172"/>
    </row>
    <row r="200" spans="2:20" ht="14.1" customHeight="1" x14ac:dyDescent="0.2">
      <c r="B200" s="3"/>
      <c r="C200" s="324">
        <v>11.02</v>
      </c>
      <c r="D200" s="325"/>
      <c r="E200" s="326" t="s">
        <v>96</v>
      </c>
      <c r="F200" s="327"/>
      <c r="G200" s="6" t="s">
        <v>21</v>
      </c>
      <c r="H200" s="26">
        <v>5369</v>
      </c>
      <c r="I200" s="42">
        <v>2550</v>
      </c>
      <c r="J200" s="31">
        <f t="shared" si="5"/>
        <v>13690950</v>
      </c>
      <c r="K200" s="3"/>
      <c r="L200" s="7" t="s">
        <v>14</v>
      </c>
      <c r="M200" s="3"/>
      <c r="O200" s="119" t="s">
        <v>591</v>
      </c>
      <c r="P200" s="119"/>
      <c r="Q200" s="119" t="s">
        <v>591</v>
      </c>
      <c r="R200" s="172"/>
      <c r="S200" s="172"/>
      <c r="T200" s="172"/>
    </row>
    <row r="201" spans="2:20" ht="14.1" customHeight="1" x14ac:dyDescent="0.2">
      <c r="B201" s="3"/>
      <c r="C201" s="324">
        <v>11.03</v>
      </c>
      <c r="D201" s="325"/>
      <c r="E201" s="326" t="s">
        <v>97</v>
      </c>
      <c r="F201" s="327"/>
      <c r="G201" s="6" t="s">
        <v>21</v>
      </c>
      <c r="H201" s="26">
        <v>47</v>
      </c>
      <c r="I201" s="42">
        <v>9800</v>
      </c>
      <c r="J201" s="31">
        <f t="shared" si="5"/>
        <v>460600</v>
      </c>
      <c r="K201" s="39">
        <v>0.4</v>
      </c>
      <c r="L201" s="33">
        <v>3920</v>
      </c>
      <c r="M201" s="27">
        <v>40</v>
      </c>
      <c r="O201" s="119" t="s">
        <v>591</v>
      </c>
      <c r="P201" s="119"/>
      <c r="Q201" s="119" t="s">
        <v>591</v>
      </c>
      <c r="R201" s="172"/>
      <c r="S201" s="172"/>
      <c r="T201" s="172"/>
    </row>
    <row r="202" spans="2:20" ht="14.1" customHeight="1" x14ac:dyDescent="0.2">
      <c r="B202" s="3"/>
      <c r="C202" s="324">
        <v>11.04</v>
      </c>
      <c r="D202" s="325"/>
      <c r="E202" s="326" t="s">
        <v>98</v>
      </c>
      <c r="F202" s="327"/>
      <c r="G202" s="6" t="s">
        <v>21</v>
      </c>
      <c r="H202" s="26">
        <v>25</v>
      </c>
      <c r="I202" s="42">
        <v>12599</v>
      </c>
      <c r="J202" s="31">
        <f t="shared" si="5"/>
        <v>314975</v>
      </c>
      <c r="K202" s="39">
        <v>0.4</v>
      </c>
      <c r="L202" s="33">
        <v>5040</v>
      </c>
      <c r="M202" s="27">
        <v>20</v>
      </c>
      <c r="O202" s="119" t="s">
        <v>591</v>
      </c>
      <c r="P202" s="119"/>
      <c r="Q202" s="119" t="s">
        <v>591</v>
      </c>
      <c r="R202" s="172"/>
      <c r="S202" s="172"/>
      <c r="T202" s="172"/>
    </row>
    <row r="203" spans="2:20" ht="14.1" customHeight="1" x14ac:dyDescent="0.2">
      <c r="B203" s="3"/>
      <c r="C203" s="324">
        <v>11.05</v>
      </c>
      <c r="D203" s="325"/>
      <c r="E203" s="326" t="s">
        <v>99</v>
      </c>
      <c r="F203" s="327"/>
      <c r="G203" s="6" t="s">
        <v>21</v>
      </c>
      <c r="H203" s="26">
        <v>3</v>
      </c>
      <c r="I203" s="42">
        <v>9800</v>
      </c>
      <c r="J203" s="31">
        <f t="shared" si="5"/>
        <v>29400</v>
      </c>
      <c r="K203" s="3"/>
      <c r="L203" s="7" t="s">
        <v>14</v>
      </c>
      <c r="M203" s="3"/>
      <c r="O203" s="119" t="s">
        <v>591</v>
      </c>
      <c r="P203" s="119"/>
      <c r="Q203" s="119"/>
      <c r="R203" s="172"/>
      <c r="S203" s="172"/>
      <c r="T203" s="172"/>
    </row>
    <row r="204" spans="2:20" ht="14.1" customHeight="1" x14ac:dyDescent="0.2">
      <c r="B204" s="3"/>
      <c r="C204" s="331">
        <v>12</v>
      </c>
      <c r="D204" s="332"/>
      <c r="E204" s="322" t="s">
        <v>100</v>
      </c>
      <c r="F204" s="323"/>
      <c r="G204" s="17"/>
      <c r="H204" s="29"/>
      <c r="I204" s="43"/>
      <c r="J204" s="34">
        <f>SUM(J205:J209)</f>
        <v>3042500</v>
      </c>
      <c r="K204" s="40">
        <v>1</v>
      </c>
      <c r="L204" s="34">
        <f>SUM(L205:L209)</f>
        <v>12300</v>
      </c>
      <c r="M204" s="8"/>
      <c r="O204" s="119"/>
      <c r="P204" s="119"/>
      <c r="Q204" s="119"/>
      <c r="R204" s="172"/>
      <c r="S204" s="172"/>
      <c r="T204" s="172"/>
    </row>
    <row r="205" spans="2:20" ht="14.1" customHeight="1" x14ac:dyDescent="0.2">
      <c r="B205" s="3"/>
      <c r="C205" s="324">
        <v>12.01</v>
      </c>
      <c r="D205" s="325"/>
      <c r="E205" s="326" t="s">
        <v>101</v>
      </c>
      <c r="F205" s="327"/>
      <c r="G205" s="6" t="s">
        <v>21</v>
      </c>
      <c r="H205" s="26">
        <v>72</v>
      </c>
      <c r="I205" s="42">
        <v>20500</v>
      </c>
      <c r="J205" s="31">
        <f t="shared" si="5"/>
        <v>1476000</v>
      </c>
      <c r="K205" s="39">
        <v>0.6</v>
      </c>
      <c r="L205" s="33">
        <v>12300</v>
      </c>
      <c r="M205" s="27">
        <v>60</v>
      </c>
      <c r="O205" s="119" t="s">
        <v>591</v>
      </c>
      <c r="P205" s="119"/>
      <c r="Q205" s="119" t="s">
        <v>591</v>
      </c>
      <c r="R205" s="172"/>
      <c r="S205" s="172"/>
      <c r="T205" s="172"/>
    </row>
    <row r="206" spans="2:20" ht="14.1" customHeight="1" x14ac:dyDescent="0.2">
      <c r="B206" s="3"/>
      <c r="C206" s="324">
        <v>12.02</v>
      </c>
      <c r="D206" s="325"/>
      <c r="E206" s="326" t="s">
        <v>102</v>
      </c>
      <c r="F206" s="327"/>
      <c r="G206" s="6" t="s">
        <v>21</v>
      </c>
      <c r="H206" s="26">
        <v>34</v>
      </c>
      <c r="I206" s="42">
        <v>20500</v>
      </c>
      <c r="J206" s="31">
        <f t="shared" si="5"/>
        <v>697000</v>
      </c>
      <c r="K206" s="3"/>
      <c r="L206" s="7" t="s">
        <v>14</v>
      </c>
      <c r="M206" s="3"/>
      <c r="O206" s="119" t="s">
        <v>591</v>
      </c>
      <c r="P206" s="119"/>
      <c r="Q206" s="119" t="s">
        <v>591</v>
      </c>
      <c r="R206" s="172"/>
      <c r="S206" s="172"/>
      <c r="T206" s="172"/>
    </row>
    <row r="207" spans="2:20" ht="14.1" customHeight="1" x14ac:dyDescent="0.2">
      <c r="B207" s="3"/>
      <c r="C207" s="324">
        <v>12.03</v>
      </c>
      <c r="D207" s="325"/>
      <c r="E207" s="326" t="s">
        <v>103</v>
      </c>
      <c r="F207" s="327"/>
      <c r="G207" s="6" t="s">
        <v>21</v>
      </c>
      <c r="H207" s="26">
        <v>5</v>
      </c>
      <c r="I207" s="42">
        <v>25500</v>
      </c>
      <c r="J207" s="31">
        <f t="shared" si="5"/>
        <v>127500</v>
      </c>
      <c r="K207" s="3"/>
      <c r="L207" s="7" t="s">
        <v>14</v>
      </c>
      <c r="M207" s="3"/>
      <c r="O207" s="119" t="s">
        <v>591</v>
      </c>
      <c r="P207" s="119"/>
      <c r="Q207" s="119"/>
      <c r="R207" s="172"/>
      <c r="S207" s="172"/>
      <c r="T207" s="172"/>
    </row>
    <row r="208" spans="2:20" ht="25.5" customHeight="1" x14ac:dyDescent="0.2">
      <c r="B208" s="3"/>
      <c r="C208" s="324">
        <v>12.04</v>
      </c>
      <c r="D208" s="325"/>
      <c r="E208" s="328" t="s">
        <v>273</v>
      </c>
      <c r="F208" s="329"/>
      <c r="G208" s="6" t="s">
        <v>22</v>
      </c>
      <c r="H208" s="26">
        <v>2</v>
      </c>
      <c r="I208" s="42">
        <v>250500</v>
      </c>
      <c r="J208" s="31">
        <f t="shared" si="5"/>
        <v>501000</v>
      </c>
      <c r="K208" s="3"/>
      <c r="L208" s="7" t="s">
        <v>14</v>
      </c>
      <c r="M208" s="3"/>
      <c r="O208" s="119" t="s">
        <v>591</v>
      </c>
      <c r="P208" s="119"/>
      <c r="Q208" s="119" t="s">
        <v>591</v>
      </c>
      <c r="R208" s="172"/>
      <c r="S208" s="172"/>
      <c r="T208" s="172"/>
    </row>
    <row r="209" spans="2:20" ht="14.1" customHeight="1" x14ac:dyDescent="0.2">
      <c r="B209" s="3"/>
      <c r="C209" s="324">
        <v>12.05</v>
      </c>
      <c r="D209" s="325"/>
      <c r="E209" s="326" t="s">
        <v>104</v>
      </c>
      <c r="F209" s="327"/>
      <c r="G209" s="6" t="s">
        <v>22</v>
      </c>
      <c r="H209" s="26">
        <v>2</v>
      </c>
      <c r="I209" s="42">
        <v>120500</v>
      </c>
      <c r="J209" s="31">
        <f t="shared" si="5"/>
        <v>241000</v>
      </c>
      <c r="K209" s="3"/>
      <c r="L209" s="7" t="s">
        <v>14</v>
      </c>
      <c r="M209" s="3"/>
      <c r="O209" s="119" t="s">
        <v>591</v>
      </c>
      <c r="P209" s="119"/>
      <c r="Q209" s="119" t="s">
        <v>591</v>
      </c>
      <c r="R209" s="172"/>
      <c r="S209" s="172"/>
      <c r="T209" s="172"/>
    </row>
    <row r="210" spans="2:20" ht="14.1" customHeight="1" x14ac:dyDescent="0.2">
      <c r="B210" s="3"/>
      <c r="C210" s="331">
        <v>13</v>
      </c>
      <c r="D210" s="332"/>
      <c r="E210" s="322" t="s">
        <v>105</v>
      </c>
      <c r="F210" s="323"/>
      <c r="G210" s="17"/>
      <c r="H210" s="29"/>
      <c r="I210" s="43"/>
      <c r="J210" s="34">
        <f>SUM(J211:J215)</f>
        <v>1022574</v>
      </c>
      <c r="K210" s="40">
        <v>1</v>
      </c>
      <c r="L210" s="34">
        <f>SUM(L211:L215)</f>
        <v>6440</v>
      </c>
      <c r="M210" s="8"/>
      <c r="O210" s="119"/>
      <c r="P210" s="119"/>
      <c r="Q210" s="119"/>
      <c r="R210" s="172"/>
      <c r="S210" s="172"/>
      <c r="T210" s="172"/>
    </row>
    <row r="211" spans="2:20" ht="14.1" customHeight="1" x14ac:dyDescent="0.2">
      <c r="B211" s="3"/>
      <c r="C211" s="324">
        <v>13.01</v>
      </c>
      <c r="D211" s="325"/>
      <c r="E211" s="326" t="s">
        <v>106</v>
      </c>
      <c r="F211" s="327"/>
      <c r="G211" s="6" t="s">
        <v>21</v>
      </c>
      <c r="H211" s="26">
        <v>47</v>
      </c>
      <c r="I211" s="42">
        <v>9800</v>
      </c>
      <c r="J211" s="31">
        <f t="shared" si="5"/>
        <v>460600</v>
      </c>
      <c r="K211" s="39">
        <v>0.4</v>
      </c>
      <c r="L211" s="33">
        <v>3920</v>
      </c>
      <c r="M211" s="27">
        <v>40</v>
      </c>
      <c r="O211" s="119" t="s">
        <v>591</v>
      </c>
      <c r="P211" s="119"/>
      <c r="Q211" s="119" t="s">
        <v>591</v>
      </c>
      <c r="R211" s="172"/>
      <c r="S211" s="172"/>
      <c r="T211" s="172"/>
    </row>
    <row r="212" spans="2:20" ht="14.1" customHeight="1" x14ac:dyDescent="0.2">
      <c r="B212" s="3"/>
      <c r="C212" s="324">
        <v>13.02</v>
      </c>
      <c r="D212" s="325"/>
      <c r="E212" s="326" t="s">
        <v>107</v>
      </c>
      <c r="F212" s="327"/>
      <c r="G212" s="6" t="s">
        <v>21</v>
      </c>
      <c r="H212" s="26">
        <v>25</v>
      </c>
      <c r="I212" s="42">
        <v>12599</v>
      </c>
      <c r="J212" s="31">
        <f t="shared" si="5"/>
        <v>314975</v>
      </c>
      <c r="K212" s="38">
        <v>0.2</v>
      </c>
      <c r="L212" s="33">
        <v>2520</v>
      </c>
      <c r="M212" s="27">
        <v>20</v>
      </c>
      <c r="O212" s="119" t="s">
        <v>591</v>
      </c>
      <c r="P212" s="119"/>
      <c r="Q212" s="119" t="s">
        <v>591</v>
      </c>
      <c r="R212" s="172"/>
      <c r="S212" s="172"/>
      <c r="T212" s="172"/>
    </row>
    <row r="213" spans="2:20" ht="14.1" customHeight="1" x14ac:dyDescent="0.2">
      <c r="B213" s="3"/>
      <c r="C213" s="324">
        <v>13.03</v>
      </c>
      <c r="D213" s="325"/>
      <c r="E213" s="326" t="s">
        <v>108</v>
      </c>
      <c r="F213" s="327"/>
      <c r="G213" s="6" t="s">
        <v>21</v>
      </c>
      <c r="H213" s="26">
        <v>3</v>
      </c>
      <c r="I213" s="42">
        <v>9800</v>
      </c>
      <c r="J213" s="31">
        <f t="shared" si="5"/>
        <v>29400</v>
      </c>
      <c r="K213" s="3"/>
      <c r="L213" s="7" t="s">
        <v>14</v>
      </c>
      <c r="M213" s="3"/>
      <c r="O213" s="119" t="s">
        <v>591</v>
      </c>
      <c r="P213" s="119"/>
      <c r="Q213" s="119"/>
      <c r="R213" s="172"/>
      <c r="S213" s="172"/>
      <c r="T213" s="172"/>
    </row>
    <row r="214" spans="2:20" ht="14.1" customHeight="1" x14ac:dyDescent="0.2">
      <c r="B214" s="3"/>
      <c r="C214" s="324">
        <v>13.04</v>
      </c>
      <c r="D214" s="325"/>
      <c r="E214" s="326" t="s">
        <v>99</v>
      </c>
      <c r="F214" s="327"/>
      <c r="G214" s="6" t="s">
        <v>21</v>
      </c>
      <c r="H214" s="26">
        <v>1</v>
      </c>
      <c r="I214" s="42">
        <v>12599</v>
      </c>
      <c r="J214" s="31">
        <f t="shared" si="5"/>
        <v>12599</v>
      </c>
      <c r="K214" s="3"/>
      <c r="L214" s="7" t="s">
        <v>14</v>
      </c>
      <c r="M214" s="3"/>
      <c r="O214" s="119" t="s">
        <v>591</v>
      </c>
      <c r="P214" s="119"/>
      <c r="Q214" s="119"/>
      <c r="R214" s="172"/>
      <c r="S214" s="172"/>
      <c r="T214" s="172"/>
    </row>
    <row r="215" spans="2:20" ht="14.1" customHeight="1" x14ac:dyDescent="0.2">
      <c r="B215" s="3"/>
      <c r="C215" s="324">
        <v>13.05</v>
      </c>
      <c r="D215" s="325"/>
      <c r="E215" s="326" t="s">
        <v>102</v>
      </c>
      <c r="F215" s="327"/>
      <c r="G215" s="6" t="s">
        <v>21</v>
      </c>
      <c r="H215" s="26">
        <v>10</v>
      </c>
      <c r="I215" s="42">
        <v>20500</v>
      </c>
      <c r="J215" s="31">
        <f t="shared" si="5"/>
        <v>205000</v>
      </c>
      <c r="K215" s="3"/>
      <c r="L215" s="7" t="s">
        <v>14</v>
      </c>
      <c r="M215" s="3"/>
      <c r="O215" s="119" t="s">
        <v>591</v>
      </c>
      <c r="P215" s="119"/>
      <c r="Q215" s="119" t="s">
        <v>591</v>
      </c>
      <c r="R215" s="172"/>
      <c r="S215" s="172"/>
      <c r="T215" s="172"/>
    </row>
    <row r="216" spans="2:20" ht="14.1" customHeight="1" x14ac:dyDescent="0.2">
      <c r="B216" s="3"/>
      <c r="C216" s="331">
        <v>14</v>
      </c>
      <c r="D216" s="332"/>
      <c r="E216" s="322" t="s">
        <v>109</v>
      </c>
      <c r="F216" s="323"/>
      <c r="G216" s="17"/>
      <c r="H216" s="29"/>
      <c r="I216" s="43"/>
      <c r="J216" s="34">
        <f>SUM(J217:J221)</f>
        <v>35569000</v>
      </c>
      <c r="K216" s="29">
        <v>1</v>
      </c>
      <c r="L216" s="34">
        <f>SUM(L217:L221)</f>
        <v>0</v>
      </c>
      <c r="M216" s="8"/>
      <c r="O216" s="119"/>
      <c r="P216" s="119"/>
      <c r="Q216" s="119"/>
      <c r="R216" s="172"/>
      <c r="S216" s="172"/>
      <c r="T216" s="172"/>
    </row>
    <row r="217" spans="2:20" ht="25.5" customHeight="1" x14ac:dyDescent="0.2">
      <c r="B217" s="3"/>
      <c r="C217" s="324">
        <v>14.01</v>
      </c>
      <c r="D217" s="325"/>
      <c r="E217" s="330" t="s">
        <v>110</v>
      </c>
      <c r="F217" s="329"/>
      <c r="G217" s="6" t="s">
        <v>111</v>
      </c>
      <c r="H217" s="26">
        <v>1</v>
      </c>
      <c r="I217" s="42">
        <v>550000</v>
      </c>
      <c r="J217" s="31">
        <f t="shared" si="5"/>
        <v>550000</v>
      </c>
      <c r="K217" s="3"/>
      <c r="L217" s="7" t="s">
        <v>14</v>
      </c>
      <c r="M217" s="3"/>
      <c r="O217" s="119" t="s">
        <v>591</v>
      </c>
      <c r="P217" s="119"/>
      <c r="Q217" s="119" t="s">
        <v>591</v>
      </c>
      <c r="R217" s="172"/>
      <c r="S217" s="172"/>
      <c r="T217" s="172"/>
    </row>
    <row r="218" spans="2:20" ht="25.5" customHeight="1" x14ac:dyDescent="0.2">
      <c r="B218" s="3"/>
      <c r="C218" s="324">
        <v>14.02</v>
      </c>
      <c r="D218" s="325"/>
      <c r="E218" s="330" t="s">
        <v>112</v>
      </c>
      <c r="F218" s="329"/>
      <c r="G218" s="6" t="s">
        <v>111</v>
      </c>
      <c r="H218" s="26">
        <v>1</v>
      </c>
      <c r="I218" s="42">
        <v>550000</v>
      </c>
      <c r="J218" s="31">
        <f t="shared" si="5"/>
        <v>550000</v>
      </c>
      <c r="K218" s="3"/>
      <c r="L218" s="7" t="s">
        <v>14</v>
      </c>
      <c r="M218" s="3"/>
      <c r="O218" s="119" t="s">
        <v>591</v>
      </c>
      <c r="P218" s="119"/>
      <c r="Q218" s="119" t="s">
        <v>591</v>
      </c>
      <c r="R218" s="172"/>
      <c r="S218" s="172"/>
      <c r="T218" s="172"/>
    </row>
    <row r="219" spans="2:20" ht="25.5" customHeight="1" x14ac:dyDescent="0.2">
      <c r="B219" s="3"/>
      <c r="C219" s="324">
        <v>14.03</v>
      </c>
      <c r="D219" s="325"/>
      <c r="E219" s="328" t="s">
        <v>274</v>
      </c>
      <c r="F219" s="329"/>
      <c r="G219" s="6" t="s">
        <v>21</v>
      </c>
      <c r="H219" s="26">
        <v>107</v>
      </c>
      <c r="I219" s="42">
        <v>128500</v>
      </c>
      <c r="J219" s="31">
        <f t="shared" si="5"/>
        <v>13749500</v>
      </c>
      <c r="K219" s="3"/>
      <c r="L219" s="7" t="s">
        <v>14</v>
      </c>
      <c r="M219" s="3"/>
      <c r="O219" s="119" t="s">
        <v>591</v>
      </c>
      <c r="P219" s="119"/>
      <c r="Q219" s="119" t="s">
        <v>591</v>
      </c>
      <c r="R219" s="172"/>
      <c r="S219" s="172"/>
      <c r="T219" s="172"/>
    </row>
    <row r="220" spans="2:20" ht="14.1" customHeight="1" x14ac:dyDescent="0.2">
      <c r="B220" s="3"/>
      <c r="C220" s="324">
        <v>14.04</v>
      </c>
      <c r="D220" s="325"/>
      <c r="E220" s="326" t="s">
        <v>113</v>
      </c>
      <c r="F220" s="327"/>
      <c r="G220" s="6" t="s">
        <v>21</v>
      </c>
      <c r="H220" s="26">
        <v>99</v>
      </c>
      <c r="I220" s="42">
        <v>180500</v>
      </c>
      <c r="J220" s="31">
        <f t="shared" si="5"/>
        <v>17869500</v>
      </c>
      <c r="K220" s="3"/>
      <c r="L220" s="7" t="s">
        <v>14</v>
      </c>
      <c r="M220" s="3"/>
      <c r="O220" s="119" t="s">
        <v>591</v>
      </c>
      <c r="P220" s="119"/>
      <c r="Q220" s="119"/>
      <c r="R220" s="172"/>
      <c r="S220" s="172"/>
      <c r="T220" s="172"/>
    </row>
    <row r="221" spans="2:20" ht="14.1" customHeight="1" x14ac:dyDescent="0.2">
      <c r="B221" s="3"/>
      <c r="C221" s="324">
        <v>14.05</v>
      </c>
      <c r="D221" s="325"/>
      <c r="E221" s="328" t="s">
        <v>275</v>
      </c>
      <c r="F221" s="327"/>
      <c r="G221" s="6" t="s">
        <v>22</v>
      </c>
      <c r="H221" s="26">
        <v>1</v>
      </c>
      <c r="I221" s="42">
        <v>2850000</v>
      </c>
      <c r="J221" s="31">
        <f t="shared" si="5"/>
        <v>2850000</v>
      </c>
      <c r="K221" s="3"/>
      <c r="L221" s="7" t="s">
        <v>14</v>
      </c>
      <c r="M221" s="3"/>
      <c r="O221" s="119" t="s">
        <v>591</v>
      </c>
      <c r="P221" s="119"/>
      <c r="Q221" s="119"/>
      <c r="R221" s="172"/>
      <c r="S221" s="172"/>
      <c r="T221" s="172"/>
    </row>
    <row r="222" spans="2:20" ht="14.1" customHeight="1" x14ac:dyDescent="0.2">
      <c r="B222" s="3"/>
      <c r="C222" s="331">
        <v>15</v>
      </c>
      <c r="D222" s="332"/>
      <c r="E222" s="322" t="s">
        <v>114</v>
      </c>
      <c r="F222" s="323"/>
      <c r="G222" s="17"/>
      <c r="H222" s="29"/>
      <c r="I222" s="43"/>
      <c r="J222" s="34">
        <f>SUM(J223:J231)</f>
        <v>20264400</v>
      </c>
      <c r="K222" s="29">
        <v>1</v>
      </c>
      <c r="L222" s="34">
        <f>SUM(L223:L231)</f>
        <v>4222415</v>
      </c>
      <c r="M222" s="8"/>
      <c r="O222" s="119"/>
      <c r="P222" s="119"/>
      <c r="Q222" s="119"/>
      <c r="R222" s="172"/>
      <c r="S222" s="172"/>
      <c r="T222" s="172"/>
    </row>
    <row r="223" spans="2:20" ht="14.1" customHeight="1" x14ac:dyDescent="0.2">
      <c r="B223" s="3"/>
      <c r="C223" s="324">
        <v>15.01</v>
      </c>
      <c r="D223" s="325"/>
      <c r="E223" s="326" t="s">
        <v>115</v>
      </c>
      <c r="F223" s="327"/>
      <c r="G223" s="6" t="s">
        <v>22</v>
      </c>
      <c r="H223" s="26">
        <v>17</v>
      </c>
      <c r="I223" s="42">
        <v>22500</v>
      </c>
      <c r="J223" s="31">
        <f t="shared" si="5"/>
        <v>382500</v>
      </c>
      <c r="K223" s="3"/>
      <c r="L223" s="7" t="s">
        <v>14</v>
      </c>
      <c r="M223" s="3"/>
      <c r="O223" s="119" t="s">
        <v>591</v>
      </c>
      <c r="P223" s="119"/>
      <c r="Q223" s="119" t="s">
        <v>591</v>
      </c>
      <c r="R223" s="172"/>
      <c r="S223" s="172"/>
      <c r="T223" s="172"/>
    </row>
    <row r="224" spans="2:20" ht="14.1" customHeight="1" x14ac:dyDescent="0.2">
      <c r="B224" s="3"/>
      <c r="C224" s="324">
        <v>15.02</v>
      </c>
      <c r="D224" s="325"/>
      <c r="E224" s="326" t="s">
        <v>116</v>
      </c>
      <c r="F224" s="327"/>
      <c r="G224" s="6" t="s">
        <v>21</v>
      </c>
      <c r="H224" s="26">
        <v>331</v>
      </c>
      <c r="I224" s="42">
        <v>22500</v>
      </c>
      <c r="J224" s="31">
        <f t="shared" si="5"/>
        <v>7447500</v>
      </c>
      <c r="K224" s="3"/>
      <c r="L224" s="7" t="s">
        <v>14</v>
      </c>
      <c r="M224" s="3"/>
      <c r="O224" s="119" t="s">
        <v>591</v>
      </c>
      <c r="P224" s="119"/>
      <c r="Q224" s="119" t="s">
        <v>591</v>
      </c>
      <c r="R224" s="172"/>
      <c r="S224" s="172"/>
      <c r="T224" s="172"/>
    </row>
    <row r="225" spans="2:20" ht="14.1" customHeight="1" x14ac:dyDescent="0.2">
      <c r="B225" s="3"/>
      <c r="C225" s="324">
        <v>15.03</v>
      </c>
      <c r="D225" s="325"/>
      <c r="E225" s="326" t="s">
        <v>117</v>
      </c>
      <c r="F225" s="327"/>
      <c r="G225" s="6" t="s">
        <v>21</v>
      </c>
      <c r="H225" s="26">
        <v>242</v>
      </c>
      <c r="I225" s="42">
        <v>22500</v>
      </c>
      <c r="J225" s="31">
        <f t="shared" si="5"/>
        <v>5445000</v>
      </c>
      <c r="K225" s="3"/>
      <c r="L225" s="7" t="s">
        <v>14</v>
      </c>
      <c r="M225" s="3"/>
      <c r="O225" s="119" t="s">
        <v>591</v>
      </c>
      <c r="P225" s="119"/>
      <c r="Q225" s="119" t="s">
        <v>591</v>
      </c>
      <c r="R225" s="172"/>
      <c r="S225" s="172"/>
      <c r="T225" s="172"/>
    </row>
    <row r="226" spans="2:20" ht="14.1" customHeight="1" x14ac:dyDescent="0.2">
      <c r="B226" s="3"/>
      <c r="C226" s="324">
        <v>15.04</v>
      </c>
      <c r="D226" s="325"/>
      <c r="E226" s="326" t="s">
        <v>118</v>
      </c>
      <c r="F226" s="327"/>
      <c r="G226" s="6" t="s">
        <v>21</v>
      </c>
      <c r="H226" s="26">
        <v>278</v>
      </c>
      <c r="I226" s="42">
        <v>7800</v>
      </c>
      <c r="J226" s="31">
        <f t="shared" si="5"/>
        <v>2168400</v>
      </c>
      <c r="K226" s="3"/>
      <c r="L226" s="7" t="s">
        <v>14</v>
      </c>
      <c r="M226" s="3"/>
      <c r="O226" s="119" t="s">
        <v>591</v>
      </c>
      <c r="P226" s="119"/>
      <c r="Q226" s="119" t="s">
        <v>591</v>
      </c>
      <c r="R226" s="172"/>
      <c r="S226" s="172"/>
      <c r="T226" s="172"/>
    </row>
    <row r="227" spans="2:20" ht="25.5" customHeight="1" x14ac:dyDescent="0.2">
      <c r="B227" s="3"/>
      <c r="C227" s="324">
        <v>15.05</v>
      </c>
      <c r="D227" s="325"/>
      <c r="E227" s="328" t="s">
        <v>276</v>
      </c>
      <c r="F227" s="329"/>
      <c r="G227" s="6" t="s">
        <v>16</v>
      </c>
      <c r="H227" s="26">
        <v>8</v>
      </c>
      <c r="I227" s="42">
        <v>75500</v>
      </c>
      <c r="J227" s="31">
        <f t="shared" si="5"/>
        <v>604000</v>
      </c>
      <c r="K227" s="3"/>
      <c r="L227" s="7" t="s">
        <v>14</v>
      </c>
      <c r="M227" s="3"/>
      <c r="O227" s="119" t="s">
        <v>591</v>
      </c>
      <c r="P227" s="119"/>
      <c r="Q227" s="119" t="s">
        <v>591</v>
      </c>
      <c r="R227" s="172"/>
      <c r="S227" s="172"/>
      <c r="T227" s="172"/>
    </row>
    <row r="228" spans="2:20" ht="25.5" customHeight="1" x14ac:dyDescent="0.2">
      <c r="B228" s="3"/>
      <c r="C228" s="324">
        <v>15.06</v>
      </c>
      <c r="D228" s="325"/>
      <c r="E228" s="328" t="s">
        <v>277</v>
      </c>
      <c r="F228" s="329"/>
      <c r="G228" s="6" t="s">
        <v>16</v>
      </c>
      <c r="H228" s="26">
        <v>4</v>
      </c>
      <c r="I228" s="42">
        <v>650000</v>
      </c>
      <c r="J228" s="31">
        <f t="shared" si="5"/>
        <v>2600000</v>
      </c>
      <c r="K228" s="36">
        <v>4</v>
      </c>
      <c r="L228" s="33">
        <v>2600000</v>
      </c>
      <c r="M228" s="6" t="s">
        <v>119</v>
      </c>
      <c r="O228" s="119" t="s">
        <v>591</v>
      </c>
      <c r="P228" s="119"/>
      <c r="Q228" s="119" t="s">
        <v>591</v>
      </c>
      <c r="R228" s="172"/>
      <c r="S228" s="172"/>
      <c r="T228" s="172"/>
    </row>
    <row r="229" spans="2:20" ht="47.25" customHeight="1" x14ac:dyDescent="0.2">
      <c r="B229" s="3"/>
      <c r="C229" s="324">
        <v>15.07</v>
      </c>
      <c r="D229" s="325"/>
      <c r="E229" s="328" t="s">
        <v>278</v>
      </c>
      <c r="F229" s="329"/>
      <c r="G229" s="6" t="s">
        <v>21</v>
      </c>
      <c r="H229" s="26">
        <v>56</v>
      </c>
      <c r="I229" s="42">
        <v>24500</v>
      </c>
      <c r="J229" s="31">
        <f t="shared" si="5"/>
        <v>1372000</v>
      </c>
      <c r="K229" s="36">
        <v>56</v>
      </c>
      <c r="L229" s="33">
        <v>1383515</v>
      </c>
      <c r="M229" s="6" t="s">
        <v>119</v>
      </c>
      <c r="O229" s="119" t="s">
        <v>591</v>
      </c>
      <c r="P229" s="119"/>
      <c r="Q229" s="119" t="s">
        <v>591</v>
      </c>
      <c r="R229" s="172"/>
      <c r="S229" s="172"/>
      <c r="T229" s="172"/>
    </row>
    <row r="230" spans="2:20" ht="25.5" customHeight="1" x14ac:dyDescent="0.2">
      <c r="B230" s="3"/>
      <c r="C230" s="324">
        <v>15.08</v>
      </c>
      <c r="D230" s="325"/>
      <c r="E230" s="328" t="s">
        <v>279</v>
      </c>
      <c r="F230" s="329"/>
      <c r="G230" s="6" t="s">
        <v>21</v>
      </c>
      <c r="H230" s="26">
        <v>6</v>
      </c>
      <c r="I230" s="42">
        <v>24500</v>
      </c>
      <c r="J230" s="31">
        <f t="shared" si="5"/>
        <v>147000</v>
      </c>
      <c r="K230" s="36">
        <v>6</v>
      </c>
      <c r="L230" s="33">
        <v>140900</v>
      </c>
      <c r="M230" s="6" t="s">
        <v>119</v>
      </c>
      <c r="O230" s="119" t="s">
        <v>591</v>
      </c>
      <c r="P230" s="119"/>
      <c r="Q230" s="119" t="s">
        <v>591</v>
      </c>
      <c r="R230" s="172"/>
      <c r="S230" s="172"/>
      <c r="T230" s="172"/>
    </row>
    <row r="231" spans="2:20" ht="25.5" customHeight="1" x14ac:dyDescent="0.2">
      <c r="B231" s="3"/>
      <c r="C231" s="324">
        <v>15.09</v>
      </c>
      <c r="D231" s="325"/>
      <c r="E231" s="328" t="s">
        <v>280</v>
      </c>
      <c r="F231" s="329"/>
      <c r="G231" s="6" t="s">
        <v>21</v>
      </c>
      <c r="H231" s="26">
        <v>4</v>
      </c>
      <c r="I231" s="42">
        <v>24500</v>
      </c>
      <c r="J231" s="31">
        <f t="shared" si="5"/>
        <v>98000</v>
      </c>
      <c r="K231" s="36">
        <v>4</v>
      </c>
      <c r="L231" s="33">
        <v>98000</v>
      </c>
      <c r="M231" s="6" t="s">
        <v>119</v>
      </c>
      <c r="O231" s="119" t="s">
        <v>591</v>
      </c>
      <c r="P231" s="119"/>
      <c r="Q231" s="119" t="s">
        <v>591</v>
      </c>
      <c r="R231" s="172"/>
      <c r="S231" s="172"/>
      <c r="T231" s="172"/>
    </row>
    <row r="232" spans="2:20" ht="14.1" customHeight="1" x14ac:dyDescent="0.2">
      <c r="B232" s="3"/>
      <c r="C232" s="331">
        <v>16</v>
      </c>
      <c r="D232" s="332"/>
      <c r="E232" s="322" t="s">
        <v>120</v>
      </c>
      <c r="F232" s="323"/>
      <c r="G232" s="17"/>
      <c r="H232" s="29"/>
      <c r="I232" s="43"/>
      <c r="J232" s="34">
        <f>SUM(J233:J236)</f>
        <v>4985000</v>
      </c>
      <c r="K232" s="29">
        <v>1</v>
      </c>
      <c r="L232" s="34">
        <f>SUM(L233:L236)</f>
        <v>2910000</v>
      </c>
      <c r="M232" s="3"/>
      <c r="O232" s="119"/>
      <c r="P232" s="119"/>
      <c r="Q232" s="119"/>
      <c r="R232" s="172"/>
      <c r="S232" s="172"/>
      <c r="T232" s="172"/>
    </row>
    <row r="233" spans="2:20" ht="70.349999999999994" customHeight="1" x14ac:dyDescent="0.2">
      <c r="B233" s="3"/>
      <c r="C233" s="324">
        <v>16.010000000000002</v>
      </c>
      <c r="D233" s="325"/>
      <c r="E233" s="328" t="s">
        <v>281</v>
      </c>
      <c r="F233" s="329"/>
      <c r="G233" s="6" t="s">
        <v>16</v>
      </c>
      <c r="H233" s="26">
        <v>1</v>
      </c>
      <c r="I233" s="42">
        <v>2550000</v>
      </c>
      <c r="J233" s="31">
        <f t="shared" si="5"/>
        <v>2550000</v>
      </c>
      <c r="K233" s="27">
        <v>1</v>
      </c>
      <c r="L233" s="33">
        <v>2550000</v>
      </c>
      <c r="M233" s="6" t="s">
        <v>119</v>
      </c>
      <c r="O233" s="119" t="s">
        <v>591</v>
      </c>
      <c r="P233" s="119"/>
      <c r="Q233" s="119" t="s">
        <v>591</v>
      </c>
      <c r="R233" s="172"/>
      <c r="S233" s="172"/>
      <c r="T233" s="172"/>
    </row>
    <row r="234" spans="2:20" ht="55.5" customHeight="1" x14ac:dyDescent="0.2">
      <c r="B234" s="3"/>
      <c r="C234" s="324">
        <v>16.02</v>
      </c>
      <c r="D234" s="325"/>
      <c r="E234" s="328" t="s">
        <v>282</v>
      </c>
      <c r="F234" s="329"/>
      <c r="G234" s="6" t="s">
        <v>16</v>
      </c>
      <c r="H234" s="26">
        <v>3</v>
      </c>
      <c r="I234" s="42">
        <v>650000</v>
      </c>
      <c r="J234" s="31">
        <f t="shared" si="5"/>
        <v>1950000</v>
      </c>
      <c r="K234" s="3"/>
      <c r="L234" s="7" t="s">
        <v>14</v>
      </c>
      <c r="M234" s="3"/>
      <c r="O234" s="119" t="s">
        <v>591</v>
      </c>
      <c r="P234" s="119"/>
      <c r="Q234" s="119" t="s">
        <v>591</v>
      </c>
      <c r="R234" s="172"/>
      <c r="S234" s="172"/>
      <c r="T234" s="172"/>
    </row>
    <row r="235" spans="2:20" ht="35.25" customHeight="1" x14ac:dyDescent="0.2">
      <c r="B235" s="3"/>
      <c r="C235" s="324">
        <v>16.03</v>
      </c>
      <c r="D235" s="325"/>
      <c r="E235" s="328" t="s">
        <v>283</v>
      </c>
      <c r="F235" s="329"/>
      <c r="G235" s="6" t="s">
        <v>16</v>
      </c>
      <c r="H235" s="26">
        <v>1</v>
      </c>
      <c r="I235" s="42">
        <v>125000</v>
      </c>
      <c r="J235" s="31">
        <f t="shared" si="5"/>
        <v>125000</v>
      </c>
      <c r="K235" s="3"/>
      <c r="L235" s="7" t="s">
        <v>14</v>
      </c>
      <c r="M235" s="3"/>
      <c r="O235" s="119" t="s">
        <v>591</v>
      </c>
      <c r="P235" s="119"/>
      <c r="Q235" s="119" t="s">
        <v>591</v>
      </c>
      <c r="R235" s="172"/>
      <c r="S235" s="172"/>
      <c r="T235" s="172"/>
    </row>
    <row r="236" spans="2:20" ht="14.1" customHeight="1" x14ac:dyDescent="0.2">
      <c r="B236" s="3"/>
      <c r="C236" s="324">
        <v>16.04</v>
      </c>
      <c r="D236" s="325"/>
      <c r="E236" s="328" t="s">
        <v>284</v>
      </c>
      <c r="F236" s="327"/>
      <c r="G236" s="6" t="s">
        <v>16</v>
      </c>
      <c r="H236" s="26">
        <v>2</v>
      </c>
      <c r="I236" s="42">
        <v>180000</v>
      </c>
      <c r="J236" s="31">
        <f t="shared" si="5"/>
        <v>360000</v>
      </c>
      <c r="K236" s="27">
        <v>2</v>
      </c>
      <c r="L236" s="33">
        <v>360000</v>
      </c>
      <c r="M236" s="6" t="s">
        <v>119</v>
      </c>
      <c r="O236" s="119" t="s">
        <v>591</v>
      </c>
      <c r="P236" s="119"/>
      <c r="Q236" s="119" t="s">
        <v>591</v>
      </c>
      <c r="R236" s="172"/>
      <c r="S236" s="172"/>
      <c r="T236" s="172"/>
    </row>
    <row r="237" spans="2:20" ht="33.6" customHeight="1" x14ac:dyDescent="0.2">
      <c r="B237" s="3"/>
      <c r="C237" s="331">
        <v>17</v>
      </c>
      <c r="D237" s="332"/>
      <c r="E237" s="337" t="s">
        <v>121</v>
      </c>
      <c r="F237" s="338"/>
      <c r="G237" s="8"/>
      <c r="H237" s="8"/>
      <c r="I237" s="43"/>
      <c r="J237" s="34">
        <f>SUM(J238:J257)</f>
        <v>63586200</v>
      </c>
      <c r="K237" s="29">
        <v>0</v>
      </c>
      <c r="L237" s="34">
        <f>SUM(L238:L257)</f>
        <v>11275500</v>
      </c>
      <c r="M237" s="8" t="s">
        <v>122</v>
      </c>
      <c r="O237" s="119"/>
      <c r="P237" s="119"/>
      <c r="Q237" s="119"/>
      <c r="R237" s="172"/>
      <c r="S237" s="172"/>
      <c r="T237" s="172"/>
    </row>
    <row r="238" spans="2:20" ht="21" customHeight="1" x14ac:dyDescent="0.2">
      <c r="B238" s="3"/>
      <c r="C238" s="324">
        <v>17.010000000000002</v>
      </c>
      <c r="D238" s="325"/>
      <c r="E238" s="326" t="s">
        <v>82</v>
      </c>
      <c r="F238" s="327"/>
      <c r="G238" s="6" t="s">
        <v>22</v>
      </c>
      <c r="H238" s="26">
        <v>7</v>
      </c>
      <c r="I238" s="44">
        <v>37000</v>
      </c>
      <c r="J238" s="31">
        <f t="shared" si="5"/>
        <v>259000</v>
      </c>
      <c r="K238" s="27">
        <v>7</v>
      </c>
      <c r="L238" s="33">
        <v>259000</v>
      </c>
      <c r="M238" s="6" t="s">
        <v>83</v>
      </c>
      <c r="O238" s="119" t="s">
        <v>591</v>
      </c>
      <c r="P238" s="119" t="s">
        <v>591</v>
      </c>
      <c r="Q238" s="119"/>
      <c r="R238" s="172"/>
      <c r="S238" s="172"/>
      <c r="T238" s="172"/>
    </row>
    <row r="239" spans="2:20" ht="26.45" customHeight="1" x14ac:dyDescent="0.2">
      <c r="B239" s="3"/>
      <c r="C239" s="324">
        <v>17.02</v>
      </c>
      <c r="D239" s="325"/>
      <c r="E239" s="328" t="s">
        <v>233</v>
      </c>
      <c r="F239" s="327"/>
      <c r="G239" s="6" t="s">
        <v>22</v>
      </c>
      <c r="H239" s="26">
        <v>45</v>
      </c>
      <c r="I239" s="44">
        <v>37000</v>
      </c>
      <c r="J239" s="31">
        <f t="shared" si="5"/>
        <v>1665000</v>
      </c>
      <c r="K239" s="3"/>
      <c r="L239" s="7" t="s">
        <v>14</v>
      </c>
      <c r="M239" s="3"/>
      <c r="O239" s="119" t="s">
        <v>591</v>
      </c>
      <c r="P239" s="119" t="s">
        <v>591</v>
      </c>
      <c r="Q239" s="119"/>
      <c r="R239" s="172"/>
      <c r="S239" s="172"/>
      <c r="T239" s="172"/>
    </row>
    <row r="240" spans="2:20" ht="19.5" customHeight="1" x14ac:dyDescent="0.2">
      <c r="B240" s="3"/>
      <c r="C240" s="324">
        <v>17.03</v>
      </c>
      <c r="D240" s="325"/>
      <c r="E240" s="326" t="s">
        <v>123</v>
      </c>
      <c r="F240" s="327"/>
      <c r="G240" s="6" t="s">
        <v>22</v>
      </c>
      <c r="H240" s="26">
        <v>45</v>
      </c>
      <c r="I240" s="44">
        <v>85500</v>
      </c>
      <c r="J240" s="31">
        <f t="shared" si="5"/>
        <v>3847500</v>
      </c>
      <c r="K240" s="3"/>
      <c r="L240" s="7" t="s">
        <v>14</v>
      </c>
      <c r="M240" s="3"/>
      <c r="O240" s="119" t="s">
        <v>591</v>
      </c>
      <c r="P240" s="119" t="s">
        <v>591</v>
      </c>
      <c r="Q240" s="119"/>
      <c r="R240" s="172"/>
      <c r="S240" s="172"/>
      <c r="T240" s="172"/>
    </row>
    <row r="241" spans="2:20" ht="25.5" customHeight="1" x14ac:dyDescent="0.2">
      <c r="B241" s="3"/>
      <c r="C241" s="324">
        <v>17.04</v>
      </c>
      <c r="D241" s="325"/>
      <c r="E241" s="328" t="s">
        <v>256</v>
      </c>
      <c r="F241" s="329"/>
      <c r="G241" s="6" t="s">
        <v>22</v>
      </c>
      <c r="H241" s="26">
        <v>295</v>
      </c>
      <c r="I241" s="44">
        <v>37000</v>
      </c>
      <c r="J241" s="31">
        <f t="shared" si="5"/>
        <v>10915000</v>
      </c>
      <c r="K241" s="27">
        <v>295</v>
      </c>
      <c r="L241" s="33">
        <v>10915000</v>
      </c>
      <c r="M241" s="27">
        <v>190</v>
      </c>
      <c r="O241" s="119" t="s">
        <v>591</v>
      </c>
      <c r="P241" s="119" t="s">
        <v>591</v>
      </c>
      <c r="Q241" s="119"/>
      <c r="R241" s="172"/>
      <c r="S241" s="172"/>
      <c r="T241" s="172"/>
    </row>
    <row r="242" spans="2:20" ht="14.1" customHeight="1" x14ac:dyDescent="0.2">
      <c r="B242" s="3"/>
      <c r="C242" s="324">
        <v>17.05</v>
      </c>
      <c r="D242" s="325"/>
      <c r="E242" s="326" t="s">
        <v>59</v>
      </c>
      <c r="F242" s="327"/>
      <c r="G242" s="6" t="s">
        <v>22</v>
      </c>
      <c r="H242" s="26">
        <v>295</v>
      </c>
      <c r="I242" s="44">
        <v>16660</v>
      </c>
      <c r="J242" s="31">
        <f t="shared" si="5"/>
        <v>4914700</v>
      </c>
      <c r="K242" s="3"/>
      <c r="L242" s="7" t="s">
        <v>14</v>
      </c>
      <c r="M242" s="3"/>
      <c r="O242" s="119" t="s">
        <v>591</v>
      </c>
      <c r="P242" s="119" t="s">
        <v>591</v>
      </c>
      <c r="Q242" s="119"/>
      <c r="R242" s="172"/>
      <c r="S242" s="172"/>
      <c r="T242" s="172"/>
    </row>
    <row r="243" spans="2:20" ht="25.5" customHeight="1" x14ac:dyDescent="0.2">
      <c r="B243" s="3"/>
      <c r="C243" s="324">
        <v>17.059999999999999</v>
      </c>
      <c r="D243" s="325"/>
      <c r="E243" s="328" t="s">
        <v>240</v>
      </c>
      <c r="F243" s="329"/>
      <c r="G243" s="6" t="s">
        <v>22</v>
      </c>
      <c r="H243" s="26">
        <v>38</v>
      </c>
      <c r="I243" s="44">
        <v>39000</v>
      </c>
      <c r="J243" s="31">
        <f t="shared" si="5"/>
        <v>1482000</v>
      </c>
      <c r="K243" s="38">
        <v>0.5</v>
      </c>
      <c r="L243" s="33">
        <v>19500</v>
      </c>
      <c r="M243" s="38">
        <v>0.5</v>
      </c>
      <c r="O243" s="119" t="s">
        <v>591</v>
      </c>
      <c r="P243" s="119" t="s">
        <v>591</v>
      </c>
      <c r="Q243" s="119"/>
      <c r="R243" s="172"/>
      <c r="S243" s="172"/>
      <c r="T243" s="172"/>
    </row>
    <row r="244" spans="2:20" ht="23.45" customHeight="1" x14ac:dyDescent="0.2">
      <c r="B244" s="3"/>
      <c r="C244" s="324">
        <v>17.07</v>
      </c>
      <c r="D244" s="325"/>
      <c r="E244" s="326" t="s">
        <v>60</v>
      </c>
      <c r="F244" s="327"/>
      <c r="G244" s="6" t="s">
        <v>22</v>
      </c>
      <c r="H244" s="26">
        <v>38</v>
      </c>
      <c r="I244" s="44">
        <v>55500</v>
      </c>
      <c r="J244" s="31">
        <f t="shared" si="5"/>
        <v>2109000</v>
      </c>
      <c r="K244" s="3"/>
      <c r="L244" s="7" t="s">
        <v>14</v>
      </c>
      <c r="M244" s="3"/>
      <c r="O244" s="119" t="s">
        <v>591</v>
      </c>
      <c r="P244" s="119" t="s">
        <v>591</v>
      </c>
      <c r="Q244" s="119"/>
      <c r="R244" s="172"/>
      <c r="S244" s="172"/>
      <c r="T244" s="172"/>
    </row>
    <row r="245" spans="2:20" ht="25.5" customHeight="1" x14ac:dyDescent="0.2">
      <c r="B245" s="3"/>
      <c r="C245" s="324">
        <v>17.079999999999998</v>
      </c>
      <c r="D245" s="325"/>
      <c r="E245" s="328" t="s">
        <v>285</v>
      </c>
      <c r="F245" s="329"/>
      <c r="G245" s="6" t="s">
        <v>22</v>
      </c>
      <c r="H245" s="26">
        <v>15</v>
      </c>
      <c r="I245" s="44">
        <v>39000</v>
      </c>
      <c r="J245" s="31">
        <f t="shared" si="5"/>
        <v>585000</v>
      </c>
      <c r="K245" s="38">
        <v>0.5</v>
      </c>
      <c r="L245" s="33">
        <v>19500</v>
      </c>
      <c r="M245" s="38">
        <v>0.5</v>
      </c>
      <c r="O245" s="119" t="s">
        <v>591</v>
      </c>
      <c r="P245" s="119" t="s">
        <v>591</v>
      </c>
      <c r="Q245" s="119"/>
      <c r="R245" s="172"/>
      <c r="S245" s="172"/>
      <c r="T245" s="172"/>
    </row>
    <row r="246" spans="2:20" ht="23.45" customHeight="1" x14ac:dyDescent="0.2">
      <c r="B246" s="3"/>
      <c r="C246" s="324">
        <v>17.09</v>
      </c>
      <c r="D246" s="325"/>
      <c r="E246" s="326" t="s">
        <v>84</v>
      </c>
      <c r="F246" s="327"/>
      <c r="G246" s="6" t="s">
        <v>22</v>
      </c>
      <c r="H246" s="26">
        <v>15</v>
      </c>
      <c r="I246" s="44">
        <v>350000</v>
      </c>
      <c r="J246" s="31">
        <f t="shared" si="5"/>
        <v>5250000</v>
      </c>
      <c r="K246" s="3"/>
      <c r="L246" s="7" t="s">
        <v>14</v>
      </c>
      <c r="M246" s="3"/>
      <c r="O246" s="119" t="s">
        <v>591</v>
      </c>
      <c r="P246" s="119" t="s">
        <v>591</v>
      </c>
      <c r="Q246" s="119"/>
      <c r="R246" s="172"/>
      <c r="S246" s="172"/>
      <c r="T246" s="172"/>
    </row>
    <row r="247" spans="2:20" ht="25.5" customHeight="1" x14ac:dyDescent="0.2">
      <c r="B247" s="3"/>
      <c r="C247" s="324">
        <v>17.100000000000001</v>
      </c>
      <c r="D247" s="325"/>
      <c r="E247" s="328" t="s">
        <v>243</v>
      </c>
      <c r="F247" s="329"/>
      <c r="G247" s="6" t="s">
        <v>22</v>
      </c>
      <c r="H247" s="26">
        <v>2</v>
      </c>
      <c r="I247" s="44">
        <v>39000</v>
      </c>
      <c r="J247" s="31">
        <f t="shared" si="5"/>
        <v>78000</v>
      </c>
      <c r="K247" s="3"/>
      <c r="L247" s="7" t="s">
        <v>14</v>
      </c>
      <c r="M247" s="3"/>
      <c r="O247" s="119" t="s">
        <v>591</v>
      </c>
      <c r="P247" s="119"/>
      <c r="Q247" s="119"/>
      <c r="R247" s="172"/>
      <c r="S247" s="172"/>
      <c r="T247" s="172"/>
    </row>
    <row r="248" spans="2:20" ht="14.1" customHeight="1" x14ac:dyDescent="0.2">
      <c r="B248" s="3"/>
      <c r="C248" s="324">
        <v>17.11</v>
      </c>
      <c r="D248" s="325"/>
      <c r="E248" s="328" t="s">
        <v>244</v>
      </c>
      <c r="F248" s="327"/>
      <c r="G248" s="6" t="s">
        <v>22</v>
      </c>
      <c r="H248" s="26">
        <v>2</v>
      </c>
      <c r="I248" s="44">
        <v>350000</v>
      </c>
      <c r="J248" s="31">
        <f t="shared" si="5"/>
        <v>700000</v>
      </c>
      <c r="K248" s="3"/>
      <c r="L248" s="7" t="s">
        <v>14</v>
      </c>
      <c r="M248" s="3"/>
      <c r="O248" s="119" t="s">
        <v>591</v>
      </c>
      <c r="P248" s="119"/>
      <c r="Q248" s="119"/>
      <c r="R248" s="172"/>
      <c r="S248" s="172"/>
      <c r="T248" s="172"/>
    </row>
    <row r="249" spans="2:20" ht="25.5" customHeight="1" x14ac:dyDescent="0.2">
      <c r="B249" s="3"/>
      <c r="C249" s="324">
        <v>17.12</v>
      </c>
      <c r="D249" s="325"/>
      <c r="E249" s="328" t="s">
        <v>245</v>
      </c>
      <c r="F249" s="329"/>
      <c r="G249" s="6" t="s">
        <v>22</v>
      </c>
      <c r="H249" s="26">
        <v>59</v>
      </c>
      <c r="I249" s="44">
        <v>39000</v>
      </c>
      <c r="J249" s="31">
        <f t="shared" si="5"/>
        <v>2301000</v>
      </c>
      <c r="K249" s="38">
        <v>0.5</v>
      </c>
      <c r="L249" s="33">
        <v>19500</v>
      </c>
      <c r="M249" s="38">
        <v>0.5</v>
      </c>
      <c r="O249" s="119" t="s">
        <v>591</v>
      </c>
      <c r="P249" s="119" t="s">
        <v>591</v>
      </c>
      <c r="Q249" s="119"/>
      <c r="R249" s="172"/>
      <c r="S249" s="172"/>
      <c r="T249" s="172"/>
    </row>
    <row r="250" spans="2:20" ht="23.45" customHeight="1" x14ac:dyDescent="0.2">
      <c r="B250" s="3"/>
      <c r="C250" s="324">
        <v>17.13</v>
      </c>
      <c r="D250" s="325"/>
      <c r="E250" s="328" t="s">
        <v>246</v>
      </c>
      <c r="F250" s="327"/>
      <c r="G250" s="6" t="s">
        <v>22</v>
      </c>
      <c r="H250" s="26">
        <v>59</v>
      </c>
      <c r="I250" s="44">
        <v>350000</v>
      </c>
      <c r="J250" s="31">
        <f t="shared" si="5"/>
        <v>20650000</v>
      </c>
      <c r="K250" s="3"/>
      <c r="L250" s="7" t="s">
        <v>14</v>
      </c>
      <c r="M250" s="3"/>
      <c r="O250" s="119" t="s">
        <v>591</v>
      </c>
      <c r="P250" s="119" t="s">
        <v>591</v>
      </c>
      <c r="Q250" s="119"/>
      <c r="R250" s="172"/>
      <c r="S250" s="172"/>
      <c r="T250" s="172"/>
    </row>
    <row r="251" spans="2:20" ht="25.5" customHeight="1" x14ac:dyDescent="0.2">
      <c r="B251" s="3"/>
      <c r="C251" s="324">
        <v>17.14</v>
      </c>
      <c r="D251" s="325"/>
      <c r="E251" s="328" t="s">
        <v>286</v>
      </c>
      <c r="F251" s="329"/>
      <c r="G251" s="6" t="s">
        <v>22</v>
      </c>
      <c r="H251" s="26">
        <v>7</v>
      </c>
      <c r="I251" s="44">
        <v>39000</v>
      </c>
      <c r="J251" s="31">
        <f t="shared" si="5"/>
        <v>273000</v>
      </c>
      <c r="K251" s="3"/>
      <c r="L251" s="7" t="s">
        <v>14</v>
      </c>
      <c r="M251" s="3"/>
      <c r="O251" s="119" t="s">
        <v>591</v>
      </c>
      <c r="P251" s="119" t="s">
        <v>591</v>
      </c>
      <c r="Q251" s="119"/>
      <c r="R251" s="172"/>
      <c r="S251" s="172"/>
      <c r="T251" s="172"/>
    </row>
    <row r="252" spans="2:20" ht="23.45" customHeight="1" x14ac:dyDescent="0.2">
      <c r="B252" s="3"/>
      <c r="C252" s="324">
        <v>17.149999999999999</v>
      </c>
      <c r="D252" s="325"/>
      <c r="E252" s="328" t="s">
        <v>265</v>
      </c>
      <c r="F252" s="327"/>
      <c r="G252" s="6" t="s">
        <v>22</v>
      </c>
      <c r="H252" s="26">
        <v>7</v>
      </c>
      <c r="I252" s="44">
        <v>350000</v>
      </c>
      <c r="J252" s="31">
        <f t="shared" si="5"/>
        <v>2450000</v>
      </c>
      <c r="K252" s="3"/>
      <c r="L252" s="7" t="s">
        <v>14</v>
      </c>
      <c r="M252" s="3"/>
      <c r="O252" s="119" t="s">
        <v>591</v>
      </c>
      <c r="P252" s="119" t="s">
        <v>591</v>
      </c>
      <c r="Q252" s="119"/>
      <c r="R252" s="172"/>
      <c r="S252" s="172"/>
      <c r="T252" s="172"/>
    </row>
    <row r="253" spans="2:20" ht="14.1" customHeight="1" x14ac:dyDescent="0.2">
      <c r="B253" s="3"/>
      <c r="C253" s="324">
        <v>17.16</v>
      </c>
      <c r="D253" s="325"/>
      <c r="E253" s="328" t="s">
        <v>287</v>
      </c>
      <c r="F253" s="327"/>
      <c r="G253" s="6" t="s">
        <v>22</v>
      </c>
      <c r="H253" s="26">
        <v>54</v>
      </c>
      <c r="I253" s="44">
        <v>39000</v>
      </c>
      <c r="J253" s="31">
        <f t="shared" si="5"/>
        <v>2106000</v>
      </c>
      <c r="K253" s="38">
        <v>0.5</v>
      </c>
      <c r="L253" s="33">
        <v>19500</v>
      </c>
      <c r="M253" s="38">
        <v>0.5</v>
      </c>
      <c r="O253" s="119" t="s">
        <v>591</v>
      </c>
      <c r="P253" s="119" t="s">
        <v>591</v>
      </c>
      <c r="Q253" s="119"/>
      <c r="R253" s="172"/>
      <c r="S253" s="172"/>
      <c r="T253" s="172"/>
    </row>
    <row r="254" spans="2:20" ht="14.1" customHeight="1" x14ac:dyDescent="0.2">
      <c r="B254" s="3"/>
      <c r="C254" s="324">
        <v>17.170000000000002</v>
      </c>
      <c r="D254" s="325"/>
      <c r="E254" s="328" t="s">
        <v>288</v>
      </c>
      <c r="F254" s="327"/>
      <c r="G254" s="6" t="s">
        <v>22</v>
      </c>
      <c r="H254" s="26">
        <v>1</v>
      </c>
      <c r="I254" s="44">
        <v>57000</v>
      </c>
      <c r="J254" s="31">
        <f t="shared" si="5"/>
        <v>57000</v>
      </c>
      <c r="K254" s="3"/>
      <c r="L254" s="7" t="s">
        <v>14</v>
      </c>
      <c r="M254" s="3"/>
      <c r="O254" s="119" t="s">
        <v>591</v>
      </c>
      <c r="P254" s="119"/>
      <c r="Q254" s="119"/>
      <c r="R254" s="172"/>
      <c r="S254" s="172"/>
      <c r="T254" s="172"/>
    </row>
    <row r="255" spans="2:20" ht="14.1" customHeight="1" x14ac:dyDescent="0.2">
      <c r="B255" s="3"/>
      <c r="C255" s="324">
        <v>17.18</v>
      </c>
      <c r="D255" s="325"/>
      <c r="E255" s="328" t="s">
        <v>289</v>
      </c>
      <c r="F255" s="327"/>
      <c r="G255" s="6" t="s">
        <v>22</v>
      </c>
      <c r="H255" s="26">
        <v>12</v>
      </c>
      <c r="I255" s="44">
        <v>39000</v>
      </c>
      <c r="J255" s="31">
        <f t="shared" si="5"/>
        <v>468000</v>
      </c>
      <c r="K255" s="3"/>
      <c r="L255" s="7" t="s">
        <v>14</v>
      </c>
      <c r="M255" s="3"/>
      <c r="O255" s="119" t="s">
        <v>591</v>
      </c>
      <c r="P255" s="119" t="s">
        <v>591</v>
      </c>
      <c r="Q255" s="119"/>
      <c r="R255" s="172"/>
      <c r="S255" s="172"/>
      <c r="T255" s="172"/>
    </row>
    <row r="256" spans="2:20" ht="35.25" customHeight="1" x14ac:dyDescent="0.2">
      <c r="B256" s="3"/>
      <c r="C256" s="324">
        <v>17.190000000000001</v>
      </c>
      <c r="D256" s="325"/>
      <c r="E256" s="328" t="s">
        <v>290</v>
      </c>
      <c r="F256" s="329"/>
      <c r="G256" s="6" t="s">
        <v>22</v>
      </c>
      <c r="H256" s="26">
        <v>58</v>
      </c>
      <c r="I256" s="45">
        <v>47000</v>
      </c>
      <c r="J256" s="31">
        <f t="shared" si="5"/>
        <v>2726000</v>
      </c>
      <c r="K256" s="38">
        <v>0.5</v>
      </c>
      <c r="L256" s="33">
        <v>23500</v>
      </c>
      <c r="M256" s="38">
        <v>0.5</v>
      </c>
      <c r="O256" s="119" t="s">
        <v>591</v>
      </c>
      <c r="P256" s="119" t="s">
        <v>591</v>
      </c>
      <c r="Q256" s="119"/>
      <c r="R256" s="172"/>
      <c r="S256" s="172"/>
      <c r="T256" s="172"/>
    </row>
    <row r="257" spans="2:20" ht="40.5" customHeight="1" x14ac:dyDescent="0.2">
      <c r="B257" s="3"/>
      <c r="C257" s="324">
        <v>17.2</v>
      </c>
      <c r="D257" s="325"/>
      <c r="E257" s="328" t="s">
        <v>291</v>
      </c>
      <c r="F257" s="329"/>
      <c r="G257" s="6" t="s">
        <v>22</v>
      </c>
      <c r="H257" s="26">
        <v>1</v>
      </c>
      <c r="I257" s="44">
        <v>750000</v>
      </c>
      <c r="J257" s="31">
        <f t="shared" si="5"/>
        <v>750000</v>
      </c>
      <c r="K257" s="3"/>
      <c r="L257" s="7" t="s">
        <v>14</v>
      </c>
      <c r="M257" s="3"/>
      <c r="O257" s="119" t="s">
        <v>591</v>
      </c>
      <c r="P257" s="119"/>
      <c r="Q257" s="119" t="s">
        <v>591</v>
      </c>
      <c r="R257" s="172"/>
      <c r="S257" s="172"/>
      <c r="T257" s="172"/>
    </row>
    <row r="258" spans="2:20" ht="14.1" customHeight="1" x14ac:dyDescent="0.2">
      <c r="B258" s="8"/>
      <c r="C258" s="339">
        <v>18</v>
      </c>
      <c r="D258" s="340"/>
      <c r="E258" s="322" t="s">
        <v>124</v>
      </c>
      <c r="F258" s="323"/>
      <c r="G258" s="8"/>
      <c r="H258" s="8"/>
      <c r="I258" s="46"/>
      <c r="J258" s="34">
        <f>SUM(J260:J290)</f>
        <v>517239520</v>
      </c>
      <c r="K258" s="40">
        <v>0</v>
      </c>
      <c r="L258" s="34">
        <f>SUM(L260:L290)</f>
        <v>249645400</v>
      </c>
      <c r="M258" s="8"/>
      <c r="O258" s="119"/>
      <c r="P258" s="119"/>
      <c r="Q258" s="119"/>
      <c r="R258" s="172"/>
      <c r="S258" s="172"/>
      <c r="T258" s="172"/>
    </row>
    <row r="259" spans="2:20" ht="14.1" customHeight="1" x14ac:dyDescent="0.2">
      <c r="B259" s="3"/>
      <c r="C259" s="341">
        <v>1</v>
      </c>
      <c r="D259" s="342"/>
      <c r="E259" s="343" t="s">
        <v>125</v>
      </c>
      <c r="F259" s="344"/>
      <c r="G259" s="3"/>
      <c r="H259" s="3"/>
      <c r="I259" s="58"/>
      <c r="J259" s="7" t="s">
        <v>13</v>
      </c>
      <c r="K259" s="41">
        <v>0</v>
      </c>
      <c r="L259" s="7" t="s">
        <v>14</v>
      </c>
      <c r="M259" s="3"/>
      <c r="O259" s="119"/>
      <c r="P259" s="119"/>
      <c r="Q259" s="119"/>
      <c r="R259" s="172"/>
      <c r="S259" s="172"/>
      <c r="T259" s="172"/>
    </row>
    <row r="260" spans="2:20" ht="14.1" customHeight="1" x14ac:dyDescent="0.2">
      <c r="B260" s="3"/>
      <c r="C260" s="345">
        <v>18.010000000000002</v>
      </c>
      <c r="D260" s="346"/>
      <c r="E260" s="326" t="s">
        <v>126</v>
      </c>
      <c r="F260" s="327"/>
      <c r="G260" s="6" t="s">
        <v>22</v>
      </c>
      <c r="H260" s="26">
        <v>112</v>
      </c>
      <c r="I260" s="42">
        <v>42000</v>
      </c>
      <c r="J260" s="31">
        <f t="shared" ref="J260:J290" si="6">+I260*H260</f>
        <v>4704000</v>
      </c>
      <c r="K260" s="3"/>
      <c r="L260" s="7" t="s">
        <v>14</v>
      </c>
      <c r="M260" s="3"/>
      <c r="O260" s="119" t="s">
        <v>591</v>
      </c>
      <c r="P260" s="119" t="s">
        <v>591</v>
      </c>
      <c r="Q260" s="119"/>
      <c r="R260" s="172"/>
      <c r="S260" s="172"/>
      <c r="T260" s="172"/>
    </row>
    <row r="261" spans="2:20" ht="64.7" customHeight="1" x14ac:dyDescent="0.2">
      <c r="B261" s="3"/>
      <c r="C261" s="345">
        <v>18.02</v>
      </c>
      <c r="D261" s="346"/>
      <c r="E261" s="326" t="s">
        <v>58</v>
      </c>
      <c r="F261" s="327"/>
      <c r="G261" s="6" t="s">
        <v>22</v>
      </c>
      <c r="H261" s="26">
        <v>2872</v>
      </c>
      <c r="I261" s="42">
        <v>42000</v>
      </c>
      <c r="J261" s="31">
        <f t="shared" si="6"/>
        <v>120624000</v>
      </c>
      <c r="K261" s="3"/>
      <c r="L261" s="33">
        <v>86100000</v>
      </c>
      <c r="M261" s="53" t="s">
        <v>292</v>
      </c>
      <c r="O261" s="119" t="s">
        <v>591</v>
      </c>
      <c r="P261" s="119" t="s">
        <v>591</v>
      </c>
      <c r="Q261" s="119"/>
      <c r="R261" s="172"/>
      <c r="S261" s="172"/>
      <c r="T261" s="172"/>
    </row>
    <row r="262" spans="2:20" ht="35.25" customHeight="1" x14ac:dyDescent="0.2">
      <c r="B262" s="3"/>
      <c r="C262" s="347">
        <v>18.03</v>
      </c>
      <c r="D262" s="348"/>
      <c r="E262" s="343" t="s">
        <v>127</v>
      </c>
      <c r="F262" s="344"/>
      <c r="G262" s="11" t="s">
        <v>128</v>
      </c>
      <c r="H262" s="47">
        <v>2872</v>
      </c>
      <c r="I262" s="42">
        <v>16660</v>
      </c>
      <c r="J262" s="31">
        <f t="shared" si="6"/>
        <v>47847520</v>
      </c>
      <c r="K262" s="41">
        <v>410</v>
      </c>
      <c r="L262" s="33">
        <v>1230000</v>
      </c>
      <c r="M262" s="10" t="s">
        <v>129</v>
      </c>
      <c r="O262" s="119" t="s">
        <v>591</v>
      </c>
      <c r="P262" s="119" t="s">
        <v>591</v>
      </c>
      <c r="Q262" s="119"/>
      <c r="R262" s="172"/>
      <c r="S262" s="172"/>
      <c r="T262" s="172"/>
    </row>
    <row r="263" spans="2:20" ht="57.75" customHeight="1" x14ac:dyDescent="0.2">
      <c r="B263" s="3"/>
      <c r="C263" s="345">
        <v>18.04</v>
      </c>
      <c r="D263" s="346"/>
      <c r="E263" s="326" t="s">
        <v>130</v>
      </c>
      <c r="F263" s="327"/>
      <c r="G263" s="6" t="s">
        <v>22</v>
      </c>
      <c r="H263" s="26">
        <v>112</v>
      </c>
      <c r="I263" s="42">
        <v>42000</v>
      </c>
      <c r="J263" s="31">
        <f t="shared" si="6"/>
        <v>4704000</v>
      </c>
      <c r="K263" s="3"/>
      <c r="L263" s="7" t="s">
        <v>14</v>
      </c>
      <c r="M263" s="10" t="s">
        <v>131</v>
      </c>
      <c r="O263" s="119" t="s">
        <v>591</v>
      </c>
      <c r="P263" s="119" t="s">
        <v>591</v>
      </c>
      <c r="Q263" s="119"/>
      <c r="R263" s="172"/>
      <c r="S263" s="172"/>
      <c r="T263" s="172"/>
    </row>
    <row r="264" spans="2:20" ht="16.7" customHeight="1" x14ac:dyDescent="0.2">
      <c r="B264" s="3"/>
      <c r="C264" s="347">
        <v>18.05</v>
      </c>
      <c r="D264" s="348"/>
      <c r="E264" s="343" t="s">
        <v>132</v>
      </c>
      <c r="F264" s="344"/>
      <c r="G264" s="11" t="s">
        <v>128</v>
      </c>
      <c r="H264" s="47">
        <v>112</v>
      </c>
      <c r="I264" s="42">
        <v>12500</v>
      </c>
      <c r="J264" s="31">
        <f t="shared" si="6"/>
        <v>1400000</v>
      </c>
      <c r="K264" s="41">
        <v>16</v>
      </c>
      <c r="L264" s="33">
        <v>200000</v>
      </c>
      <c r="M264" s="48">
        <v>16</v>
      </c>
      <c r="O264" s="119" t="s">
        <v>591</v>
      </c>
      <c r="P264" s="119" t="s">
        <v>591</v>
      </c>
      <c r="Q264" s="119"/>
      <c r="R264" s="172"/>
      <c r="S264" s="172"/>
      <c r="T264" s="172"/>
    </row>
    <row r="265" spans="2:20" ht="66" customHeight="1" x14ac:dyDescent="0.2">
      <c r="B265" s="3"/>
      <c r="C265" s="345">
        <v>18.059999999999999</v>
      </c>
      <c r="D265" s="346"/>
      <c r="E265" s="326" t="s">
        <v>378</v>
      </c>
      <c r="F265" s="327"/>
      <c r="G265" s="6" t="s">
        <v>22</v>
      </c>
      <c r="H265" s="26">
        <v>5</v>
      </c>
      <c r="I265" s="42">
        <v>35000</v>
      </c>
      <c r="J265" s="31">
        <f t="shared" si="6"/>
        <v>175000</v>
      </c>
      <c r="K265" s="3"/>
      <c r="L265" s="7" t="s">
        <v>14</v>
      </c>
      <c r="M265" s="10" t="s">
        <v>134</v>
      </c>
      <c r="O265" s="119" t="s">
        <v>591</v>
      </c>
      <c r="P265" s="119" t="s">
        <v>591</v>
      </c>
      <c r="Q265" s="119"/>
      <c r="R265" s="172"/>
      <c r="S265" s="172"/>
      <c r="T265" s="172"/>
    </row>
    <row r="266" spans="2:20" ht="14.1" customHeight="1" x14ac:dyDescent="0.2">
      <c r="B266" s="3"/>
      <c r="C266" s="347">
        <v>18.07</v>
      </c>
      <c r="D266" s="348"/>
      <c r="E266" s="343" t="s">
        <v>269</v>
      </c>
      <c r="F266" s="344"/>
      <c r="G266" s="11" t="s">
        <v>128</v>
      </c>
      <c r="H266" s="47">
        <v>5</v>
      </c>
      <c r="I266" s="42">
        <v>550000</v>
      </c>
      <c r="J266" s="31">
        <f t="shared" si="6"/>
        <v>2750000</v>
      </c>
      <c r="K266" s="3"/>
      <c r="L266" s="7" t="s">
        <v>14</v>
      </c>
      <c r="M266" s="3"/>
      <c r="O266" s="119" t="s">
        <v>591</v>
      </c>
      <c r="P266" s="119" t="s">
        <v>591</v>
      </c>
      <c r="Q266" s="119"/>
      <c r="R266" s="172"/>
      <c r="S266" s="172"/>
      <c r="T266" s="172"/>
    </row>
    <row r="267" spans="2:20" ht="14.1" customHeight="1" x14ac:dyDescent="0.2">
      <c r="B267" s="3"/>
      <c r="C267" s="345">
        <v>18.079999999999998</v>
      </c>
      <c r="D267" s="346"/>
      <c r="E267" s="326" t="s">
        <v>136</v>
      </c>
      <c r="F267" s="327"/>
      <c r="G267" s="6" t="s">
        <v>22</v>
      </c>
      <c r="H267" s="26">
        <v>182</v>
      </c>
      <c r="I267" s="42">
        <v>37000</v>
      </c>
      <c r="J267" s="31">
        <f t="shared" si="6"/>
        <v>6734000</v>
      </c>
      <c r="K267" s="39">
        <v>0.5</v>
      </c>
      <c r="L267" s="33">
        <v>3367000</v>
      </c>
      <c r="M267" s="349"/>
      <c r="O267" s="119" t="s">
        <v>591</v>
      </c>
      <c r="P267" s="119" t="s">
        <v>591</v>
      </c>
      <c r="Q267" s="119"/>
      <c r="R267" s="172"/>
      <c r="S267" s="172"/>
      <c r="T267" s="172"/>
    </row>
    <row r="268" spans="2:20" ht="15" customHeight="1" x14ac:dyDescent="0.2">
      <c r="B268" s="3"/>
      <c r="C268" s="345">
        <v>18.09</v>
      </c>
      <c r="D268" s="346"/>
      <c r="E268" s="326" t="s">
        <v>137</v>
      </c>
      <c r="F268" s="327"/>
      <c r="G268" s="6" t="s">
        <v>22</v>
      </c>
      <c r="H268" s="26">
        <v>14</v>
      </c>
      <c r="I268" s="42">
        <v>37000</v>
      </c>
      <c r="J268" s="31">
        <f t="shared" si="6"/>
        <v>518000</v>
      </c>
      <c r="K268" s="39">
        <v>0.5</v>
      </c>
      <c r="L268" s="33">
        <v>259000</v>
      </c>
      <c r="M268" s="350"/>
      <c r="O268" s="119" t="s">
        <v>591</v>
      </c>
      <c r="P268" s="119" t="s">
        <v>591</v>
      </c>
      <c r="Q268" s="119"/>
      <c r="R268" s="172"/>
      <c r="S268" s="172"/>
      <c r="T268" s="172"/>
    </row>
    <row r="269" spans="2:20" ht="14.1" customHeight="1" x14ac:dyDescent="0.2">
      <c r="B269" s="3"/>
      <c r="C269" s="345">
        <v>18.100000000000001</v>
      </c>
      <c r="D269" s="346"/>
      <c r="E269" s="326" t="s">
        <v>138</v>
      </c>
      <c r="F269" s="327"/>
      <c r="G269" s="6" t="s">
        <v>22</v>
      </c>
      <c r="H269" s="26">
        <v>112</v>
      </c>
      <c r="I269" s="42">
        <v>37000</v>
      </c>
      <c r="J269" s="31">
        <f t="shared" si="6"/>
        <v>4144000</v>
      </c>
      <c r="K269" s="39">
        <v>0.5</v>
      </c>
      <c r="L269" s="33">
        <v>2072000</v>
      </c>
      <c r="M269" s="350"/>
      <c r="O269" s="119" t="s">
        <v>591</v>
      </c>
      <c r="P269" s="119" t="s">
        <v>591</v>
      </c>
      <c r="Q269" s="119"/>
      <c r="R269" s="172"/>
      <c r="S269" s="172"/>
      <c r="T269" s="172"/>
    </row>
    <row r="270" spans="2:20" ht="14.1" customHeight="1" x14ac:dyDescent="0.2">
      <c r="B270" s="3"/>
      <c r="C270" s="345">
        <v>18.11</v>
      </c>
      <c r="D270" s="346"/>
      <c r="E270" s="326" t="s">
        <v>139</v>
      </c>
      <c r="F270" s="327"/>
      <c r="G270" s="6" t="s">
        <v>22</v>
      </c>
      <c r="H270" s="26">
        <v>112</v>
      </c>
      <c r="I270" s="42">
        <v>50000</v>
      </c>
      <c r="J270" s="31">
        <f t="shared" si="6"/>
        <v>5600000</v>
      </c>
      <c r="K270" s="39">
        <v>0.7</v>
      </c>
      <c r="L270" s="33">
        <v>3920000</v>
      </c>
      <c r="M270" s="350"/>
      <c r="O270" s="119" t="s">
        <v>591</v>
      </c>
      <c r="P270" s="119" t="s">
        <v>591</v>
      </c>
      <c r="Q270" s="119"/>
      <c r="R270" s="172"/>
      <c r="S270" s="172"/>
      <c r="T270" s="172"/>
    </row>
    <row r="271" spans="2:20" ht="14.1" customHeight="1" x14ac:dyDescent="0.2">
      <c r="B271" s="3"/>
      <c r="C271" s="345">
        <v>18.12</v>
      </c>
      <c r="D271" s="346"/>
      <c r="E271" s="326" t="s">
        <v>140</v>
      </c>
      <c r="F271" s="327"/>
      <c r="G271" s="6" t="s">
        <v>22</v>
      </c>
      <c r="H271" s="26">
        <v>112</v>
      </c>
      <c r="I271" s="42">
        <v>55000</v>
      </c>
      <c r="J271" s="31">
        <f t="shared" si="6"/>
        <v>6160000</v>
      </c>
      <c r="K271" s="39">
        <v>0.7</v>
      </c>
      <c r="L271" s="33">
        <v>4312000</v>
      </c>
      <c r="M271" s="350"/>
      <c r="O271" s="119" t="s">
        <v>591</v>
      </c>
      <c r="P271" s="119" t="s">
        <v>591</v>
      </c>
      <c r="Q271" s="119"/>
      <c r="R271" s="172"/>
      <c r="S271" s="172"/>
      <c r="T271" s="172"/>
    </row>
    <row r="272" spans="2:20" ht="14.1" customHeight="1" x14ac:dyDescent="0.2">
      <c r="B272" s="3"/>
      <c r="C272" s="345">
        <v>18.13</v>
      </c>
      <c r="D272" s="346"/>
      <c r="E272" s="326" t="s">
        <v>141</v>
      </c>
      <c r="F272" s="327"/>
      <c r="G272" s="6" t="s">
        <v>22</v>
      </c>
      <c r="H272" s="26">
        <v>42</v>
      </c>
      <c r="I272" s="42">
        <v>55000</v>
      </c>
      <c r="J272" s="31">
        <f t="shared" si="6"/>
        <v>2310000</v>
      </c>
      <c r="K272" s="39">
        <v>0.7</v>
      </c>
      <c r="L272" s="33">
        <v>1617000</v>
      </c>
      <c r="M272" s="350"/>
      <c r="O272" s="119" t="s">
        <v>591</v>
      </c>
      <c r="P272" s="119" t="s">
        <v>591</v>
      </c>
      <c r="Q272" s="119"/>
      <c r="R272" s="172"/>
      <c r="S272" s="172"/>
      <c r="T272" s="172"/>
    </row>
    <row r="273" spans="2:20" ht="14.1" customHeight="1" x14ac:dyDescent="0.2">
      <c r="B273" s="3"/>
      <c r="C273" s="345">
        <v>18.14</v>
      </c>
      <c r="D273" s="346"/>
      <c r="E273" s="326" t="s">
        <v>142</v>
      </c>
      <c r="F273" s="327"/>
      <c r="G273" s="6" t="s">
        <v>22</v>
      </c>
      <c r="H273" s="26">
        <v>112</v>
      </c>
      <c r="I273" s="42">
        <v>38000</v>
      </c>
      <c r="J273" s="31">
        <f t="shared" si="6"/>
        <v>4256000</v>
      </c>
      <c r="K273" s="39">
        <v>0.7</v>
      </c>
      <c r="L273" s="33">
        <v>2979200</v>
      </c>
      <c r="M273" s="350"/>
      <c r="O273" s="119" t="s">
        <v>591</v>
      </c>
      <c r="P273" s="119" t="s">
        <v>591</v>
      </c>
      <c r="Q273" s="119"/>
      <c r="R273" s="172"/>
      <c r="S273" s="172"/>
      <c r="T273" s="172"/>
    </row>
    <row r="274" spans="2:20" ht="14.1" customHeight="1" x14ac:dyDescent="0.2">
      <c r="B274" s="3"/>
      <c r="C274" s="345">
        <v>18.149999999999999</v>
      </c>
      <c r="D274" s="346"/>
      <c r="E274" s="326" t="s">
        <v>143</v>
      </c>
      <c r="F274" s="327"/>
      <c r="G274" s="6" t="s">
        <v>22</v>
      </c>
      <c r="H274" s="26">
        <v>41</v>
      </c>
      <c r="I274" s="42">
        <v>50000</v>
      </c>
      <c r="J274" s="31">
        <f t="shared" si="6"/>
        <v>2050000</v>
      </c>
      <c r="K274" s="39">
        <v>0.7</v>
      </c>
      <c r="L274" s="33">
        <v>1435000</v>
      </c>
      <c r="M274" s="350"/>
      <c r="O274" s="119" t="s">
        <v>591</v>
      </c>
      <c r="P274" s="119" t="s">
        <v>591</v>
      </c>
      <c r="Q274" s="119"/>
      <c r="R274" s="172"/>
      <c r="S274" s="172"/>
      <c r="T274" s="172"/>
    </row>
    <row r="275" spans="2:20" ht="14.1" customHeight="1" x14ac:dyDescent="0.2">
      <c r="B275" s="3"/>
      <c r="C275" s="345">
        <v>18.16</v>
      </c>
      <c r="D275" s="346"/>
      <c r="E275" s="326" t="s">
        <v>144</v>
      </c>
      <c r="F275" s="327"/>
      <c r="G275" s="6" t="s">
        <v>22</v>
      </c>
      <c r="H275" s="26">
        <v>71</v>
      </c>
      <c r="I275" s="42">
        <v>55000</v>
      </c>
      <c r="J275" s="31">
        <f t="shared" si="6"/>
        <v>3905000</v>
      </c>
      <c r="K275" s="39">
        <v>0.7</v>
      </c>
      <c r="L275" s="33">
        <v>2733500</v>
      </c>
      <c r="M275" s="350"/>
      <c r="O275" s="119" t="s">
        <v>591</v>
      </c>
      <c r="P275" s="119" t="s">
        <v>591</v>
      </c>
      <c r="Q275" s="119"/>
      <c r="R275" s="172"/>
      <c r="S275" s="172"/>
      <c r="T275" s="172"/>
    </row>
    <row r="276" spans="2:20" ht="14.1" customHeight="1" x14ac:dyDescent="0.2">
      <c r="B276" s="3"/>
      <c r="C276" s="345">
        <v>18.170000000000002</v>
      </c>
      <c r="D276" s="346"/>
      <c r="E276" s="326" t="s">
        <v>145</v>
      </c>
      <c r="F276" s="327"/>
      <c r="G276" s="6" t="s">
        <v>22</v>
      </c>
      <c r="H276" s="26">
        <v>112</v>
      </c>
      <c r="I276" s="42">
        <v>50000</v>
      </c>
      <c r="J276" s="31">
        <f t="shared" si="6"/>
        <v>5600000</v>
      </c>
      <c r="K276" s="39">
        <v>0.7</v>
      </c>
      <c r="L276" s="33">
        <v>3920000</v>
      </c>
      <c r="M276" s="350"/>
      <c r="O276" s="119" t="s">
        <v>591</v>
      </c>
      <c r="P276" s="119" t="s">
        <v>591</v>
      </c>
      <c r="Q276" s="119"/>
      <c r="R276" s="172"/>
      <c r="S276" s="172"/>
      <c r="T276" s="172"/>
    </row>
    <row r="277" spans="2:20" ht="14.1" customHeight="1" x14ac:dyDescent="0.2">
      <c r="B277" s="3"/>
      <c r="C277" s="345">
        <v>18.18</v>
      </c>
      <c r="D277" s="346"/>
      <c r="E277" s="326" t="s">
        <v>146</v>
      </c>
      <c r="F277" s="327"/>
      <c r="G277" s="6" t="s">
        <v>22</v>
      </c>
      <c r="H277" s="26">
        <v>110</v>
      </c>
      <c r="I277" s="42">
        <v>50000</v>
      </c>
      <c r="J277" s="31">
        <f t="shared" si="6"/>
        <v>5500000</v>
      </c>
      <c r="K277" s="39">
        <v>0.7</v>
      </c>
      <c r="L277" s="33">
        <v>3850000</v>
      </c>
      <c r="M277" s="350"/>
      <c r="O277" s="119" t="s">
        <v>591</v>
      </c>
      <c r="P277" s="119" t="s">
        <v>591</v>
      </c>
      <c r="Q277" s="119"/>
      <c r="R277" s="172"/>
      <c r="S277" s="172"/>
      <c r="T277" s="172"/>
    </row>
    <row r="278" spans="2:20" ht="70.7" customHeight="1" x14ac:dyDescent="0.2">
      <c r="B278" s="3"/>
      <c r="C278" s="324">
        <v>18.190000000000001</v>
      </c>
      <c r="D278" s="325"/>
      <c r="E278" s="326" t="s">
        <v>62</v>
      </c>
      <c r="F278" s="327"/>
      <c r="G278" s="6" t="s">
        <v>22</v>
      </c>
      <c r="H278" s="26">
        <v>1634</v>
      </c>
      <c r="I278" s="42">
        <v>50000</v>
      </c>
      <c r="J278" s="31">
        <f t="shared" si="6"/>
        <v>81700000</v>
      </c>
      <c r="K278" s="27">
        <v>1634</v>
      </c>
      <c r="L278" s="33">
        <v>57225000</v>
      </c>
      <c r="M278" s="6" t="s">
        <v>147</v>
      </c>
      <c r="O278" s="119" t="s">
        <v>591</v>
      </c>
      <c r="P278" s="119" t="s">
        <v>591</v>
      </c>
      <c r="Q278" s="119"/>
      <c r="R278" s="172"/>
      <c r="S278" s="172"/>
      <c r="T278" s="172"/>
    </row>
    <row r="279" spans="2:20" ht="14.1" customHeight="1" x14ac:dyDescent="0.2">
      <c r="B279" s="3"/>
      <c r="C279" s="324">
        <v>18.2</v>
      </c>
      <c r="D279" s="325"/>
      <c r="E279" s="326" t="s">
        <v>89</v>
      </c>
      <c r="F279" s="327"/>
      <c r="G279" s="6" t="s">
        <v>22</v>
      </c>
      <c r="H279" s="26">
        <v>337</v>
      </c>
      <c r="I279" s="42">
        <v>55000</v>
      </c>
      <c r="J279" s="31">
        <f t="shared" si="6"/>
        <v>18535000</v>
      </c>
      <c r="K279" s="38">
        <v>0.7</v>
      </c>
      <c r="L279" s="33">
        <v>12974500</v>
      </c>
      <c r="M279" s="349"/>
      <c r="O279" s="119" t="s">
        <v>591</v>
      </c>
      <c r="P279" s="119" t="s">
        <v>591</v>
      </c>
      <c r="Q279" s="119"/>
      <c r="R279" s="172"/>
      <c r="S279" s="172"/>
      <c r="T279" s="172"/>
    </row>
    <row r="280" spans="2:20" ht="14.1" customHeight="1" x14ac:dyDescent="0.2">
      <c r="B280" s="3"/>
      <c r="C280" s="324">
        <v>18.21</v>
      </c>
      <c r="D280" s="325"/>
      <c r="E280" s="326" t="s">
        <v>63</v>
      </c>
      <c r="F280" s="327"/>
      <c r="G280" s="6" t="s">
        <v>22</v>
      </c>
      <c r="H280" s="26">
        <v>187</v>
      </c>
      <c r="I280" s="42">
        <v>55000</v>
      </c>
      <c r="J280" s="31">
        <f t="shared" si="6"/>
        <v>10285000</v>
      </c>
      <c r="K280" s="38">
        <v>0.7</v>
      </c>
      <c r="L280" s="33">
        <v>7199500</v>
      </c>
      <c r="M280" s="350"/>
      <c r="O280" s="119" t="s">
        <v>591</v>
      </c>
      <c r="P280" s="119" t="s">
        <v>591</v>
      </c>
      <c r="Q280" s="119"/>
      <c r="R280" s="172"/>
      <c r="S280" s="172"/>
      <c r="T280" s="172"/>
    </row>
    <row r="281" spans="2:20" ht="14.1" customHeight="1" x14ac:dyDescent="0.2">
      <c r="B281" s="3"/>
      <c r="C281" s="324">
        <v>18.22</v>
      </c>
      <c r="D281" s="325"/>
      <c r="E281" s="326" t="s">
        <v>148</v>
      </c>
      <c r="F281" s="327"/>
      <c r="G281" s="6" t="s">
        <v>22</v>
      </c>
      <c r="H281" s="26">
        <v>71</v>
      </c>
      <c r="I281" s="42">
        <v>38000</v>
      </c>
      <c r="J281" s="31">
        <f t="shared" si="6"/>
        <v>2698000</v>
      </c>
      <c r="K281" s="38">
        <v>0.7</v>
      </c>
      <c r="L281" s="33">
        <v>1888600</v>
      </c>
      <c r="M281" s="350"/>
      <c r="O281" s="119" t="s">
        <v>591</v>
      </c>
      <c r="P281" s="119" t="s">
        <v>591</v>
      </c>
      <c r="Q281" s="119"/>
      <c r="R281" s="172"/>
      <c r="S281" s="172"/>
      <c r="T281" s="172"/>
    </row>
    <row r="282" spans="2:20" ht="14.1" customHeight="1" x14ac:dyDescent="0.2">
      <c r="B282" s="3"/>
      <c r="C282" s="324">
        <v>18.23</v>
      </c>
      <c r="D282" s="325"/>
      <c r="E282" s="326" t="s">
        <v>149</v>
      </c>
      <c r="F282" s="327"/>
      <c r="G282" s="6" t="s">
        <v>22</v>
      </c>
      <c r="H282" s="26">
        <v>41</v>
      </c>
      <c r="I282" s="42">
        <v>38000</v>
      </c>
      <c r="J282" s="31">
        <f t="shared" si="6"/>
        <v>1558000</v>
      </c>
      <c r="K282" s="38">
        <v>0.7</v>
      </c>
      <c r="L282" s="33">
        <v>1090600</v>
      </c>
      <c r="M282" s="350"/>
      <c r="O282" s="119" t="s">
        <v>591</v>
      </c>
      <c r="P282" s="119" t="s">
        <v>591</v>
      </c>
      <c r="Q282" s="119"/>
      <c r="R282" s="172"/>
      <c r="S282" s="172"/>
      <c r="T282" s="172"/>
    </row>
    <row r="283" spans="2:20" ht="14.1" customHeight="1" x14ac:dyDescent="0.2">
      <c r="B283" s="3"/>
      <c r="C283" s="324">
        <v>18.239999999999998</v>
      </c>
      <c r="D283" s="325"/>
      <c r="E283" s="326" t="s">
        <v>150</v>
      </c>
      <c r="F283" s="327"/>
      <c r="G283" s="6" t="s">
        <v>22</v>
      </c>
      <c r="H283" s="26">
        <v>112</v>
      </c>
      <c r="I283" s="42">
        <v>50000</v>
      </c>
      <c r="J283" s="31">
        <f t="shared" si="6"/>
        <v>5600000</v>
      </c>
      <c r="K283" s="38">
        <v>0.7</v>
      </c>
      <c r="L283" s="33">
        <v>3920000</v>
      </c>
      <c r="M283" s="350"/>
      <c r="O283" s="119" t="s">
        <v>591</v>
      </c>
      <c r="P283" s="119" t="s">
        <v>591</v>
      </c>
      <c r="Q283" s="119"/>
      <c r="R283" s="172"/>
      <c r="S283" s="172"/>
      <c r="T283" s="172"/>
    </row>
    <row r="284" spans="2:20" ht="14.1" customHeight="1" x14ac:dyDescent="0.2">
      <c r="B284" s="3"/>
      <c r="C284" s="324">
        <v>18.25</v>
      </c>
      <c r="D284" s="325"/>
      <c r="E284" s="326" t="s">
        <v>151</v>
      </c>
      <c r="F284" s="327"/>
      <c r="G284" s="6" t="s">
        <v>22</v>
      </c>
      <c r="H284" s="26">
        <v>112</v>
      </c>
      <c r="I284" s="42">
        <v>50000</v>
      </c>
      <c r="J284" s="31">
        <f t="shared" si="6"/>
        <v>5600000</v>
      </c>
      <c r="K284" s="38">
        <v>0.7</v>
      </c>
      <c r="L284" s="33">
        <v>3920000</v>
      </c>
      <c r="M284" s="351"/>
      <c r="O284" s="119" t="s">
        <v>591</v>
      </c>
      <c r="P284" s="119" t="s">
        <v>591</v>
      </c>
      <c r="Q284" s="119"/>
      <c r="R284" s="172"/>
      <c r="S284" s="172"/>
      <c r="T284" s="172"/>
    </row>
    <row r="285" spans="2:20" ht="25.5" customHeight="1" x14ac:dyDescent="0.2">
      <c r="B285" s="3"/>
      <c r="C285" s="324">
        <v>18.260000000000002</v>
      </c>
      <c r="D285" s="325"/>
      <c r="E285" s="328" t="s">
        <v>293</v>
      </c>
      <c r="F285" s="329"/>
      <c r="G285" s="6" t="s">
        <v>21</v>
      </c>
      <c r="H285" s="26">
        <v>3734</v>
      </c>
      <c r="I285" s="42">
        <v>20500</v>
      </c>
      <c r="J285" s="31">
        <f t="shared" si="6"/>
        <v>76547000</v>
      </c>
      <c r="K285" s="3"/>
      <c r="L285" s="7" t="s">
        <v>14</v>
      </c>
      <c r="M285" s="3"/>
      <c r="O285" s="119" t="s">
        <v>591</v>
      </c>
      <c r="P285" s="119"/>
      <c r="Q285" s="119" t="s">
        <v>591</v>
      </c>
      <c r="R285" s="172"/>
      <c r="S285" s="172"/>
      <c r="T285" s="172"/>
    </row>
    <row r="286" spans="2:20" ht="25.5" customHeight="1" x14ac:dyDescent="0.2">
      <c r="B286" s="3"/>
      <c r="C286" s="324">
        <v>18.27</v>
      </c>
      <c r="D286" s="325"/>
      <c r="E286" s="328" t="s">
        <v>294</v>
      </c>
      <c r="F286" s="329"/>
      <c r="G286" s="6" t="s">
        <v>21</v>
      </c>
      <c r="H286" s="26">
        <v>2797</v>
      </c>
      <c r="I286" s="42">
        <v>18500</v>
      </c>
      <c r="J286" s="31">
        <f t="shared" si="6"/>
        <v>51744500</v>
      </c>
      <c r="K286" s="27">
        <v>797</v>
      </c>
      <c r="L286" s="33">
        <v>14744500</v>
      </c>
      <c r="M286" s="32">
        <v>797</v>
      </c>
      <c r="O286" s="119" t="s">
        <v>591</v>
      </c>
      <c r="P286" s="119"/>
      <c r="Q286" s="119" t="s">
        <v>591</v>
      </c>
      <c r="R286" s="172"/>
      <c r="S286" s="172"/>
      <c r="T286" s="172"/>
    </row>
    <row r="287" spans="2:20" ht="35.25" customHeight="1" x14ac:dyDescent="0.2">
      <c r="B287" s="3"/>
      <c r="C287" s="324">
        <v>18.28</v>
      </c>
      <c r="D287" s="325"/>
      <c r="E287" s="328" t="s">
        <v>295</v>
      </c>
      <c r="F287" s="327"/>
      <c r="G287" s="6" t="s">
        <v>22</v>
      </c>
      <c r="H287" s="26">
        <v>70</v>
      </c>
      <c r="I287" s="42">
        <v>295500</v>
      </c>
      <c r="J287" s="31">
        <f t="shared" si="6"/>
        <v>20685000</v>
      </c>
      <c r="K287" s="27">
        <v>70</v>
      </c>
      <c r="L287" s="33">
        <v>20685000</v>
      </c>
      <c r="M287" s="32">
        <v>70</v>
      </c>
      <c r="O287" s="119" t="s">
        <v>591</v>
      </c>
      <c r="P287" s="119" t="s">
        <v>591</v>
      </c>
      <c r="Q287" s="119" t="s">
        <v>591</v>
      </c>
      <c r="R287" s="172"/>
      <c r="S287" s="172"/>
      <c r="T287" s="172"/>
    </row>
    <row r="288" spans="2:20" ht="35.25" customHeight="1" x14ac:dyDescent="0.2">
      <c r="B288" s="3"/>
      <c r="C288" s="324">
        <v>18.29</v>
      </c>
      <c r="D288" s="325"/>
      <c r="E288" s="328" t="s">
        <v>296</v>
      </c>
      <c r="F288" s="327"/>
      <c r="G288" s="6" t="s">
        <v>22</v>
      </c>
      <c r="H288" s="26">
        <v>28</v>
      </c>
      <c r="I288" s="42">
        <v>305500</v>
      </c>
      <c r="J288" s="31">
        <f t="shared" si="6"/>
        <v>8554000</v>
      </c>
      <c r="K288" s="27">
        <v>20</v>
      </c>
      <c r="L288" s="33">
        <v>6110000</v>
      </c>
      <c r="M288" s="32">
        <v>20</v>
      </c>
      <c r="O288" s="119" t="s">
        <v>591</v>
      </c>
      <c r="P288" s="119" t="s">
        <v>591</v>
      </c>
      <c r="Q288" s="119" t="s">
        <v>591</v>
      </c>
      <c r="R288" s="172"/>
      <c r="S288" s="172"/>
      <c r="T288" s="172"/>
    </row>
    <row r="289" spans="2:20" ht="35.25" customHeight="1" x14ac:dyDescent="0.2">
      <c r="B289" s="3"/>
      <c r="C289" s="324">
        <v>18.3</v>
      </c>
      <c r="D289" s="325"/>
      <c r="E289" s="328" t="s">
        <v>297</v>
      </c>
      <c r="F289" s="327"/>
      <c r="G289" s="6" t="s">
        <v>22</v>
      </c>
      <c r="H289" s="26">
        <v>13</v>
      </c>
      <c r="I289" s="42">
        <v>315500</v>
      </c>
      <c r="J289" s="31">
        <f t="shared" si="6"/>
        <v>4101500</v>
      </c>
      <c r="K289" s="27">
        <v>6</v>
      </c>
      <c r="L289" s="33">
        <v>1893000</v>
      </c>
      <c r="M289" s="32">
        <v>6</v>
      </c>
      <c r="O289" s="119" t="s">
        <v>591</v>
      </c>
      <c r="P289" s="119" t="s">
        <v>591</v>
      </c>
      <c r="Q289" s="119" t="s">
        <v>591</v>
      </c>
      <c r="R289" s="172"/>
      <c r="S289" s="172"/>
      <c r="T289" s="172"/>
    </row>
    <row r="290" spans="2:20" ht="35.25" customHeight="1" x14ac:dyDescent="0.2">
      <c r="B290" s="3"/>
      <c r="C290" s="324">
        <v>18.309999999999999</v>
      </c>
      <c r="D290" s="325"/>
      <c r="E290" s="328" t="s">
        <v>298</v>
      </c>
      <c r="F290" s="329"/>
      <c r="G290" s="6" t="s">
        <v>22</v>
      </c>
      <c r="H290" s="26">
        <v>1</v>
      </c>
      <c r="I290" s="42">
        <v>650000</v>
      </c>
      <c r="J290" s="31">
        <f t="shared" si="6"/>
        <v>650000</v>
      </c>
      <c r="K290" s="3"/>
      <c r="L290" s="7" t="s">
        <v>14</v>
      </c>
      <c r="M290" s="3"/>
      <c r="O290" s="119" t="s">
        <v>591</v>
      </c>
      <c r="P290" s="119" t="s">
        <v>591</v>
      </c>
      <c r="Q290" s="119"/>
      <c r="R290" s="172"/>
      <c r="S290" s="172"/>
      <c r="T290" s="172"/>
    </row>
    <row r="291" spans="2:20" ht="14.1" customHeight="1" x14ac:dyDescent="0.2">
      <c r="B291" s="3"/>
      <c r="C291" s="330"/>
      <c r="D291" s="329"/>
      <c r="E291" s="330"/>
      <c r="F291" s="329"/>
      <c r="G291" s="3"/>
      <c r="H291" s="36"/>
      <c r="I291" s="61"/>
      <c r="J291" s="7"/>
      <c r="K291" s="27"/>
      <c r="L291" s="7"/>
      <c r="M291" s="3"/>
      <c r="O291" s="119"/>
      <c r="P291" s="119"/>
      <c r="Q291" s="119"/>
      <c r="R291" s="172"/>
      <c r="S291" s="172"/>
      <c r="T291" s="172"/>
    </row>
    <row r="292" spans="2:20" ht="14.1" customHeight="1" x14ac:dyDescent="0.2">
      <c r="B292" s="3"/>
      <c r="C292" s="352">
        <v>19</v>
      </c>
      <c r="D292" s="353"/>
      <c r="E292" s="322" t="s">
        <v>152</v>
      </c>
      <c r="F292" s="323"/>
      <c r="G292" s="8"/>
      <c r="H292" s="49"/>
      <c r="I292" s="34"/>
      <c r="J292" s="34">
        <f>SUM(J294)</f>
        <v>11500000</v>
      </c>
      <c r="K292" s="29">
        <v>0</v>
      </c>
      <c r="L292" s="34">
        <f>SUM(L294)</f>
        <v>8740000</v>
      </c>
      <c r="M292" s="8"/>
      <c r="O292" s="119"/>
      <c r="P292" s="119"/>
      <c r="Q292" s="119"/>
      <c r="R292" s="172"/>
      <c r="S292" s="172"/>
      <c r="T292" s="172"/>
    </row>
    <row r="293" spans="2:20" ht="14.1" customHeight="1" x14ac:dyDescent="0.2">
      <c r="B293" s="3"/>
      <c r="C293" s="330"/>
      <c r="D293" s="329"/>
      <c r="E293" s="330"/>
      <c r="F293" s="329"/>
      <c r="G293" s="3"/>
      <c r="H293" s="36"/>
      <c r="I293" s="58"/>
      <c r="J293" s="7"/>
      <c r="K293" s="27"/>
      <c r="L293" s="7"/>
      <c r="M293" s="3"/>
      <c r="O293" s="119"/>
      <c r="P293" s="119"/>
      <c r="Q293" s="119"/>
      <c r="R293" s="172"/>
      <c r="S293" s="172"/>
      <c r="T293" s="172"/>
    </row>
    <row r="294" spans="2:20" ht="27" x14ac:dyDescent="0.2">
      <c r="B294" s="3"/>
      <c r="C294" s="324">
        <v>19.010000000000002</v>
      </c>
      <c r="D294" s="325"/>
      <c r="E294" s="328" t="s">
        <v>299</v>
      </c>
      <c r="F294" s="327"/>
      <c r="G294" s="6" t="s">
        <v>22</v>
      </c>
      <c r="H294" s="26">
        <v>230</v>
      </c>
      <c r="I294" s="42">
        <v>50000</v>
      </c>
      <c r="J294" s="31">
        <f t="shared" ref="J294" si="7">+I294*H294</f>
        <v>11500000</v>
      </c>
      <c r="K294" s="27">
        <v>230</v>
      </c>
      <c r="L294" s="33">
        <v>8740000</v>
      </c>
      <c r="M294" s="18" t="s">
        <v>153</v>
      </c>
      <c r="O294" s="119" t="s">
        <v>591</v>
      </c>
      <c r="P294" s="119" t="s">
        <v>591</v>
      </c>
      <c r="Q294" s="119"/>
      <c r="R294" s="172"/>
      <c r="S294" s="172"/>
      <c r="T294" s="172"/>
    </row>
    <row r="295" spans="2:20" ht="14.1" customHeight="1" x14ac:dyDescent="0.2">
      <c r="B295" s="3"/>
      <c r="C295" s="330"/>
      <c r="D295" s="329"/>
      <c r="E295" s="330"/>
      <c r="F295" s="329"/>
      <c r="G295" s="3"/>
      <c r="H295" s="36"/>
      <c r="I295" s="61"/>
      <c r="J295" s="7"/>
      <c r="K295" s="27"/>
      <c r="L295" s="7"/>
      <c r="M295" s="3"/>
      <c r="O295" s="119"/>
      <c r="P295" s="119"/>
      <c r="Q295" s="119"/>
      <c r="R295" s="172"/>
      <c r="S295" s="172"/>
      <c r="T295" s="172"/>
    </row>
    <row r="296" spans="2:20" ht="14.1" customHeight="1" x14ac:dyDescent="0.2">
      <c r="B296" s="3"/>
      <c r="C296" s="352">
        <v>20</v>
      </c>
      <c r="D296" s="353"/>
      <c r="E296" s="322" t="s">
        <v>154</v>
      </c>
      <c r="F296" s="323"/>
      <c r="G296" s="8"/>
      <c r="H296" s="49">
        <v>0</v>
      </c>
      <c r="I296" s="34"/>
      <c r="J296" s="34">
        <f>SUM(J298)</f>
        <v>7840000</v>
      </c>
      <c r="K296" s="29">
        <v>0</v>
      </c>
      <c r="L296" s="34">
        <f>SUM(L298)</f>
        <v>7280000</v>
      </c>
      <c r="M296" s="8"/>
      <c r="O296" s="119"/>
      <c r="P296" s="119"/>
      <c r="Q296" s="119"/>
      <c r="R296" s="172"/>
      <c r="S296" s="172"/>
      <c r="T296" s="172"/>
    </row>
    <row r="297" spans="2:20" ht="14.1" customHeight="1" x14ac:dyDescent="0.2">
      <c r="B297" s="3"/>
      <c r="C297" s="330"/>
      <c r="D297" s="329"/>
      <c r="E297" s="330"/>
      <c r="F297" s="329"/>
      <c r="G297" s="3"/>
      <c r="H297" s="36"/>
      <c r="I297" s="58"/>
      <c r="J297" s="7"/>
      <c r="K297" s="27"/>
      <c r="L297" s="7"/>
      <c r="M297" s="3"/>
      <c r="O297" s="119"/>
      <c r="P297" s="119"/>
      <c r="Q297" s="119"/>
      <c r="R297" s="172"/>
      <c r="S297" s="172"/>
      <c r="T297" s="172"/>
    </row>
    <row r="298" spans="2:20" ht="35.25" customHeight="1" x14ac:dyDescent="0.2">
      <c r="B298" s="3"/>
      <c r="C298" s="324">
        <v>20.010000000000002</v>
      </c>
      <c r="D298" s="325"/>
      <c r="E298" s="326" t="s">
        <v>155</v>
      </c>
      <c r="F298" s="327"/>
      <c r="G298" s="6" t="s">
        <v>22</v>
      </c>
      <c r="H298" s="26">
        <v>224</v>
      </c>
      <c r="I298" s="42">
        <v>35000</v>
      </c>
      <c r="J298" s="31">
        <f t="shared" ref="J298" si="8">+I298*H298</f>
        <v>7840000</v>
      </c>
      <c r="K298" s="27">
        <v>224</v>
      </c>
      <c r="L298" s="33">
        <v>7280000</v>
      </c>
      <c r="M298" s="18" t="s">
        <v>156</v>
      </c>
      <c r="O298" s="119" t="s">
        <v>591</v>
      </c>
      <c r="P298" s="119" t="s">
        <v>591</v>
      </c>
      <c r="Q298" s="119"/>
      <c r="R298" s="172"/>
      <c r="S298" s="172"/>
      <c r="T298" s="172"/>
    </row>
    <row r="299" spans="2:20" ht="14.1" customHeight="1" x14ac:dyDescent="0.2">
      <c r="B299" s="3"/>
      <c r="C299" s="330"/>
      <c r="D299" s="329"/>
      <c r="E299" s="330"/>
      <c r="F299" s="329"/>
      <c r="G299" s="3"/>
      <c r="H299" s="36"/>
      <c r="I299" s="57"/>
      <c r="J299" s="7"/>
      <c r="K299" s="27"/>
      <c r="L299" s="7"/>
      <c r="M299" s="3"/>
      <c r="O299" s="119"/>
      <c r="P299" s="119"/>
      <c r="Q299" s="119"/>
      <c r="R299" s="172"/>
      <c r="S299" s="172"/>
      <c r="T299" s="172"/>
    </row>
    <row r="300" spans="2:20" ht="14.1" customHeight="1" x14ac:dyDescent="0.2">
      <c r="B300" s="3"/>
      <c r="C300" s="352">
        <v>21</v>
      </c>
      <c r="D300" s="353"/>
      <c r="E300" s="322" t="s">
        <v>157</v>
      </c>
      <c r="F300" s="323"/>
      <c r="G300" s="8"/>
      <c r="H300" s="49">
        <v>0</v>
      </c>
      <c r="I300" s="34"/>
      <c r="J300" s="34">
        <f>SUM(J302)</f>
        <v>17050000</v>
      </c>
      <c r="K300" s="29">
        <v>0</v>
      </c>
      <c r="L300" s="34">
        <f>SUM(L302)</f>
        <v>12920000</v>
      </c>
      <c r="M300" s="8"/>
      <c r="O300" s="119"/>
      <c r="P300" s="119"/>
      <c r="Q300" s="119"/>
      <c r="R300" s="172"/>
      <c r="S300" s="172"/>
      <c r="T300" s="172"/>
    </row>
    <row r="301" spans="2:20" ht="14.1" customHeight="1" x14ac:dyDescent="0.2">
      <c r="B301" s="3"/>
      <c r="C301" s="330"/>
      <c r="D301" s="329"/>
      <c r="E301" s="330"/>
      <c r="F301" s="329"/>
      <c r="G301" s="3"/>
      <c r="H301" s="36"/>
      <c r="I301" s="58"/>
      <c r="J301" s="7"/>
      <c r="K301" s="27"/>
      <c r="L301" s="7"/>
      <c r="M301" s="3"/>
      <c r="O301" s="119"/>
      <c r="P301" s="119"/>
      <c r="Q301" s="119"/>
      <c r="R301" s="172"/>
      <c r="S301" s="172"/>
      <c r="T301" s="172"/>
    </row>
    <row r="302" spans="2:20" ht="41.25" customHeight="1" x14ac:dyDescent="0.2">
      <c r="B302" s="3"/>
      <c r="C302" s="324">
        <v>21.01</v>
      </c>
      <c r="D302" s="325"/>
      <c r="E302" s="328" t="s">
        <v>300</v>
      </c>
      <c r="F302" s="327"/>
      <c r="G302" s="6" t="s">
        <v>22</v>
      </c>
      <c r="H302" s="26">
        <v>341</v>
      </c>
      <c r="I302" s="42">
        <v>50000</v>
      </c>
      <c r="J302" s="31">
        <f t="shared" ref="J302" si="9">+I302*H302</f>
        <v>17050000</v>
      </c>
      <c r="K302" s="27">
        <v>341</v>
      </c>
      <c r="L302" s="33">
        <v>12920000</v>
      </c>
      <c r="M302" s="6" t="s">
        <v>158</v>
      </c>
      <c r="N302" s="168"/>
      <c r="O302" s="119" t="s">
        <v>591</v>
      </c>
      <c r="P302" s="119" t="s">
        <v>591</v>
      </c>
      <c r="Q302" s="119"/>
      <c r="R302" s="172"/>
      <c r="S302" s="172"/>
      <c r="T302" s="172"/>
    </row>
    <row r="303" spans="2:20" ht="14.1" customHeight="1" x14ac:dyDescent="0.2">
      <c r="B303" s="3"/>
      <c r="C303" s="330"/>
      <c r="D303" s="329"/>
      <c r="E303" s="330"/>
      <c r="F303" s="329"/>
      <c r="G303" s="3"/>
      <c r="H303" s="3"/>
      <c r="I303" s="61"/>
      <c r="J303" s="7"/>
      <c r="K303" s="27"/>
      <c r="L303" s="7"/>
      <c r="M303" s="3"/>
      <c r="O303" s="119"/>
      <c r="P303" s="119"/>
      <c r="Q303" s="119"/>
      <c r="R303" s="172"/>
      <c r="S303" s="172"/>
      <c r="T303" s="172"/>
    </row>
    <row r="304" spans="2:20" ht="14.1" customHeight="1" x14ac:dyDescent="0.2">
      <c r="B304" s="3"/>
      <c r="C304" s="352">
        <v>22</v>
      </c>
      <c r="D304" s="353"/>
      <c r="E304" s="322" t="s">
        <v>159</v>
      </c>
      <c r="F304" s="323"/>
      <c r="G304" s="8"/>
      <c r="H304" s="8"/>
      <c r="I304" s="63"/>
      <c r="J304" s="34">
        <f>SUM(J305:J310)</f>
        <v>16326400</v>
      </c>
      <c r="K304" s="29">
        <v>0</v>
      </c>
      <c r="L304" s="34">
        <f>SUM(L305:L310)</f>
        <v>16326400</v>
      </c>
      <c r="M304" s="8"/>
      <c r="O304" s="119"/>
      <c r="P304" s="119"/>
      <c r="Q304" s="119"/>
      <c r="R304" s="172"/>
      <c r="S304" s="172"/>
      <c r="T304" s="172"/>
    </row>
    <row r="305" spans="2:20" ht="18.95" customHeight="1" x14ac:dyDescent="0.2">
      <c r="B305" s="3"/>
      <c r="C305" s="324">
        <v>22.01</v>
      </c>
      <c r="D305" s="325"/>
      <c r="E305" s="326" t="s">
        <v>301</v>
      </c>
      <c r="F305" s="327"/>
      <c r="G305" s="6" t="s">
        <v>22</v>
      </c>
      <c r="H305" s="26">
        <v>1</v>
      </c>
      <c r="I305" s="42">
        <v>2800000</v>
      </c>
      <c r="J305" s="31">
        <f t="shared" ref="J305:J308" si="10">+I305*H305</f>
        <v>2800000</v>
      </c>
      <c r="K305" s="27">
        <v>1</v>
      </c>
      <c r="L305" s="33">
        <v>2800000</v>
      </c>
      <c r="M305" s="3"/>
      <c r="O305" s="119" t="s">
        <v>591</v>
      </c>
      <c r="P305" s="119"/>
      <c r="Q305" s="119"/>
      <c r="R305" s="172"/>
      <c r="S305" s="172"/>
      <c r="T305" s="172"/>
    </row>
    <row r="306" spans="2:20" ht="18.95" customHeight="1" x14ac:dyDescent="0.2">
      <c r="B306" s="3"/>
      <c r="C306" s="324">
        <v>22.02</v>
      </c>
      <c r="D306" s="325"/>
      <c r="E306" s="326" t="s">
        <v>160</v>
      </c>
      <c r="F306" s="327"/>
      <c r="G306" s="6" t="s">
        <v>22</v>
      </c>
      <c r="H306" s="26">
        <v>112</v>
      </c>
      <c r="I306" s="42">
        <v>67200</v>
      </c>
      <c r="J306" s="31">
        <f t="shared" si="10"/>
        <v>7526400</v>
      </c>
      <c r="K306" s="27">
        <v>112</v>
      </c>
      <c r="L306" s="33">
        <v>7526400</v>
      </c>
      <c r="M306" s="3"/>
      <c r="O306" s="119" t="s">
        <v>591</v>
      </c>
      <c r="P306" s="119"/>
      <c r="Q306" s="119"/>
      <c r="R306" s="172"/>
      <c r="S306" s="119" t="s">
        <v>591</v>
      </c>
      <c r="T306" s="172"/>
    </row>
    <row r="307" spans="2:20" ht="18.95" customHeight="1" x14ac:dyDescent="0.2">
      <c r="B307" s="3"/>
      <c r="C307" s="324">
        <v>22.03</v>
      </c>
      <c r="D307" s="325"/>
      <c r="E307" s="326" t="s">
        <v>161</v>
      </c>
      <c r="F307" s="327"/>
      <c r="G307" s="6" t="s">
        <v>22</v>
      </c>
      <c r="H307" s="26">
        <v>1</v>
      </c>
      <c r="I307" s="42">
        <v>2000000</v>
      </c>
      <c r="J307" s="31">
        <f t="shared" si="10"/>
        <v>2000000</v>
      </c>
      <c r="K307" s="27">
        <v>1</v>
      </c>
      <c r="L307" s="33">
        <v>2000000</v>
      </c>
      <c r="M307" s="3"/>
      <c r="O307" s="119" t="s">
        <v>591</v>
      </c>
      <c r="P307" s="119"/>
      <c r="Q307" s="119"/>
      <c r="R307" s="172"/>
      <c r="S307" s="119" t="s">
        <v>591</v>
      </c>
      <c r="T307" s="172"/>
    </row>
    <row r="308" spans="2:20" ht="20.25" customHeight="1" x14ac:dyDescent="0.2">
      <c r="B308" s="3"/>
      <c r="C308" s="324">
        <v>22.04</v>
      </c>
      <c r="D308" s="325"/>
      <c r="E308" s="328" t="s">
        <v>302</v>
      </c>
      <c r="F308" s="327"/>
      <c r="G308" s="6" t="s">
        <v>22</v>
      </c>
      <c r="H308" s="26">
        <v>1</v>
      </c>
      <c r="I308" s="42">
        <v>4000000</v>
      </c>
      <c r="J308" s="31">
        <f t="shared" si="10"/>
        <v>4000000</v>
      </c>
      <c r="K308" s="27">
        <v>1</v>
      </c>
      <c r="L308" s="33">
        <v>4000000</v>
      </c>
      <c r="M308" s="3"/>
      <c r="O308" s="119" t="s">
        <v>591</v>
      </c>
      <c r="P308" s="119"/>
      <c r="Q308" s="119"/>
      <c r="R308" s="172"/>
      <c r="S308" s="119" t="s">
        <v>591</v>
      </c>
      <c r="T308" s="172"/>
    </row>
    <row r="309" spans="2:20" ht="22.35" customHeight="1" x14ac:dyDescent="0.2">
      <c r="B309" s="3"/>
      <c r="C309" s="324">
        <v>22.05</v>
      </c>
      <c r="D309" s="325"/>
      <c r="E309" s="326" t="s">
        <v>162</v>
      </c>
      <c r="F309" s="329"/>
      <c r="G309" s="6" t="s">
        <v>22</v>
      </c>
      <c r="H309" s="26">
        <v>1</v>
      </c>
      <c r="I309" s="64" t="s">
        <v>163</v>
      </c>
      <c r="J309" s="19" t="s">
        <v>13</v>
      </c>
      <c r="K309" s="27">
        <v>1</v>
      </c>
      <c r="L309" s="7" t="s">
        <v>14</v>
      </c>
      <c r="M309" s="3"/>
      <c r="O309" s="119" t="s">
        <v>591</v>
      </c>
      <c r="P309" s="119"/>
      <c r="Q309" s="119"/>
      <c r="R309" s="172"/>
      <c r="S309" s="119"/>
      <c r="T309" s="172"/>
    </row>
    <row r="310" spans="2:20" ht="22.35" customHeight="1" x14ac:dyDescent="0.2">
      <c r="B310" s="3"/>
      <c r="C310" s="392">
        <v>22.06</v>
      </c>
      <c r="D310" s="393"/>
      <c r="E310" s="326" t="s">
        <v>305</v>
      </c>
      <c r="F310" s="394"/>
      <c r="G310" s="6" t="s">
        <v>22</v>
      </c>
      <c r="H310" s="26">
        <v>1</v>
      </c>
      <c r="I310" s="64" t="s">
        <v>163</v>
      </c>
      <c r="J310" s="19" t="s">
        <v>13</v>
      </c>
      <c r="K310" s="27"/>
      <c r="L310" s="7"/>
      <c r="M310" s="3"/>
      <c r="O310" s="119" t="s">
        <v>591</v>
      </c>
      <c r="P310" s="119"/>
      <c r="Q310" s="119"/>
      <c r="R310" s="172"/>
      <c r="S310" s="119" t="s">
        <v>591</v>
      </c>
      <c r="T310" s="172"/>
    </row>
    <row r="311" spans="2:20" ht="24" customHeight="1" x14ac:dyDescent="0.2">
      <c r="B311" s="3"/>
      <c r="C311" s="341">
        <v>23</v>
      </c>
      <c r="D311" s="342"/>
      <c r="E311" s="386" t="s">
        <v>303</v>
      </c>
      <c r="F311" s="323"/>
      <c r="G311" s="8"/>
      <c r="H311" s="8"/>
      <c r="I311" s="46"/>
      <c r="J311" s="34">
        <f>SUM(J312)</f>
        <v>4500000</v>
      </c>
      <c r="K311" s="8"/>
      <c r="L311" s="34">
        <f>SUM(L312)</f>
        <v>4500000</v>
      </c>
      <c r="M311" s="8"/>
      <c r="O311" s="119"/>
      <c r="P311" s="119"/>
      <c r="Q311" s="119"/>
      <c r="R311" s="172"/>
      <c r="S311" s="172"/>
      <c r="T311" s="172"/>
    </row>
    <row r="312" spans="2:20" ht="25.5" customHeight="1" x14ac:dyDescent="0.2">
      <c r="B312" s="3"/>
      <c r="C312" s="324">
        <v>23.01</v>
      </c>
      <c r="D312" s="325"/>
      <c r="E312" s="328" t="s">
        <v>304</v>
      </c>
      <c r="F312" s="329"/>
      <c r="G312" s="6" t="s">
        <v>164</v>
      </c>
      <c r="H312" s="36">
        <v>1</v>
      </c>
      <c r="I312" s="65">
        <v>4500000</v>
      </c>
      <c r="J312" s="33">
        <v>4500000</v>
      </c>
      <c r="K312" s="27">
        <v>1</v>
      </c>
      <c r="L312" s="33">
        <v>4500000</v>
      </c>
      <c r="M312" s="3"/>
      <c r="O312" s="119" t="s">
        <v>591</v>
      </c>
      <c r="P312" s="119"/>
      <c r="Q312" s="119"/>
      <c r="R312" s="172"/>
      <c r="S312" s="172"/>
      <c r="T312" s="172"/>
    </row>
    <row r="313" spans="2:20" ht="22.35" customHeight="1" x14ac:dyDescent="0.2">
      <c r="B313" s="8"/>
      <c r="C313" s="387"/>
      <c r="D313" s="388"/>
      <c r="E313" s="387"/>
      <c r="F313" s="388"/>
      <c r="G313" s="8"/>
      <c r="H313" s="8"/>
      <c r="I313" s="34"/>
      <c r="J313" s="34"/>
      <c r="K313" s="8"/>
      <c r="L313" s="34"/>
      <c r="M313" s="8"/>
      <c r="O313" s="119"/>
      <c r="P313" s="119"/>
      <c r="Q313" s="119"/>
      <c r="R313" s="172"/>
      <c r="S313" s="172"/>
      <c r="T313" s="172"/>
    </row>
    <row r="314" spans="2:20" ht="14.45" customHeight="1" x14ac:dyDescent="0.2">
      <c r="H314" s="20"/>
      <c r="I314" s="66"/>
      <c r="J314" s="50">
        <f>J9+J23+J49+J76+J86+J97+J140+J159+J174+J194+J198+J204+J210+J216+J222+J232+J237+J258+J292+J296+J300+J304+J311</f>
        <v>1120562461</v>
      </c>
      <c r="K314" s="20"/>
      <c r="L314" s="50">
        <f>+L9+L23+L49+L76+L86+L97+L140+L159+L174+L194+L198+L204+L210+L216+L222+L232+L237+L258+L292+L296+L300+L304+L311</f>
        <v>432849295</v>
      </c>
      <c r="M314" s="96"/>
      <c r="N314" s="175" t="s">
        <v>625</v>
      </c>
      <c r="O314" s="119">
        <f>COUNTIF(O10:O312,"X")</f>
        <v>270</v>
      </c>
      <c r="P314" s="119">
        <f>COUNTIF(P10:P312,"X")</f>
        <v>67</v>
      </c>
      <c r="Q314" s="119">
        <f>COUNTIF(Q10:Q312,"X")</f>
        <v>177</v>
      </c>
      <c r="R314" s="119">
        <v>1</v>
      </c>
      <c r="S314" s="119">
        <f t="shared" ref="S314" si="11">COUNTIF(S10:S312,"X")</f>
        <v>4</v>
      </c>
      <c r="T314" s="119">
        <v>1</v>
      </c>
    </row>
    <row r="315" spans="2:20" ht="14.45" customHeight="1" x14ac:dyDescent="0.2">
      <c r="H315" s="21"/>
      <c r="I315" s="67"/>
      <c r="J315" s="67"/>
      <c r="K315" s="80"/>
      <c r="L315" s="81"/>
      <c r="M315" s="81"/>
      <c r="N315" s="186" t="s">
        <v>617</v>
      </c>
      <c r="O315" s="173">
        <v>270</v>
      </c>
      <c r="P315" s="173">
        <v>131</v>
      </c>
      <c r="Q315" s="173">
        <v>178</v>
      </c>
      <c r="R315" s="173">
        <v>1</v>
      </c>
      <c r="S315" s="173">
        <f>+S314</f>
        <v>4</v>
      </c>
      <c r="T315" s="173">
        <v>1</v>
      </c>
    </row>
    <row r="316" spans="2:20" ht="14.1" customHeight="1" x14ac:dyDescent="0.2">
      <c r="H316" s="4"/>
      <c r="I316" s="55"/>
      <c r="J316" s="51">
        <f>+J314*0.05</f>
        <v>56028123.050000004</v>
      </c>
      <c r="K316" s="243"/>
      <c r="L316" s="51">
        <f>+L314*0.05</f>
        <v>21642464.75</v>
      </c>
      <c r="M316" s="242"/>
      <c r="N316" s="187" t="s">
        <v>626</v>
      </c>
      <c r="O316" s="174">
        <f t="shared" ref="O316:P316" si="12">+O315-O314</f>
        <v>0</v>
      </c>
      <c r="P316" s="174">
        <f t="shared" si="12"/>
        <v>64</v>
      </c>
      <c r="Q316" s="174">
        <f>+Q315-Q314</f>
        <v>1</v>
      </c>
      <c r="R316" s="174">
        <f t="shared" ref="R316" si="13">COUNTIF(R12:R314,"X")</f>
        <v>0</v>
      </c>
      <c r="S316" s="174">
        <f>+S315-S314</f>
        <v>0</v>
      </c>
      <c r="T316" s="174">
        <f t="shared" ref="T316" si="14">COUNTIF(T12:T314,"X")</f>
        <v>0</v>
      </c>
    </row>
    <row r="317" spans="2:20" ht="14.1" customHeight="1" x14ac:dyDescent="0.2">
      <c r="B317" s="389" t="s">
        <v>165</v>
      </c>
      <c r="C317" s="390"/>
      <c r="D317" s="390"/>
      <c r="E317" s="390"/>
      <c r="F317" s="390"/>
      <c r="G317" s="391"/>
      <c r="H317" s="4"/>
      <c r="I317" s="55"/>
      <c r="J317" s="51">
        <f>+J314*0.02</f>
        <v>22411249.219999999</v>
      </c>
      <c r="K317" s="243"/>
      <c r="L317" s="51">
        <f>+L314*0.02</f>
        <v>8656985.9000000004</v>
      </c>
      <c r="M317" s="242"/>
    </row>
    <row r="318" spans="2:20" ht="14.1" customHeight="1" x14ac:dyDescent="0.2">
      <c r="B318" s="81"/>
      <c r="C318" s="81"/>
      <c r="D318" s="240"/>
      <c r="E318" s="373"/>
      <c r="F318" s="374"/>
      <c r="G318" s="21"/>
      <c r="H318" s="4"/>
      <c r="I318" s="55"/>
      <c r="J318" s="51">
        <f>+J314*0.05</f>
        <v>56028123.050000004</v>
      </c>
      <c r="K318" s="243"/>
      <c r="L318" s="51">
        <f>+L314*0.05</f>
        <v>21642464.75</v>
      </c>
      <c r="M318" s="242"/>
    </row>
    <row r="319" spans="2:20" ht="14.1" customHeight="1" x14ac:dyDescent="0.2">
      <c r="B319" s="169"/>
      <c r="C319" s="169"/>
      <c r="D319" s="241"/>
      <c r="E319" s="358" t="s">
        <v>166</v>
      </c>
      <c r="F319" s="359"/>
      <c r="G319" s="4"/>
      <c r="H319" s="4"/>
      <c r="I319" s="55"/>
      <c r="J319" s="51">
        <f>+J318*0.19</f>
        <v>10645343.379500002</v>
      </c>
      <c r="K319" s="243"/>
      <c r="L319" s="51">
        <f>+L318*0.19</f>
        <v>4112068.3025000002</v>
      </c>
      <c r="M319" s="242"/>
    </row>
    <row r="320" spans="2:20" ht="14.1" customHeight="1" x14ac:dyDescent="0.2">
      <c r="B320" s="169"/>
      <c r="C320" s="169"/>
      <c r="D320" s="241"/>
      <c r="E320" s="84" t="s">
        <v>167</v>
      </c>
      <c r="F320" s="85"/>
      <c r="G320" s="4"/>
      <c r="H320" s="4"/>
      <c r="I320" s="55"/>
      <c r="J320" s="55"/>
      <c r="K320" s="243"/>
      <c r="L320" s="72"/>
      <c r="M320" s="242"/>
    </row>
    <row r="321" spans="2:13" ht="14.1" customHeight="1" x14ac:dyDescent="0.2">
      <c r="B321" s="169"/>
      <c r="C321" s="169"/>
      <c r="D321" s="241"/>
      <c r="E321" s="84" t="s">
        <v>168</v>
      </c>
      <c r="F321" s="85"/>
      <c r="G321" s="4"/>
      <c r="H321" s="23"/>
      <c r="I321" s="68"/>
      <c r="J321" s="52">
        <f>SUM(J314:J320)</f>
        <v>1265675299.6994998</v>
      </c>
      <c r="K321" s="24"/>
      <c r="L321" s="52">
        <f>SUM(L314:L320)</f>
        <v>488903278.70249999</v>
      </c>
      <c r="M321" s="242"/>
    </row>
    <row r="322" spans="2:13" ht="14.1" customHeight="1" x14ac:dyDescent="0.2">
      <c r="B322" s="169"/>
      <c r="C322" s="169"/>
      <c r="D322" s="241"/>
      <c r="E322" s="86" t="s">
        <v>169</v>
      </c>
      <c r="F322" s="87"/>
      <c r="G322" s="4"/>
    </row>
    <row r="323" spans="2:13" ht="14.1" customHeight="1" x14ac:dyDescent="0.2">
      <c r="B323" s="169"/>
      <c r="C323" s="169"/>
      <c r="D323" s="241"/>
      <c r="E323" s="88"/>
      <c r="F323" s="89"/>
      <c r="G323" s="4"/>
      <c r="I323" s="74"/>
      <c r="J323" s="76">
        <f>+J9+J23+J49+J76+J86+J97+J140+J159+J174+J194+J198+J204+J210+J216+J222+J232+J237+J258+J292+J296+J300+J304+J311</f>
        <v>1120562461</v>
      </c>
      <c r="K323" s="74"/>
      <c r="L323" s="76">
        <f>+L9+L23+L49+L76+L86+L97+L140+L159+L174+L194+L198+L204+L210+L216+L222+L232+L237+L258+L292+L296+L300+L304+L311</f>
        <v>432849295</v>
      </c>
    </row>
    <row r="324" spans="2:13" ht="14.1" customHeight="1" x14ac:dyDescent="0.2">
      <c r="B324" s="90"/>
      <c r="C324" s="90"/>
      <c r="D324" s="91"/>
      <c r="E324" s="92" t="s">
        <v>170</v>
      </c>
      <c r="F324" s="93"/>
      <c r="G324" s="23"/>
      <c r="I324" s="75">
        <v>0.05</v>
      </c>
      <c r="J324" s="76">
        <f>+J323*I324</f>
        <v>56028123.050000004</v>
      </c>
      <c r="K324" s="75">
        <v>0.05</v>
      </c>
      <c r="L324" s="76">
        <f>+L323*K324</f>
        <v>21642464.75</v>
      </c>
    </row>
    <row r="325" spans="2:13" x14ac:dyDescent="0.2">
      <c r="I325" s="75">
        <v>0.02</v>
      </c>
      <c r="J325" s="76">
        <f>+J323*I325</f>
        <v>22411249.219999999</v>
      </c>
      <c r="K325" s="75">
        <v>0.02</v>
      </c>
      <c r="L325" s="76">
        <f>+L323*K325</f>
        <v>8656985.9000000004</v>
      </c>
    </row>
    <row r="326" spans="2:13" ht="14.1" customHeight="1" x14ac:dyDescent="0.2">
      <c r="B326" s="379" t="s">
        <v>171</v>
      </c>
      <c r="C326" s="380"/>
      <c r="D326" s="381">
        <v>371398720.63</v>
      </c>
      <c r="E326" s="382"/>
      <c r="I326" s="75">
        <v>0.05</v>
      </c>
      <c r="J326" s="76">
        <f>+J323*I326</f>
        <v>56028123.050000004</v>
      </c>
      <c r="K326" s="75">
        <v>0.05</v>
      </c>
      <c r="L326" s="76">
        <f>+L323*K326</f>
        <v>21642464.75</v>
      </c>
    </row>
    <row r="327" spans="2:13" ht="14.1" customHeight="1" x14ac:dyDescent="0.2">
      <c r="B327" s="379" t="s">
        <v>172</v>
      </c>
      <c r="C327" s="380"/>
      <c r="D327" s="381">
        <v>124849659.20999999</v>
      </c>
      <c r="E327" s="382"/>
      <c r="I327" s="75">
        <v>0.19</v>
      </c>
      <c r="J327" s="76">
        <f>+J326*I327</f>
        <v>10645343.379500002</v>
      </c>
      <c r="K327" s="75">
        <v>0.19</v>
      </c>
      <c r="L327" s="76">
        <f>+L326*K327</f>
        <v>4112068.3025000002</v>
      </c>
    </row>
    <row r="328" spans="2:13" ht="13.5" x14ac:dyDescent="0.2">
      <c r="B328" s="379" t="s">
        <v>173</v>
      </c>
      <c r="C328" s="380"/>
      <c r="D328" s="381">
        <v>673509341</v>
      </c>
      <c r="E328" s="382"/>
      <c r="J328" s="76">
        <f>SUM(J323:J327)</f>
        <v>1265675299.6994998</v>
      </c>
      <c r="L328" s="77">
        <f>SUM(L323:L327)</f>
        <v>488903278.70249999</v>
      </c>
    </row>
    <row r="329" spans="2:13" ht="13.5" x14ac:dyDescent="0.2">
      <c r="B329" s="383">
        <v>1169757720.8399999</v>
      </c>
      <c r="C329" s="384"/>
      <c r="D329" s="384"/>
      <c r="E329" s="385"/>
      <c r="J329" s="78">
        <v>1248496592</v>
      </c>
      <c r="L329" s="78">
        <f>+'BALANCE INGPROYECOL'!K316</f>
        <v>584903249</v>
      </c>
    </row>
    <row r="330" spans="2:13" ht="13.5" x14ac:dyDescent="0.2">
      <c r="B330" s="82" t="s">
        <v>174</v>
      </c>
      <c r="C330" s="83"/>
      <c r="J330" s="76">
        <f>+J328-J329</f>
        <v>17178707.699499846</v>
      </c>
      <c r="L330" s="76">
        <f>+L328-L329</f>
        <v>-95999970.297500014</v>
      </c>
    </row>
    <row r="331" spans="2:13" ht="27" x14ac:dyDescent="0.2">
      <c r="B331" s="82" t="s">
        <v>175</v>
      </c>
      <c r="C331" s="83"/>
      <c r="J331" s="74"/>
    </row>
  </sheetData>
  <mergeCells count="627">
    <mergeCell ref="C1:T1"/>
    <mergeCell ref="B328:C328"/>
    <mergeCell ref="D328:E328"/>
    <mergeCell ref="B329:E329"/>
    <mergeCell ref="L7:M7"/>
    <mergeCell ref="C7:K7"/>
    <mergeCell ref="B326:C326"/>
    <mergeCell ref="D326:E326"/>
    <mergeCell ref="B327:C327"/>
    <mergeCell ref="D327:E327"/>
    <mergeCell ref="C313:D313"/>
    <mergeCell ref="E313:F313"/>
    <mergeCell ref="B317:G317"/>
    <mergeCell ref="E318:F318"/>
    <mergeCell ref="E319:F319"/>
    <mergeCell ref="C310:D310"/>
    <mergeCell ref="E310:F310"/>
    <mergeCell ref="C311:D311"/>
    <mergeCell ref="E311:F311"/>
    <mergeCell ref="C312:D312"/>
    <mergeCell ref="E312:F312"/>
    <mergeCell ref="C307:D307"/>
    <mergeCell ref="E307:F307"/>
    <mergeCell ref="C308:D308"/>
    <mergeCell ref="E308:F308"/>
    <mergeCell ref="C309:D309"/>
    <mergeCell ref="E309:F309"/>
    <mergeCell ref="C304:D304"/>
    <mergeCell ref="E304:F304"/>
    <mergeCell ref="C305:D305"/>
    <mergeCell ref="E305:F305"/>
    <mergeCell ref="C306:D306"/>
    <mergeCell ref="E306:F306"/>
    <mergeCell ref="C301:D301"/>
    <mergeCell ref="E301:F301"/>
    <mergeCell ref="C302:D302"/>
    <mergeCell ref="E302:F302"/>
    <mergeCell ref="C303:D303"/>
    <mergeCell ref="E303:F303"/>
    <mergeCell ref="C298:D298"/>
    <mergeCell ref="E298:F298"/>
    <mergeCell ref="C299:D299"/>
    <mergeCell ref="E299:F299"/>
    <mergeCell ref="C300:D300"/>
    <mergeCell ref="E300:F300"/>
    <mergeCell ref="C295:D295"/>
    <mergeCell ref="E295:F295"/>
    <mergeCell ref="C296:D296"/>
    <mergeCell ref="E296:F296"/>
    <mergeCell ref="C297:D297"/>
    <mergeCell ref="E297:F297"/>
    <mergeCell ref="C292:D292"/>
    <mergeCell ref="E292:F292"/>
    <mergeCell ref="C293:D293"/>
    <mergeCell ref="E293:F293"/>
    <mergeCell ref="C294:D294"/>
    <mergeCell ref="E294:F294"/>
    <mergeCell ref="C289:D289"/>
    <mergeCell ref="E289:F289"/>
    <mergeCell ref="C290:D290"/>
    <mergeCell ref="E290:F290"/>
    <mergeCell ref="C291:D291"/>
    <mergeCell ref="E291:F291"/>
    <mergeCell ref="C286:D286"/>
    <mergeCell ref="E286:F286"/>
    <mergeCell ref="C287:D287"/>
    <mergeCell ref="E287:F287"/>
    <mergeCell ref="C288:D288"/>
    <mergeCell ref="E288:F288"/>
    <mergeCell ref="E282:F282"/>
    <mergeCell ref="C283:D283"/>
    <mergeCell ref="E283:F283"/>
    <mergeCell ref="C284:D284"/>
    <mergeCell ref="E284:F284"/>
    <mergeCell ref="C285:D285"/>
    <mergeCell ref="E285:F285"/>
    <mergeCell ref="C278:D278"/>
    <mergeCell ref="E278:F278"/>
    <mergeCell ref="C279:D279"/>
    <mergeCell ref="E279:F279"/>
    <mergeCell ref="M279:M284"/>
    <mergeCell ref="C280:D280"/>
    <mergeCell ref="E280:F280"/>
    <mergeCell ref="C281:D281"/>
    <mergeCell ref="E281:F281"/>
    <mergeCell ref="C282:D282"/>
    <mergeCell ref="C267:D267"/>
    <mergeCell ref="E267:F267"/>
    <mergeCell ref="M267:M277"/>
    <mergeCell ref="C268:D268"/>
    <mergeCell ref="E268:F268"/>
    <mergeCell ref="C269:D269"/>
    <mergeCell ref="E269:F269"/>
    <mergeCell ref="C270:D270"/>
    <mergeCell ref="E270:F270"/>
    <mergeCell ref="C271:D271"/>
    <mergeCell ref="C275:D275"/>
    <mergeCell ref="E275:F275"/>
    <mergeCell ref="C276:D276"/>
    <mergeCell ref="E276:F276"/>
    <mergeCell ref="C277:D277"/>
    <mergeCell ref="E277:F277"/>
    <mergeCell ref="E271:F271"/>
    <mergeCell ref="C272:D272"/>
    <mergeCell ref="E272:F272"/>
    <mergeCell ref="C273:D273"/>
    <mergeCell ref="E273:F273"/>
    <mergeCell ref="C274:D274"/>
    <mergeCell ref="E274:F274"/>
    <mergeCell ref="C264:D264"/>
    <mergeCell ref="E264:F264"/>
    <mergeCell ref="C265:D265"/>
    <mergeCell ref="E265:F265"/>
    <mergeCell ref="C266:D266"/>
    <mergeCell ref="E266:F266"/>
    <mergeCell ref="C261:D261"/>
    <mergeCell ref="E261:F261"/>
    <mergeCell ref="C262:D262"/>
    <mergeCell ref="E262:F262"/>
    <mergeCell ref="C263:D263"/>
    <mergeCell ref="E263:F263"/>
    <mergeCell ref="C258:D258"/>
    <mergeCell ref="E258:F258"/>
    <mergeCell ref="C259:D259"/>
    <mergeCell ref="E259:F259"/>
    <mergeCell ref="C260:D260"/>
    <mergeCell ref="E260:F260"/>
    <mergeCell ref="C255:D255"/>
    <mergeCell ref="E255:F255"/>
    <mergeCell ref="C256:D256"/>
    <mergeCell ref="E256:F256"/>
    <mergeCell ref="C257:D257"/>
    <mergeCell ref="E257:F257"/>
    <mergeCell ref="C252:D252"/>
    <mergeCell ref="E252:F252"/>
    <mergeCell ref="C253:D253"/>
    <mergeCell ref="E253:F253"/>
    <mergeCell ref="C254:D254"/>
    <mergeCell ref="E254:F254"/>
    <mergeCell ref="C249:D249"/>
    <mergeCell ref="E249:F249"/>
    <mergeCell ref="C250:D250"/>
    <mergeCell ref="E250:F250"/>
    <mergeCell ref="C251:D251"/>
    <mergeCell ref="E251:F251"/>
    <mergeCell ref="C246:D246"/>
    <mergeCell ref="E246:F246"/>
    <mergeCell ref="C247:D247"/>
    <mergeCell ref="E247:F247"/>
    <mergeCell ref="C248:D248"/>
    <mergeCell ref="E248:F248"/>
    <mergeCell ref="C243:D243"/>
    <mergeCell ref="E243:F243"/>
    <mergeCell ref="C244:D244"/>
    <mergeCell ref="E244:F244"/>
    <mergeCell ref="C245:D245"/>
    <mergeCell ref="E245:F245"/>
    <mergeCell ref="C240:D240"/>
    <mergeCell ref="E240:F240"/>
    <mergeCell ref="C241:D241"/>
    <mergeCell ref="E241:F241"/>
    <mergeCell ref="C242:D242"/>
    <mergeCell ref="E242:F242"/>
    <mergeCell ref="C237:D237"/>
    <mergeCell ref="E237:F237"/>
    <mergeCell ref="C238:D238"/>
    <mergeCell ref="E238:F238"/>
    <mergeCell ref="C239:D239"/>
    <mergeCell ref="E239:F239"/>
    <mergeCell ref="C234:D234"/>
    <mergeCell ref="E234:F234"/>
    <mergeCell ref="C235:D235"/>
    <mergeCell ref="E235:F235"/>
    <mergeCell ref="C236:D236"/>
    <mergeCell ref="E236:F236"/>
    <mergeCell ref="C231:D231"/>
    <mergeCell ref="E231:F231"/>
    <mergeCell ref="C232:D232"/>
    <mergeCell ref="E232:F232"/>
    <mergeCell ref="C233:D233"/>
    <mergeCell ref="E233:F233"/>
    <mergeCell ref="C228:D228"/>
    <mergeCell ref="E228:F228"/>
    <mergeCell ref="C229:D229"/>
    <mergeCell ref="E229:F229"/>
    <mergeCell ref="C230:D230"/>
    <mergeCell ref="E230:F230"/>
    <mergeCell ref="C225:D225"/>
    <mergeCell ref="E225:F225"/>
    <mergeCell ref="C226:D226"/>
    <mergeCell ref="E226:F226"/>
    <mergeCell ref="C227:D227"/>
    <mergeCell ref="E227:F227"/>
    <mergeCell ref="C222:D222"/>
    <mergeCell ref="E222:F222"/>
    <mergeCell ref="C223:D223"/>
    <mergeCell ref="E223:F223"/>
    <mergeCell ref="C224:D224"/>
    <mergeCell ref="E224:F224"/>
    <mergeCell ref="C219:D219"/>
    <mergeCell ref="E219:F219"/>
    <mergeCell ref="C220:D220"/>
    <mergeCell ref="E220:F220"/>
    <mergeCell ref="C221:D221"/>
    <mergeCell ref="E221:F221"/>
    <mergeCell ref="C216:D216"/>
    <mergeCell ref="E216:F216"/>
    <mergeCell ref="C217:D217"/>
    <mergeCell ref="E217:F217"/>
    <mergeCell ref="C218:D218"/>
    <mergeCell ref="E218:F218"/>
    <mergeCell ref="C213:D213"/>
    <mergeCell ref="E213:F213"/>
    <mergeCell ref="C214:D214"/>
    <mergeCell ref="E214:F214"/>
    <mergeCell ref="C215:D215"/>
    <mergeCell ref="E215:F215"/>
    <mergeCell ref="C210:D210"/>
    <mergeCell ref="E210:F210"/>
    <mergeCell ref="C211:D211"/>
    <mergeCell ref="E211:F211"/>
    <mergeCell ref="C212:D212"/>
    <mergeCell ref="E212:F212"/>
    <mergeCell ref="C207:D207"/>
    <mergeCell ref="E207:F207"/>
    <mergeCell ref="C208:D208"/>
    <mergeCell ref="E208:F208"/>
    <mergeCell ref="C209:D209"/>
    <mergeCell ref="E209:F209"/>
    <mergeCell ref="C204:D204"/>
    <mergeCell ref="E204:F204"/>
    <mergeCell ref="C205:D205"/>
    <mergeCell ref="E205:F205"/>
    <mergeCell ref="C206:D206"/>
    <mergeCell ref="E206:F206"/>
    <mergeCell ref="C201:D201"/>
    <mergeCell ref="E201:F201"/>
    <mergeCell ref="C202:D202"/>
    <mergeCell ref="E202:F202"/>
    <mergeCell ref="C203:D203"/>
    <mergeCell ref="E203:F203"/>
    <mergeCell ref="C198:D198"/>
    <mergeCell ref="E198:F198"/>
    <mergeCell ref="C199:D199"/>
    <mergeCell ref="E199:F199"/>
    <mergeCell ref="C200:D200"/>
    <mergeCell ref="E200:F200"/>
    <mergeCell ref="C195:D195"/>
    <mergeCell ref="E195:F195"/>
    <mergeCell ref="C196:D196"/>
    <mergeCell ref="E196:F196"/>
    <mergeCell ref="C197:D197"/>
    <mergeCell ref="E197:F197"/>
    <mergeCell ref="C192:D192"/>
    <mergeCell ref="E192:F192"/>
    <mergeCell ref="C193:D193"/>
    <mergeCell ref="E193:F193"/>
    <mergeCell ref="C194:D194"/>
    <mergeCell ref="E194:F194"/>
    <mergeCell ref="C189:D189"/>
    <mergeCell ref="E189:F189"/>
    <mergeCell ref="C190:D190"/>
    <mergeCell ref="E190:F190"/>
    <mergeCell ref="C191:D191"/>
    <mergeCell ref="E191:F191"/>
    <mergeCell ref="C186:D186"/>
    <mergeCell ref="E186:F186"/>
    <mergeCell ref="C187:D187"/>
    <mergeCell ref="E187:F187"/>
    <mergeCell ref="C188:D188"/>
    <mergeCell ref="E188:F188"/>
    <mergeCell ref="C183:D183"/>
    <mergeCell ref="E183:F183"/>
    <mergeCell ref="C184:D184"/>
    <mergeCell ref="E184:F184"/>
    <mergeCell ref="C185:D185"/>
    <mergeCell ref="E185:F185"/>
    <mergeCell ref="C180:D180"/>
    <mergeCell ref="E180:F180"/>
    <mergeCell ref="C181:D181"/>
    <mergeCell ref="E181:F181"/>
    <mergeCell ref="C182:D182"/>
    <mergeCell ref="E182:F182"/>
    <mergeCell ref="C177:D177"/>
    <mergeCell ref="E177:F177"/>
    <mergeCell ref="C178:D178"/>
    <mergeCell ref="E178:F178"/>
    <mergeCell ref="C179:D179"/>
    <mergeCell ref="E179:F179"/>
    <mergeCell ref="C174:D174"/>
    <mergeCell ref="E174:F174"/>
    <mergeCell ref="C175:D175"/>
    <mergeCell ref="E175:F175"/>
    <mergeCell ref="C176:D176"/>
    <mergeCell ref="E176:F176"/>
    <mergeCell ref="C171:D171"/>
    <mergeCell ref="E171:F171"/>
    <mergeCell ref="C172:D172"/>
    <mergeCell ref="E172:F172"/>
    <mergeCell ref="C173:D173"/>
    <mergeCell ref="E173:F173"/>
    <mergeCell ref="C168:D168"/>
    <mergeCell ref="E168:F168"/>
    <mergeCell ref="C169:D169"/>
    <mergeCell ref="E169:F169"/>
    <mergeCell ref="C170:D170"/>
    <mergeCell ref="E170:F170"/>
    <mergeCell ref="C165:D165"/>
    <mergeCell ref="E165:F165"/>
    <mergeCell ref="C166:D166"/>
    <mergeCell ref="E166:F166"/>
    <mergeCell ref="C167:D167"/>
    <mergeCell ref="E167:F167"/>
    <mergeCell ref="C162:D162"/>
    <mergeCell ref="E162:F162"/>
    <mergeCell ref="C163:D163"/>
    <mergeCell ref="E163:F163"/>
    <mergeCell ref="C164:D164"/>
    <mergeCell ref="E164:F164"/>
    <mergeCell ref="C159:D159"/>
    <mergeCell ref="E159:F159"/>
    <mergeCell ref="C160:D160"/>
    <mergeCell ref="E160:F160"/>
    <mergeCell ref="C161:D161"/>
    <mergeCell ref="E161:F161"/>
    <mergeCell ref="C156:D156"/>
    <mergeCell ref="E156:F156"/>
    <mergeCell ref="C157:D157"/>
    <mergeCell ref="E157:F157"/>
    <mergeCell ref="C158:D158"/>
    <mergeCell ref="E158:F158"/>
    <mergeCell ref="C153:D153"/>
    <mergeCell ref="E153:F153"/>
    <mergeCell ref="C154:D154"/>
    <mergeCell ref="E154:F154"/>
    <mergeCell ref="C155:D155"/>
    <mergeCell ref="E155:F155"/>
    <mergeCell ref="C150:D150"/>
    <mergeCell ref="E150:F150"/>
    <mergeCell ref="C151:D151"/>
    <mergeCell ref="E151:F151"/>
    <mergeCell ref="C152:D152"/>
    <mergeCell ref="E152:F152"/>
    <mergeCell ref="C147:D147"/>
    <mergeCell ref="E147:F147"/>
    <mergeCell ref="C148:D148"/>
    <mergeCell ref="E148:F148"/>
    <mergeCell ref="C149:D149"/>
    <mergeCell ref="E149:F149"/>
    <mergeCell ref="C144:D144"/>
    <mergeCell ref="E144:F144"/>
    <mergeCell ref="C145:D145"/>
    <mergeCell ref="E145:F145"/>
    <mergeCell ref="C146:D146"/>
    <mergeCell ref="E146:F146"/>
    <mergeCell ref="C141:D141"/>
    <mergeCell ref="E141:F141"/>
    <mergeCell ref="C142:D142"/>
    <mergeCell ref="E142:F142"/>
    <mergeCell ref="C143:D143"/>
    <mergeCell ref="E143:F143"/>
    <mergeCell ref="C138:D138"/>
    <mergeCell ref="E138:F138"/>
    <mergeCell ref="C139:D139"/>
    <mergeCell ref="E139:F139"/>
    <mergeCell ref="C140:D140"/>
    <mergeCell ref="E140:F140"/>
    <mergeCell ref="C135:D135"/>
    <mergeCell ref="E135:F135"/>
    <mergeCell ref="C136:D136"/>
    <mergeCell ref="E136:F136"/>
    <mergeCell ref="C137:D137"/>
    <mergeCell ref="E137:F137"/>
    <mergeCell ref="C132:D132"/>
    <mergeCell ref="E132:F132"/>
    <mergeCell ref="C133:D133"/>
    <mergeCell ref="E133:F133"/>
    <mergeCell ref="C134:D134"/>
    <mergeCell ref="E134:F134"/>
    <mergeCell ref="C129:D129"/>
    <mergeCell ref="E129:F129"/>
    <mergeCell ref="C130:D130"/>
    <mergeCell ref="E130:F130"/>
    <mergeCell ref="C131:D131"/>
    <mergeCell ref="E131:F131"/>
    <mergeCell ref="C126:D126"/>
    <mergeCell ref="E126:F126"/>
    <mergeCell ref="C127:D127"/>
    <mergeCell ref="E127:F127"/>
    <mergeCell ref="C128:D128"/>
    <mergeCell ref="E128:F128"/>
    <mergeCell ref="C123:D123"/>
    <mergeCell ref="E123:F123"/>
    <mergeCell ref="C124:D124"/>
    <mergeCell ref="E124:F124"/>
    <mergeCell ref="C125:D125"/>
    <mergeCell ref="E125:F125"/>
    <mergeCell ref="C120:D120"/>
    <mergeCell ref="E120:F120"/>
    <mergeCell ref="C121:D121"/>
    <mergeCell ref="E121:F121"/>
    <mergeCell ref="C122:D122"/>
    <mergeCell ref="E122:F122"/>
    <mergeCell ref="C117:D117"/>
    <mergeCell ref="E117:F117"/>
    <mergeCell ref="C118:D118"/>
    <mergeCell ref="E118:F118"/>
    <mergeCell ref="C119:D119"/>
    <mergeCell ref="E119:F119"/>
    <mergeCell ref="C114:D114"/>
    <mergeCell ref="E114:F114"/>
    <mergeCell ref="C115:D115"/>
    <mergeCell ref="E115:F115"/>
    <mergeCell ref="C116:D116"/>
    <mergeCell ref="E116:F116"/>
    <mergeCell ref="C111:D111"/>
    <mergeCell ref="E111:F111"/>
    <mergeCell ref="C112:D112"/>
    <mergeCell ref="E112:F112"/>
    <mergeCell ref="C113:D113"/>
    <mergeCell ref="E113:F113"/>
    <mergeCell ref="C108:D108"/>
    <mergeCell ref="E108:F108"/>
    <mergeCell ref="C109:D109"/>
    <mergeCell ref="E109:F109"/>
    <mergeCell ref="C110:D110"/>
    <mergeCell ref="E110:F110"/>
    <mergeCell ref="C105:D105"/>
    <mergeCell ref="E105:F105"/>
    <mergeCell ref="C106:D106"/>
    <mergeCell ref="E106:F106"/>
    <mergeCell ref="C107:D107"/>
    <mergeCell ref="E107:F107"/>
    <mergeCell ref="C102:D102"/>
    <mergeCell ref="E102:F102"/>
    <mergeCell ref="C103:D103"/>
    <mergeCell ref="E103:F103"/>
    <mergeCell ref="C104:D104"/>
    <mergeCell ref="E104:F104"/>
    <mergeCell ref="C99:D99"/>
    <mergeCell ref="E99:F99"/>
    <mergeCell ref="C100:D100"/>
    <mergeCell ref="E100:F100"/>
    <mergeCell ref="C101:D101"/>
    <mergeCell ref="E101:F101"/>
    <mergeCell ref="C96:D96"/>
    <mergeCell ref="E96:F96"/>
    <mergeCell ref="C97:D97"/>
    <mergeCell ref="E97:F97"/>
    <mergeCell ref="C98:D98"/>
    <mergeCell ref="E98:F98"/>
    <mergeCell ref="C93:D93"/>
    <mergeCell ref="E93:F93"/>
    <mergeCell ref="C94:D94"/>
    <mergeCell ref="E94:F94"/>
    <mergeCell ref="C95:D95"/>
    <mergeCell ref="E95:F95"/>
    <mergeCell ref="C90:D90"/>
    <mergeCell ref="E90:F90"/>
    <mergeCell ref="C91:D91"/>
    <mergeCell ref="E91:F91"/>
    <mergeCell ref="C92:D92"/>
    <mergeCell ref="E92:F92"/>
    <mergeCell ref="C87:D87"/>
    <mergeCell ref="E87:F87"/>
    <mergeCell ref="C88:D88"/>
    <mergeCell ref="E88:F88"/>
    <mergeCell ref="C89:D89"/>
    <mergeCell ref="E89:F89"/>
    <mergeCell ref="C84:D84"/>
    <mergeCell ref="E84:F84"/>
    <mergeCell ref="C85:D85"/>
    <mergeCell ref="E85:F85"/>
    <mergeCell ref="C86:D86"/>
    <mergeCell ref="E86:F86"/>
    <mergeCell ref="C81:D81"/>
    <mergeCell ref="E81:F81"/>
    <mergeCell ref="C82:D82"/>
    <mergeCell ref="E82:F82"/>
    <mergeCell ref="C83:D83"/>
    <mergeCell ref="E83:F83"/>
    <mergeCell ref="C78:D78"/>
    <mergeCell ref="E78:F78"/>
    <mergeCell ref="C79:D79"/>
    <mergeCell ref="E79:F79"/>
    <mergeCell ref="C80:D80"/>
    <mergeCell ref="E80:F80"/>
    <mergeCell ref="C75:D75"/>
    <mergeCell ref="E75:F75"/>
    <mergeCell ref="C76:D76"/>
    <mergeCell ref="E76:F76"/>
    <mergeCell ref="C77:D77"/>
    <mergeCell ref="E77:F77"/>
    <mergeCell ref="C72:D72"/>
    <mergeCell ref="E72:F72"/>
    <mergeCell ref="C73:D73"/>
    <mergeCell ref="E73:F73"/>
    <mergeCell ref="C74:D74"/>
    <mergeCell ref="E74:F74"/>
    <mergeCell ref="C69:D69"/>
    <mergeCell ref="E69:F69"/>
    <mergeCell ref="C70:D70"/>
    <mergeCell ref="E70:F70"/>
    <mergeCell ref="C71:D71"/>
    <mergeCell ref="E71:F71"/>
    <mergeCell ref="C66:D66"/>
    <mergeCell ref="E66:F66"/>
    <mergeCell ref="C67:D67"/>
    <mergeCell ref="E67:F67"/>
    <mergeCell ref="C68:D68"/>
    <mergeCell ref="E68:F68"/>
    <mergeCell ref="C63:D63"/>
    <mergeCell ref="E63:F63"/>
    <mergeCell ref="C64:D64"/>
    <mergeCell ref="E64:F64"/>
    <mergeCell ref="C65:D65"/>
    <mergeCell ref="E65:F65"/>
    <mergeCell ref="C60:D60"/>
    <mergeCell ref="E60:F60"/>
    <mergeCell ref="C61:D61"/>
    <mergeCell ref="E61:F61"/>
    <mergeCell ref="C62:D62"/>
    <mergeCell ref="E62:F62"/>
    <mergeCell ref="C57:D57"/>
    <mergeCell ref="E57:F57"/>
    <mergeCell ref="C58:D58"/>
    <mergeCell ref="E58:F58"/>
    <mergeCell ref="C59:D59"/>
    <mergeCell ref="E59:F59"/>
    <mergeCell ref="C54:D54"/>
    <mergeCell ref="E54:F54"/>
    <mergeCell ref="C55:D55"/>
    <mergeCell ref="E55:F55"/>
    <mergeCell ref="C56:D56"/>
    <mergeCell ref="E56:F56"/>
    <mergeCell ref="C51:D51"/>
    <mergeCell ref="E51:F51"/>
    <mergeCell ref="C52:D52"/>
    <mergeCell ref="E52:F52"/>
    <mergeCell ref="C53:D53"/>
    <mergeCell ref="E53:F53"/>
    <mergeCell ref="C48:D48"/>
    <mergeCell ref="E48:F48"/>
    <mergeCell ref="C49:D49"/>
    <mergeCell ref="E49:F49"/>
    <mergeCell ref="C50:D50"/>
    <mergeCell ref="E50:F50"/>
    <mergeCell ref="C45:D45"/>
    <mergeCell ref="E45:F45"/>
    <mergeCell ref="C46:D46"/>
    <mergeCell ref="E46:F46"/>
    <mergeCell ref="C47:D47"/>
    <mergeCell ref="E47:F47"/>
    <mergeCell ref="C42:D42"/>
    <mergeCell ref="E42:F42"/>
    <mergeCell ref="C43:D43"/>
    <mergeCell ref="E43:F43"/>
    <mergeCell ref="C44:D44"/>
    <mergeCell ref="E44:F44"/>
    <mergeCell ref="C39:D39"/>
    <mergeCell ref="E39:F39"/>
    <mergeCell ref="C40:D40"/>
    <mergeCell ref="E40:F40"/>
    <mergeCell ref="C41:D41"/>
    <mergeCell ref="E41:F41"/>
    <mergeCell ref="C36:D36"/>
    <mergeCell ref="E36:F36"/>
    <mergeCell ref="C37:D37"/>
    <mergeCell ref="E37:F37"/>
    <mergeCell ref="C38:D38"/>
    <mergeCell ref="E38:F38"/>
    <mergeCell ref="C33:D33"/>
    <mergeCell ref="E33:F33"/>
    <mergeCell ref="C34:D34"/>
    <mergeCell ref="E34:F34"/>
    <mergeCell ref="C35:D35"/>
    <mergeCell ref="E35:F35"/>
    <mergeCell ref="C30:D30"/>
    <mergeCell ref="E30:F30"/>
    <mergeCell ref="C31:D31"/>
    <mergeCell ref="E31:F31"/>
    <mergeCell ref="C32:D32"/>
    <mergeCell ref="E32:F32"/>
    <mergeCell ref="C27:D27"/>
    <mergeCell ref="E27:F27"/>
    <mergeCell ref="C28:D28"/>
    <mergeCell ref="E28:F28"/>
    <mergeCell ref="C29:D29"/>
    <mergeCell ref="E29:F29"/>
    <mergeCell ref="C24:D24"/>
    <mergeCell ref="E24:F24"/>
    <mergeCell ref="C25:D25"/>
    <mergeCell ref="E25:F25"/>
    <mergeCell ref="C26:D26"/>
    <mergeCell ref="E26:F26"/>
    <mergeCell ref="C21:D21"/>
    <mergeCell ref="E21:F21"/>
    <mergeCell ref="C22:D22"/>
    <mergeCell ref="E22:F22"/>
    <mergeCell ref="C23:D23"/>
    <mergeCell ref="E23:F23"/>
    <mergeCell ref="C18:D18"/>
    <mergeCell ref="E18:F18"/>
    <mergeCell ref="C19:D19"/>
    <mergeCell ref="E19:F19"/>
    <mergeCell ref="C20:D20"/>
    <mergeCell ref="E20:F20"/>
    <mergeCell ref="C15:D15"/>
    <mergeCell ref="E15:F15"/>
    <mergeCell ref="C16:D16"/>
    <mergeCell ref="E16:F16"/>
    <mergeCell ref="C17:D17"/>
    <mergeCell ref="E17:F17"/>
    <mergeCell ref="C8:D8"/>
    <mergeCell ref="E8:F8"/>
    <mergeCell ref="C12:D12"/>
    <mergeCell ref="E12:F12"/>
    <mergeCell ref="C13:D13"/>
    <mergeCell ref="E13:F13"/>
    <mergeCell ref="C14:D14"/>
    <mergeCell ref="E14:F14"/>
    <mergeCell ref="C9:D9"/>
    <mergeCell ref="E9:F9"/>
    <mergeCell ref="C10:D10"/>
    <mergeCell ref="E10:F10"/>
    <mergeCell ref="C11:D11"/>
    <mergeCell ref="E11:F11"/>
  </mergeCells>
  <phoneticPr fontId="28" type="noConversion"/>
  <pageMargins left="0.31496062992125984" right="0.31496062992125984" top="0.35433070866141736" bottom="0.35433070866141736" header="0.31496062992125984" footer="0.31496062992125984"/>
  <pageSetup paperSize="119" scale="65" orientation="landscape" horizontalDpi="1200" verticalDpi="1200" r:id="rId1"/>
  <colBreaks count="1" manualBreakCount="1">
    <brk id="2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D6F9-1A02-43F5-B2E9-26D200693BE2}">
  <sheetPr>
    <tabColor theme="7" tint="0.59999389629810485"/>
  </sheetPr>
  <dimension ref="A2:I31"/>
  <sheetViews>
    <sheetView showGridLines="0" zoomScale="120" zoomScaleNormal="120" workbookViewId="0">
      <selection activeCell="L16" sqref="L16"/>
    </sheetView>
  </sheetViews>
  <sheetFormatPr baseColWidth="10" defaultRowHeight="12.75" x14ac:dyDescent="0.2"/>
  <cols>
    <col min="1" max="1" width="3.33203125" customWidth="1"/>
    <col min="2" max="2" width="2.33203125" customWidth="1"/>
    <col min="4" max="4" width="40.5" customWidth="1"/>
    <col min="5" max="5" width="4.83203125" customWidth="1"/>
    <col min="6" max="6" width="58.1640625" customWidth="1"/>
    <col min="7" max="7" width="4.33203125" customWidth="1"/>
    <col min="8" max="8" width="6" customWidth="1"/>
    <col min="9" max="9" width="41.83203125" customWidth="1"/>
  </cols>
  <sheetData>
    <row r="2" spans="1:9" x14ac:dyDescent="0.2">
      <c r="A2" s="446" t="s">
        <v>596</v>
      </c>
      <c r="B2" s="446"/>
      <c r="C2" s="446"/>
      <c r="D2" s="446"/>
      <c r="E2" s="447" t="s">
        <v>588</v>
      </c>
      <c r="F2" s="447"/>
      <c r="H2" s="443" t="s">
        <v>589</v>
      </c>
      <c r="I2" s="443"/>
    </row>
    <row r="3" spans="1:9" ht="13.5" customHeight="1" x14ac:dyDescent="0.2">
      <c r="A3" s="320">
        <v>1</v>
      </c>
      <c r="B3" s="321"/>
      <c r="C3" s="322" t="s">
        <v>11</v>
      </c>
      <c r="D3" s="323"/>
      <c r="H3" s="138">
        <v>1</v>
      </c>
      <c r="I3" s="137" t="s">
        <v>402</v>
      </c>
    </row>
    <row r="4" spans="1:9" ht="13.5" x14ac:dyDescent="0.2">
      <c r="A4" s="320">
        <v>2</v>
      </c>
      <c r="B4" s="321"/>
      <c r="C4" s="322" t="s">
        <v>24</v>
      </c>
      <c r="D4" s="323"/>
      <c r="H4" s="138">
        <v>2</v>
      </c>
      <c r="I4" s="137" t="s">
        <v>407</v>
      </c>
    </row>
    <row r="5" spans="1:9" ht="13.5" x14ac:dyDescent="0.2">
      <c r="A5" s="320">
        <v>3</v>
      </c>
      <c r="B5" s="321"/>
      <c r="C5" s="322" t="s">
        <v>33</v>
      </c>
      <c r="D5" s="323"/>
      <c r="H5" s="138">
        <v>3</v>
      </c>
      <c r="I5" s="137" t="s">
        <v>419</v>
      </c>
    </row>
    <row r="6" spans="1:9" ht="13.5" customHeight="1" x14ac:dyDescent="0.2">
      <c r="A6" s="320">
        <v>4</v>
      </c>
      <c r="B6" s="321"/>
      <c r="C6" s="322" t="s">
        <v>34</v>
      </c>
      <c r="D6" s="323"/>
      <c r="H6" s="138">
        <v>4</v>
      </c>
      <c r="I6" s="137" t="s">
        <v>425</v>
      </c>
    </row>
    <row r="7" spans="1:9" ht="13.5" x14ac:dyDescent="0.2">
      <c r="A7" s="320">
        <v>5</v>
      </c>
      <c r="B7" s="321"/>
      <c r="C7" s="322" t="s">
        <v>44</v>
      </c>
      <c r="D7" s="323"/>
      <c r="H7" s="138">
        <v>5</v>
      </c>
      <c r="I7" s="137" t="s">
        <v>435</v>
      </c>
    </row>
    <row r="8" spans="1:9" ht="13.5" x14ac:dyDescent="0.2">
      <c r="A8" s="320">
        <v>6</v>
      </c>
      <c r="B8" s="321"/>
      <c r="C8" s="322" t="s">
        <v>54</v>
      </c>
      <c r="D8" s="323"/>
      <c r="H8" s="138">
        <v>6</v>
      </c>
      <c r="I8" s="137" t="s">
        <v>446</v>
      </c>
    </row>
    <row r="9" spans="1:9" ht="13.5" x14ac:dyDescent="0.2">
      <c r="A9" s="320">
        <v>7</v>
      </c>
      <c r="B9" s="321"/>
      <c r="C9" s="322" t="s">
        <v>81</v>
      </c>
      <c r="D9" s="323"/>
      <c r="H9" s="138">
        <v>7</v>
      </c>
      <c r="I9" s="137" t="s">
        <v>468</v>
      </c>
    </row>
    <row r="10" spans="1:9" ht="13.5" x14ac:dyDescent="0.2">
      <c r="A10" s="320">
        <v>8</v>
      </c>
      <c r="B10" s="321"/>
      <c r="C10" s="322" t="s">
        <v>86</v>
      </c>
      <c r="D10" s="323"/>
      <c r="H10" s="138">
        <v>8</v>
      </c>
      <c r="I10" s="137" t="s">
        <v>400</v>
      </c>
    </row>
    <row r="11" spans="1:9" ht="13.5" x14ac:dyDescent="0.2">
      <c r="A11" s="320">
        <v>9</v>
      </c>
      <c r="B11" s="321"/>
      <c r="C11" s="322" t="s">
        <v>90</v>
      </c>
      <c r="D11" s="323"/>
      <c r="H11" s="138">
        <v>9</v>
      </c>
      <c r="I11" s="137" t="s">
        <v>472</v>
      </c>
    </row>
    <row r="12" spans="1:9" ht="13.5" x14ac:dyDescent="0.2">
      <c r="A12" s="320">
        <v>10</v>
      </c>
      <c r="B12" s="321"/>
      <c r="C12" s="322" t="s">
        <v>92</v>
      </c>
      <c r="D12" s="323"/>
      <c r="H12" s="138">
        <v>10</v>
      </c>
      <c r="I12" s="137" t="s">
        <v>575</v>
      </c>
    </row>
    <row r="13" spans="1:9" ht="13.5" x14ac:dyDescent="0.2">
      <c r="A13" s="320">
        <v>11</v>
      </c>
      <c r="B13" s="321"/>
      <c r="C13" s="322" t="s">
        <v>94</v>
      </c>
      <c r="D13" s="323"/>
      <c r="H13" s="138">
        <v>11</v>
      </c>
      <c r="I13" s="137" t="s">
        <v>473</v>
      </c>
    </row>
    <row r="14" spans="1:9" ht="13.5" customHeight="1" x14ac:dyDescent="0.2">
      <c r="A14" s="320">
        <v>12</v>
      </c>
      <c r="B14" s="321"/>
      <c r="C14" s="322" t="s">
        <v>100</v>
      </c>
      <c r="D14" s="323"/>
      <c r="H14" s="138">
        <v>12</v>
      </c>
      <c r="I14" s="137" t="s">
        <v>478</v>
      </c>
    </row>
    <row r="15" spans="1:9" ht="13.5" x14ac:dyDescent="0.2">
      <c r="A15" s="320">
        <v>13</v>
      </c>
      <c r="B15" s="321"/>
      <c r="C15" s="322" t="s">
        <v>105</v>
      </c>
      <c r="D15" s="323"/>
      <c r="H15" s="138">
        <v>13</v>
      </c>
      <c r="I15" s="137" t="s">
        <v>482</v>
      </c>
    </row>
    <row r="16" spans="1:9" ht="13.5" x14ac:dyDescent="0.2">
      <c r="A16" s="320">
        <v>14</v>
      </c>
      <c r="B16" s="321"/>
      <c r="C16" s="322" t="s">
        <v>109</v>
      </c>
      <c r="D16" s="323"/>
      <c r="H16" s="138">
        <v>14</v>
      </c>
      <c r="I16" s="137" t="s">
        <v>485</v>
      </c>
    </row>
    <row r="17" spans="1:9" ht="13.5" x14ac:dyDescent="0.2">
      <c r="A17" s="320">
        <v>15</v>
      </c>
      <c r="B17" s="321"/>
      <c r="C17" s="322" t="s">
        <v>114</v>
      </c>
      <c r="D17" s="323"/>
      <c r="H17" s="138">
        <v>15</v>
      </c>
      <c r="I17" s="137" t="s">
        <v>488</v>
      </c>
    </row>
    <row r="18" spans="1:9" ht="13.5" x14ac:dyDescent="0.2">
      <c r="A18" s="320">
        <v>16</v>
      </c>
      <c r="B18" s="321"/>
      <c r="C18" s="322" t="s">
        <v>120</v>
      </c>
      <c r="D18" s="323"/>
      <c r="H18" s="138">
        <v>16</v>
      </c>
      <c r="I18" s="137" t="s">
        <v>495</v>
      </c>
    </row>
    <row r="19" spans="1:9" ht="27" x14ac:dyDescent="0.2">
      <c r="A19" s="320">
        <v>17</v>
      </c>
      <c r="B19" s="321"/>
      <c r="C19" s="322" t="s">
        <v>121</v>
      </c>
      <c r="D19" s="323"/>
      <c r="H19" s="138">
        <v>1</v>
      </c>
      <c r="I19" s="137" t="s">
        <v>595</v>
      </c>
    </row>
    <row r="20" spans="1:9" ht="27" x14ac:dyDescent="0.2">
      <c r="A20" s="320">
        <v>18</v>
      </c>
      <c r="B20" s="321"/>
      <c r="C20" s="322" t="s">
        <v>124</v>
      </c>
      <c r="D20" s="323"/>
      <c r="F20" s="444" t="s">
        <v>308</v>
      </c>
      <c r="H20" s="138">
        <v>1</v>
      </c>
      <c r="I20" s="137" t="s">
        <v>594</v>
      </c>
    </row>
    <row r="21" spans="1:9" ht="13.5" x14ac:dyDescent="0.2">
      <c r="A21" s="320">
        <v>19</v>
      </c>
      <c r="B21" s="321"/>
      <c r="C21" s="322" t="s">
        <v>152</v>
      </c>
      <c r="D21" s="323"/>
      <c r="F21" s="445"/>
    </row>
    <row r="22" spans="1:9" ht="13.5" x14ac:dyDescent="0.2">
      <c r="A22" s="320">
        <v>20</v>
      </c>
      <c r="B22" s="321"/>
      <c r="C22" s="322" t="s">
        <v>154</v>
      </c>
      <c r="D22" s="323"/>
      <c r="F22" s="445"/>
    </row>
    <row r="23" spans="1:9" ht="13.5" x14ac:dyDescent="0.2">
      <c r="A23" s="320">
        <v>21</v>
      </c>
      <c r="B23" s="321"/>
      <c r="C23" s="322" t="s">
        <v>157</v>
      </c>
      <c r="D23" s="323"/>
      <c r="F23" s="445"/>
    </row>
    <row r="24" spans="1:9" ht="13.5" x14ac:dyDescent="0.2">
      <c r="A24" s="320">
        <v>22</v>
      </c>
      <c r="B24" s="321"/>
      <c r="C24" s="322" t="s">
        <v>159</v>
      </c>
      <c r="D24" s="323"/>
    </row>
    <row r="25" spans="1:9" ht="13.5" x14ac:dyDescent="0.2">
      <c r="A25" s="320">
        <v>23</v>
      </c>
      <c r="B25" s="321"/>
      <c r="C25" s="386" t="s">
        <v>303</v>
      </c>
      <c r="D25" s="323"/>
    </row>
    <row r="26" spans="1:9" ht="13.5" x14ac:dyDescent="0.2">
      <c r="F26" s="95" t="s">
        <v>343</v>
      </c>
    </row>
    <row r="27" spans="1:9" ht="13.5" x14ac:dyDescent="0.2">
      <c r="F27" s="95" t="s">
        <v>344</v>
      </c>
    </row>
    <row r="28" spans="1:9" ht="13.5" x14ac:dyDescent="0.2">
      <c r="F28" s="95" t="s">
        <v>355</v>
      </c>
    </row>
    <row r="29" spans="1:9" ht="13.5" x14ac:dyDescent="0.2">
      <c r="F29" s="95" t="s">
        <v>363</v>
      </c>
    </row>
    <row r="30" spans="1:9" ht="13.5" x14ac:dyDescent="0.2">
      <c r="F30" s="95" t="s">
        <v>364</v>
      </c>
    </row>
    <row r="31" spans="1:9" ht="13.5" x14ac:dyDescent="0.2">
      <c r="F31" s="95" t="s">
        <v>367</v>
      </c>
    </row>
  </sheetData>
  <mergeCells count="50">
    <mergeCell ref="H2:I2"/>
    <mergeCell ref="F20:F23"/>
    <mergeCell ref="A24:B24"/>
    <mergeCell ref="C24:D24"/>
    <mergeCell ref="A25:B25"/>
    <mergeCell ref="C25:D25"/>
    <mergeCell ref="A2:D2"/>
    <mergeCell ref="E2:F2"/>
    <mergeCell ref="A21:B21"/>
    <mergeCell ref="C21:D21"/>
    <mergeCell ref="A22:B22"/>
    <mergeCell ref="C22:D22"/>
    <mergeCell ref="A23:B23"/>
    <mergeCell ref="C23:D23"/>
    <mergeCell ref="A18:B18"/>
    <mergeCell ref="C18:D18"/>
    <mergeCell ref="A19:B19"/>
    <mergeCell ref="C19:D19"/>
    <mergeCell ref="A20:B20"/>
    <mergeCell ref="C20:D20"/>
    <mergeCell ref="A15:B15"/>
    <mergeCell ref="C15:D15"/>
    <mergeCell ref="A16:B16"/>
    <mergeCell ref="C16:D16"/>
    <mergeCell ref="A17:B17"/>
    <mergeCell ref="C17:D17"/>
    <mergeCell ref="A12:B12"/>
    <mergeCell ref="C12:D12"/>
    <mergeCell ref="A13:B13"/>
    <mergeCell ref="C13:D13"/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3:B3"/>
    <mergeCell ref="C3:D3"/>
    <mergeCell ref="A4:B4"/>
    <mergeCell ref="C4:D4"/>
    <mergeCell ref="A5:B5"/>
    <mergeCell ref="C5:D5"/>
  </mergeCells>
  <phoneticPr fontId="2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87FD-C501-45F1-87CB-0FFB4CFF6AB7}">
  <sheetPr>
    <tabColor rgb="FFFFC000"/>
  </sheetPr>
  <dimension ref="B1:M154"/>
  <sheetViews>
    <sheetView showGridLines="0" view="pageBreakPreview" zoomScale="91" zoomScaleNormal="100" zoomScaleSheetLayoutView="91" workbookViewId="0">
      <selection activeCell="D160" sqref="D160"/>
    </sheetView>
  </sheetViews>
  <sheetFormatPr baseColWidth="10" defaultRowHeight="12.75" x14ac:dyDescent="0.2"/>
  <cols>
    <col min="1" max="1" width="8.83203125" customWidth="1"/>
    <col min="2" max="2" width="16.83203125" style="135" customWidth="1"/>
    <col min="3" max="3" width="16.33203125" style="106" customWidth="1"/>
    <col min="4" max="4" width="122.6640625" customWidth="1"/>
    <col min="5" max="5" width="16.6640625" bestFit="1" customWidth="1"/>
  </cols>
  <sheetData>
    <row r="1" spans="2:13" ht="18.75" x14ac:dyDescent="0.2">
      <c r="B1" s="448" t="s">
        <v>599</v>
      </c>
      <c r="C1" s="448"/>
      <c r="D1" s="448"/>
    </row>
    <row r="2" spans="2:13" ht="18.75" x14ac:dyDescent="0.2">
      <c r="B2" s="449" t="s">
        <v>377</v>
      </c>
      <c r="C2" s="449"/>
      <c r="D2" s="450"/>
    </row>
    <row r="3" spans="2:13" ht="15.75" customHeight="1" x14ac:dyDescent="0.2">
      <c r="B3" s="285" t="s">
        <v>590</v>
      </c>
      <c r="C3" s="107" t="s">
        <v>306</v>
      </c>
      <c r="D3" s="107" t="s">
        <v>307</v>
      </c>
    </row>
    <row r="4" spans="2:13" ht="15" x14ac:dyDescent="0.2">
      <c r="B4" s="286"/>
      <c r="C4" s="109"/>
      <c r="D4" s="108" t="s">
        <v>308</v>
      </c>
    </row>
    <row r="5" spans="2:13" ht="15" x14ac:dyDescent="0.2">
      <c r="B5" s="287">
        <v>18.010000000000002</v>
      </c>
      <c r="C5" s="163">
        <v>1</v>
      </c>
      <c r="D5" s="164" t="s">
        <v>309</v>
      </c>
      <c r="M5">
        <v>1</v>
      </c>
    </row>
    <row r="6" spans="2:13" ht="15" x14ac:dyDescent="0.2">
      <c r="B6" s="287">
        <v>18.02</v>
      </c>
      <c r="C6" s="163">
        <v>2</v>
      </c>
      <c r="D6" s="164" t="s">
        <v>238</v>
      </c>
      <c r="M6">
        <v>2</v>
      </c>
    </row>
    <row r="7" spans="2:13" ht="15" x14ac:dyDescent="0.2">
      <c r="B7" s="287">
        <v>18.03</v>
      </c>
      <c r="C7" s="163">
        <v>3</v>
      </c>
      <c r="D7" s="164" t="s">
        <v>310</v>
      </c>
      <c r="M7">
        <v>3</v>
      </c>
    </row>
    <row r="8" spans="2:13" ht="15" x14ac:dyDescent="0.2">
      <c r="B8" s="287">
        <v>18.04</v>
      </c>
      <c r="C8" s="163">
        <v>4</v>
      </c>
      <c r="D8" s="164" t="s">
        <v>311</v>
      </c>
      <c r="M8">
        <v>4</v>
      </c>
    </row>
    <row r="9" spans="2:13" ht="15" x14ac:dyDescent="0.2">
      <c r="B9" s="287">
        <v>18.05</v>
      </c>
      <c r="C9" s="163">
        <v>5</v>
      </c>
      <c r="D9" s="164" t="s">
        <v>312</v>
      </c>
      <c r="M9">
        <v>5</v>
      </c>
    </row>
    <row r="10" spans="2:13" ht="15" x14ac:dyDescent="0.2">
      <c r="B10" s="287">
        <v>18.059999999999999</v>
      </c>
      <c r="C10" s="163">
        <v>6</v>
      </c>
      <c r="D10" s="164" t="s">
        <v>378</v>
      </c>
      <c r="M10">
        <v>6</v>
      </c>
    </row>
    <row r="11" spans="2:13" ht="15" x14ac:dyDescent="0.2">
      <c r="B11" s="287">
        <v>18.07</v>
      </c>
      <c r="C11" s="163">
        <v>7</v>
      </c>
      <c r="D11" s="164" t="s">
        <v>313</v>
      </c>
      <c r="M11">
        <v>7</v>
      </c>
    </row>
    <row r="12" spans="2:13" ht="15" x14ac:dyDescent="0.2">
      <c r="B12" s="287">
        <v>18.079999999999998</v>
      </c>
      <c r="C12" s="163">
        <v>8</v>
      </c>
      <c r="D12" s="164" t="s">
        <v>379</v>
      </c>
      <c r="M12">
        <v>8</v>
      </c>
    </row>
    <row r="13" spans="2:13" ht="15" x14ac:dyDescent="0.2">
      <c r="B13" s="287">
        <v>18.09</v>
      </c>
      <c r="C13" s="163">
        <v>9</v>
      </c>
      <c r="D13" s="164" t="s">
        <v>380</v>
      </c>
      <c r="M13">
        <v>9</v>
      </c>
    </row>
    <row r="14" spans="2:13" ht="15" x14ac:dyDescent="0.2">
      <c r="B14" s="288">
        <v>18.100000000000001</v>
      </c>
      <c r="C14" s="163">
        <v>10</v>
      </c>
      <c r="D14" s="164" t="s">
        <v>314</v>
      </c>
      <c r="M14">
        <v>10</v>
      </c>
    </row>
    <row r="15" spans="2:13" ht="15" x14ac:dyDescent="0.2">
      <c r="B15" s="287">
        <v>18.11</v>
      </c>
      <c r="C15" s="163">
        <v>11</v>
      </c>
      <c r="D15" s="164" t="s">
        <v>315</v>
      </c>
      <c r="M15">
        <v>11</v>
      </c>
    </row>
    <row r="16" spans="2:13" ht="15" x14ac:dyDescent="0.2">
      <c r="B16" s="287">
        <v>18.12</v>
      </c>
      <c r="C16" s="163">
        <v>12</v>
      </c>
      <c r="D16" s="164" t="s">
        <v>316</v>
      </c>
      <c r="M16">
        <v>12</v>
      </c>
    </row>
    <row r="17" spans="2:13" ht="15" x14ac:dyDescent="0.2">
      <c r="B17" s="287">
        <v>18.13</v>
      </c>
      <c r="C17" s="163">
        <v>13</v>
      </c>
      <c r="D17" s="164" t="s">
        <v>317</v>
      </c>
      <c r="M17">
        <v>13</v>
      </c>
    </row>
    <row r="18" spans="2:13" ht="15" x14ac:dyDescent="0.2">
      <c r="B18" s="287">
        <v>18.14</v>
      </c>
      <c r="C18" s="163">
        <v>14</v>
      </c>
      <c r="D18" s="164" t="s">
        <v>318</v>
      </c>
      <c r="M18">
        <v>14</v>
      </c>
    </row>
    <row r="19" spans="2:13" ht="15" x14ac:dyDescent="0.2">
      <c r="B19" s="287">
        <v>18.149999999999999</v>
      </c>
      <c r="C19" s="163">
        <v>15</v>
      </c>
      <c r="D19" s="164" t="s">
        <v>319</v>
      </c>
      <c r="M19">
        <v>15</v>
      </c>
    </row>
    <row r="20" spans="2:13" ht="15" x14ac:dyDescent="0.2">
      <c r="B20" s="287">
        <v>18.16</v>
      </c>
      <c r="C20" s="163">
        <v>16</v>
      </c>
      <c r="D20" s="164" t="s">
        <v>320</v>
      </c>
      <c r="M20">
        <v>16</v>
      </c>
    </row>
    <row r="21" spans="2:13" ht="15" x14ac:dyDescent="0.2">
      <c r="B21" s="287">
        <v>18.170000000000002</v>
      </c>
      <c r="C21" s="163">
        <v>17</v>
      </c>
      <c r="D21" s="164" t="s">
        <v>321</v>
      </c>
      <c r="M21">
        <v>17</v>
      </c>
    </row>
    <row r="22" spans="2:13" ht="15" x14ac:dyDescent="0.2">
      <c r="B22" s="287">
        <v>18.18</v>
      </c>
      <c r="C22" s="163">
        <v>18</v>
      </c>
      <c r="D22" s="164" t="s">
        <v>322</v>
      </c>
      <c r="M22">
        <v>18</v>
      </c>
    </row>
    <row r="23" spans="2:13" ht="15" x14ac:dyDescent="0.2">
      <c r="B23" s="287">
        <v>18.190000000000001</v>
      </c>
      <c r="C23" s="163">
        <v>19</v>
      </c>
      <c r="D23" s="164" t="s">
        <v>248</v>
      </c>
      <c r="M23">
        <v>19</v>
      </c>
    </row>
    <row r="24" spans="2:13" ht="15" x14ac:dyDescent="0.2">
      <c r="B24" s="288">
        <v>18.2</v>
      </c>
      <c r="C24" s="163">
        <v>20</v>
      </c>
      <c r="D24" s="164" t="s">
        <v>323</v>
      </c>
      <c r="M24">
        <v>20</v>
      </c>
    </row>
    <row r="25" spans="2:13" ht="15" x14ac:dyDescent="0.2">
      <c r="B25" s="287">
        <v>18.21</v>
      </c>
      <c r="C25" s="163">
        <v>21</v>
      </c>
      <c r="D25" s="164" t="s">
        <v>249</v>
      </c>
      <c r="M25">
        <v>21</v>
      </c>
    </row>
    <row r="26" spans="2:13" ht="15" x14ac:dyDescent="0.2">
      <c r="B26" s="287">
        <v>18.22</v>
      </c>
      <c r="C26" s="163">
        <v>22</v>
      </c>
      <c r="D26" s="164" t="s">
        <v>324</v>
      </c>
      <c r="M26">
        <v>22</v>
      </c>
    </row>
    <row r="27" spans="2:13" ht="15" x14ac:dyDescent="0.2">
      <c r="B27" s="287">
        <v>18.23</v>
      </c>
      <c r="C27" s="163">
        <v>23</v>
      </c>
      <c r="D27" s="164" t="s">
        <v>325</v>
      </c>
      <c r="M27">
        <v>23</v>
      </c>
    </row>
    <row r="28" spans="2:13" ht="15" x14ac:dyDescent="0.2">
      <c r="B28" s="287">
        <v>18.239999999999998</v>
      </c>
      <c r="C28" s="163">
        <v>24</v>
      </c>
      <c r="D28" s="164" t="s">
        <v>326</v>
      </c>
      <c r="M28">
        <v>24</v>
      </c>
    </row>
    <row r="29" spans="2:13" ht="15" x14ac:dyDescent="0.2">
      <c r="B29" s="287">
        <v>18.25</v>
      </c>
      <c r="C29" s="163">
        <v>25</v>
      </c>
      <c r="D29" s="164" t="s">
        <v>327</v>
      </c>
      <c r="M29">
        <v>25</v>
      </c>
    </row>
    <row r="30" spans="2:13" ht="30" x14ac:dyDescent="0.2">
      <c r="B30" s="287">
        <v>18.28</v>
      </c>
      <c r="C30" s="163">
        <v>26</v>
      </c>
      <c r="D30" s="164" t="s">
        <v>381</v>
      </c>
      <c r="M30">
        <v>26</v>
      </c>
    </row>
    <row r="31" spans="2:13" ht="30" x14ac:dyDescent="0.2">
      <c r="B31" s="287">
        <v>18.29</v>
      </c>
      <c r="C31" s="163">
        <v>27</v>
      </c>
      <c r="D31" s="164" t="s">
        <v>382</v>
      </c>
      <c r="M31">
        <v>27</v>
      </c>
    </row>
    <row r="32" spans="2:13" ht="30" x14ac:dyDescent="0.2">
      <c r="B32" s="288">
        <v>18.3</v>
      </c>
      <c r="C32" s="163">
        <v>28</v>
      </c>
      <c r="D32" s="165" t="s">
        <v>328</v>
      </c>
      <c r="M32">
        <v>28</v>
      </c>
    </row>
    <row r="33" spans="2:13" ht="30" x14ac:dyDescent="0.2">
      <c r="B33" s="287">
        <v>18.309999999999999</v>
      </c>
      <c r="C33" s="163">
        <v>29</v>
      </c>
      <c r="D33" s="164" t="s">
        <v>383</v>
      </c>
      <c r="M33">
        <v>29</v>
      </c>
    </row>
    <row r="34" spans="2:13" ht="15" x14ac:dyDescent="0.2">
      <c r="B34" s="287">
        <v>19.010000000000002</v>
      </c>
      <c r="C34" s="163">
        <v>30</v>
      </c>
      <c r="D34" s="164" t="s">
        <v>329</v>
      </c>
      <c r="M34">
        <v>30</v>
      </c>
    </row>
    <row r="35" spans="2:13" ht="15" x14ac:dyDescent="0.2">
      <c r="B35" s="287">
        <v>20.010000000000002</v>
      </c>
      <c r="C35" s="163">
        <v>31</v>
      </c>
      <c r="D35" s="164" t="s">
        <v>330</v>
      </c>
      <c r="M35">
        <v>31</v>
      </c>
    </row>
    <row r="36" spans="2:13" ht="15" x14ac:dyDescent="0.2">
      <c r="B36" s="287">
        <v>21.01</v>
      </c>
      <c r="C36" s="163">
        <v>32</v>
      </c>
      <c r="D36" s="164" t="s">
        <v>331</v>
      </c>
      <c r="M36">
        <v>32</v>
      </c>
    </row>
    <row r="37" spans="2:13" ht="15" x14ac:dyDescent="0.2">
      <c r="B37" s="287">
        <v>17.010000000000002</v>
      </c>
      <c r="C37" s="163">
        <v>33</v>
      </c>
      <c r="D37" s="164" t="s">
        <v>332</v>
      </c>
      <c r="M37">
        <v>33</v>
      </c>
    </row>
    <row r="38" spans="2:13" ht="15" x14ac:dyDescent="0.2">
      <c r="B38" s="287">
        <v>17.02</v>
      </c>
      <c r="C38" s="163">
        <v>34</v>
      </c>
      <c r="D38" s="164" t="s">
        <v>384</v>
      </c>
      <c r="M38">
        <v>34</v>
      </c>
    </row>
    <row r="39" spans="2:13" ht="15" x14ac:dyDescent="0.2">
      <c r="B39" s="287">
        <v>17.03</v>
      </c>
      <c r="C39" s="163">
        <v>35</v>
      </c>
      <c r="D39" s="164" t="s">
        <v>333</v>
      </c>
      <c r="M39">
        <v>35</v>
      </c>
    </row>
    <row r="40" spans="2:13" ht="15" x14ac:dyDescent="0.2">
      <c r="B40" s="287">
        <v>17.04</v>
      </c>
      <c r="C40" s="163">
        <v>36</v>
      </c>
      <c r="D40" s="164" t="s">
        <v>238</v>
      </c>
      <c r="M40">
        <v>36</v>
      </c>
    </row>
    <row r="41" spans="2:13" ht="15" x14ac:dyDescent="0.2">
      <c r="B41" s="287">
        <v>17.05</v>
      </c>
      <c r="C41" s="163">
        <v>37</v>
      </c>
      <c r="D41" s="164" t="s">
        <v>310</v>
      </c>
      <c r="M41">
        <v>37</v>
      </c>
    </row>
    <row r="42" spans="2:13" ht="30" x14ac:dyDescent="0.2">
      <c r="B42" s="287">
        <v>17.059999999999999</v>
      </c>
      <c r="C42" s="163">
        <v>38</v>
      </c>
      <c r="D42" s="164" t="s">
        <v>257</v>
      </c>
      <c r="M42">
        <v>38</v>
      </c>
    </row>
    <row r="43" spans="2:13" ht="15" x14ac:dyDescent="0.2">
      <c r="B43" s="287">
        <v>17.07</v>
      </c>
      <c r="C43" s="163">
        <v>39</v>
      </c>
      <c r="D43" s="164" t="s">
        <v>334</v>
      </c>
      <c r="M43">
        <v>39</v>
      </c>
    </row>
    <row r="44" spans="2:13" ht="30" x14ac:dyDescent="0.2">
      <c r="B44" s="287">
        <v>17.079999999999998</v>
      </c>
      <c r="C44" s="163">
        <v>40</v>
      </c>
      <c r="D44" s="164" t="s">
        <v>385</v>
      </c>
      <c r="M44">
        <v>40</v>
      </c>
    </row>
    <row r="45" spans="2:13" ht="15" x14ac:dyDescent="0.2">
      <c r="B45" s="287">
        <v>17.09</v>
      </c>
      <c r="C45" s="163">
        <v>41</v>
      </c>
      <c r="D45" s="164" t="s">
        <v>335</v>
      </c>
      <c r="M45">
        <v>41</v>
      </c>
    </row>
    <row r="46" spans="2:13" ht="30" x14ac:dyDescent="0.2">
      <c r="B46" s="288">
        <v>17.12</v>
      </c>
      <c r="C46" s="163">
        <v>42</v>
      </c>
      <c r="D46" s="164" t="s">
        <v>263</v>
      </c>
      <c r="M46">
        <v>42</v>
      </c>
    </row>
    <row r="47" spans="2:13" ht="15" x14ac:dyDescent="0.2">
      <c r="B47" s="287">
        <v>17.13</v>
      </c>
      <c r="C47" s="163">
        <v>43</v>
      </c>
      <c r="D47" s="164" t="s">
        <v>336</v>
      </c>
      <c r="M47">
        <v>43</v>
      </c>
    </row>
    <row r="48" spans="2:13" ht="30" x14ac:dyDescent="0.2">
      <c r="B48" s="287">
        <v>17.14</v>
      </c>
      <c r="C48" s="163">
        <v>44</v>
      </c>
      <c r="D48" s="164" t="s">
        <v>264</v>
      </c>
      <c r="M48">
        <v>44</v>
      </c>
    </row>
    <row r="49" spans="2:13" ht="15" x14ac:dyDescent="0.2">
      <c r="B49" s="287">
        <v>17.149999999999999</v>
      </c>
      <c r="C49" s="163">
        <v>45</v>
      </c>
      <c r="D49" s="164" t="s">
        <v>337</v>
      </c>
      <c r="M49">
        <v>45</v>
      </c>
    </row>
    <row r="50" spans="2:13" ht="15" x14ac:dyDescent="0.2">
      <c r="B50" s="287">
        <v>17.16</v>
      </c>
      <c r="C50" s="163">
        <v>46</v>
      </c>
      <c r="D50" s="164" t="s">
        <v>287</v>
      </c>
      <c r="M50">
        <v>46</v>
      </c>
    </row>
    <row r="51" spans="2:13" ht="15" x14ac:dyDescent="0.2">
      <c r="B51" s="287">
        <v>17.18</v>
      </c>
      <c r="C51" s="163">
        <v>47</v>
      </c>
      <c r="D51" s="164" t="s">
        <v>289</v>
      </c>
      <c r="M51">
        <v>47</v>
      </c>
    </row>
    <row r="52" spans="2:13" ht="30" x14ac:dyDescent="0.2">
      <c r="B52" s="287">
        <v>17.190000000000001</v>
      </c>
      <c r="C52" s="163">
        <v>48</v>
      </c>
      <c r="D52" s="164" t="s">
        <v>386</v>
      </c>
      <c r="M52">
        <v>48</v>
      </c>
    </row>
    <row r="53" spans="2:13" ht="15" x14ac:dyDescent="0.2">
      <c r="B53" s="287">
        <v>9.01</v>
      </c>
      <c r="C53" s="163">
        <v>49</v>
      </c>
      <c r="D53" s="164" t="s">
        <v>332</v>
      </c>
      <c r="M53">
        <v>49</v>
      </c>
    </row>
    <row r="54" spans="2:13" ht="15" x14ac:dyDescent="0.2">
      <c r="B54" s="287">
        <v>9.02</v>
      </c>
      <c r="C54" s="163">
        <v>50</v>
      </c>
      <c r="D54" s="164" t="s">
        <v>387</v>
      </c>
      <c r="M54">
        <v>50</v>
      </c>
    </row>
    <row r="55" spans="2:13" ht="15" x14ac:dyDescent="0.2">
      <c r="B55" s="287">
        <v>9.0299999999999994</v>
      </c>
      <c r="C55" s="163">
        <v>51</v>
      </c>
      <c r="D55" s="164" t="s">
        <v>338</v>
      </c>
      <c r="M55">
        <v>51</v>
      </c>
    </row>
    <row r="56" spans="2:13" ht="15" x14ac:dyDescent="0.2">
      <c r="B56" s="288">
        <v>9.0399999999999991</v>
      </c>
      <c r="C56" s="163">
        <v>52</v>
      </c>
      <c r="D56" s="164" t="s">
        <v>238</v>
      </c>
      <c r="M56">
        <v>52</v>
      </c>
    </row>
    <row r="57" spans="2:13" ht="15" x14ac:dyDescent="0.2">
      <c r="B57" s="287">
        <v>9.0500000000000007</v>
      </c>
      <c r="C57" s="163">
        <v>53</v>
      </c>
      <c r="D57" s="164" t="s">
        <v>310</v>
      </c>
      <c r="M57">
        <v>53</v>
      </c>
    </row>
    <row r="58" spans="2:13" ht="15" x14ac:dyDescent="0.2">
      <c r="B58" s="287">
        <v>9.06</v>
      </c>
      <c r="C58" s="163">
        <v>54</v>
      </c>
      <c r="D58" s="164" t="s">
        <v>388</v>
      </c>
      <c r="M58">
        <v>54</v>
      </c>
    </row>
    <row r="59" spans="2:13" ht="15" x14ac:dyDescent="0.2">
      <c r="B59" s="287">
        <v>9.07</v>
      </c>
      <c r="C59" s="163">
        <v>55</v>
      </c>
      <c r="D59" s="164" t="s">
        <v>339</v>
      </c>
      <c r="M59">
        <v>55</v>
      </c>
    </row>
    <row r="60" spans="2:13" ht="15" x14ac:dyDescent="0.2">
      <c r="B60" s="287">
        <v>9.08</v>
      </c>
      <c r="C60" s="163">
        <v>56</v>
      </c>
      <c r="D60" s="164" t="s">
        <v>266</v>
      </c>
      <c r="M60">
        <v>56</v>
      </c>
    </row>
    <row r="61" spans="2:13" ht="15" x14ac:dyDescent="0.2">
      <c r="B61" s="287">
        <v>9.09</v>
      </c>
      <c r="C61" s="163">
        <v>57</v>
      </c>
      <c r="D61" s="164" t="s">
        <v>340</v>
      </c>
      <c r="M61">
        <v>57</v>
      </c>
    </row>
    <row r="62" spans="2:13" ht="15" x14ac:dyDescent="0.2">
      <c r="B62" s="288">
        <v>9.1</v>
      </c>
      <c r="C62" s="163">
        <v>58</v>
      </c>
      <c r="D62" s="164" t="s">
        <v>378</v>
      </c>
      <c r="M62">
        <v>58</v>
      </c>
    </row>
    <row r="63" spans="2:13" ht="15" x14ac:dyDescent="0.2">
      <c r="B63" s="287">
        <v>9.11</v>
      </c>
      <c r="C63" s="163">
        <v>59</v>
      </c>
      <c r="D63" s="164" t="s">
        <v>313</v>
      </c>
      <c r="M63">
        <v>59</v>
      </c>
    </row>
    <row r="64" spans="2:13" ht="15" x14ac:dyDescent="0.2">
      <c r="B64" s="287">
        <v>9.1199999999999992</v>
      </c>
      <c r="C64" s="163">
        <v>60</v>
      </c>
      <c r="D64" s="164" t="s">
        <v>262</v>
      </c>
      <c r="M64">
        <v>60</v>
      </c>
    </row>
    <row r="65" spans="2:13" ht="15" x14ac:dyDescent="0.2">
      <c r="B65" s="287">
        <v>9.1300000000000008</v>
      </c>
      <c r="C65" s="163">
        <v>61</v>
      </c>
      <c r="D65" s="164" t="s">
        <v>341</v>
      </c>
      <c r="M65">
        <v>61</v>
      </c>
    </row>
    <row r="66" spans="2:13" ht="30" x14ac:dyDescent="0.2">
      <c r="B66" s="287">
        <v>9.14</v>
      </c>
      <c r="C66" s="163">
        <v>62</v>
      </c>
      <c r="D66" s="164" t="s">
        <v>257</v>
      </c>
      <c r="M66">
        <v>62</v>
      </c>
    </row>
    <row r="67" spans="2:13" ht="15" x14ac:dyDescent="0.2">
      <c r="B67" s="287">
        <v>9.15</v>
      </c>
      <c r="C67" s="163">
        <v>63</v>
      </c>
      <c r="D67" s="164" t="s">
        <v>334</v>
      </c>
      <c r="M67">
        <v>63</v>
      </c>
    </row>
    <row r="68" spans="2:13" ht="30" x14ac:dyDescent="0.2">
      <c r="B68" s="287">
        <v>9.16</v>
      </c>
      <c r="C68" s="163">
        <v>64</v>
      </c>
      <c r="D68" s="164" t="s">
        <v>263</v>
      </c>
      <c r="M68">
        <v>64</v>
      </c>
    </row>
    <row r="69" spans="2:13" ht="15" x14ac:dyDescent="0.2">
      <c r="B69" s="287">
        <v>9.17</v>
      </c>
      <c r="C69" s="163">
        <v>65</v>
      </c>
      <c r="D69" s="164" t="s">
        <v>337</v>
      </c>
      <c r="M69">
        <v>65</v>
      </c>
    </row>
    <row r="70" spans="2:13" ht="15" x14ac:dyDescent="0.2">
      <c r="B70" s="287">
        <v>9.18</v>
      </c>
      <c r="C70" s="163">
        <v>66</v>
      </c>
      <c r="D70" s="164" t="s">
        <v>342</v>
      </c>
      <c r="M70">
        <v>66</v>
      </c>
    </row>
    <row r="71" spans="2:13" ht="15" x14ac:dyDescent="0.2">
      <c r="B71" s="287">
        <v>9.19</v>
      </c>
      <c r="C71" s="163">
        <v>67</v>
      </c>
      <c r="D71" s="164" t="s">
        <v>270</v>
      </c>
      <c r="M71">
        <v>67</v>
      </c>
    </row>
    <row r="72" spans="2:13" x14ac:dyDescent="0.2">
      <c r="C72" s="146"/>
      <c r="D72" s="147"/>
    </row>
    <row r="73" spans="2:13" ht="14.25" x14ac:dyDescent="0.2">
      <c r="C73" s="148" t="s">
        <v>306</v>
      </c>
      <c r="D73" s="149" t="s">
        <v>343</v>
      </c>
    </row>
    <row r="74" spans="2:13" ht="15" x14ac:dyDescent="0.2">
      <c r="C74" s="150"/>
      <c r="D74" s="151" t="s">
        <v>344</v>
      </c>
    </row>
    <row r="75" spans="2:13" ht="15" x14ac:dyDescent="0.2">
      <c r="C75" s="158">
        <v>1</v>
      </c>
      <c r="D75" s="159" t="s">
        <v>389</v>
      </c>
    </row>
    <row r="76" spans="2:13" ht="15" x14ac:dyDescent="0.2">
      <c r="C76" s="144">
        <v>2</v>
      </c>
      <c r="D76" s="145" t="s">
        <v>356</v>
      </c>
    </row>
    <row r="77" spans="2:13" ht="15" x14ac:dyDescent="0.2">
      <c r="C77" s="144">
        <v>3</v>
      </c>
      <c r="D77" s="145" t="s">
        <v>345</v>
      </c>
    </row>
    <row r="78" spans="2:13" ht="30" x14ac:dyDescent="0.2">
      <c r="C78" s="144">
        <v>4</v>
      </c>
      <c r="D78" s="145" t="s">
        <v>346</v>
      </c>
    </row>
    <row r="79" spans="2:13" ht="15" x14ac:dyDescent="0.2">
      <c r="C79" s="144">
        <v>56</v>
      </c>
      <c r="D79" s="145" t="s">
        <v>347</v>
      </c>
    </row>
    <row r="80" spans="2:13" ht="15" x14ac:dyDescent="0.2">
      <c r="C80" s="144">
        <v>7</v>
      </c>
      <c r="D80" s="145" t="s">
        <v>365</v>
      </c>
    </row>
    <row r="81" spans="3:4" ht="15" x14ac:dyDescent="0.2">
      <c r="C81" s="144">
        <v>8</v>
      </c>
      <c r="D81" s="145" t="s">
        <v>348</v>
      </c>
    </row>
    <row r="82" spans="3:4" ht="15" x14ac:dyDescent="0.2">
      <c r="C82" s="144">
        <v>9</v>
      </c>
      <c r="D82" s="145" t="s">
        <v>349</v>
      </c>
    </row>
    <row r="83" spans="3:4" ht="15" x14ac:dyDescent="0.2">
      <c r="C83" s="144">
        <v>10</v>
      </c>
      <c r="D83" s="145" t="s">
        <v>390</v>
      </c>
    </row>
    <row r="84" spans="3:4" ht="15" x14ac:dyDescent="0.2">
      <c r="C84" s="144">
        <v>11</v>
      </c>
      <c r="D84" s="145" t="s">
        <v>391</v>
      </c>
    </row>
    <row r="85" spans="3:4" ht="15" x14ac:dyDescent="0.2">
      <c r="C85" s="144">
        <v>12</v>
      </c>
      <c r="D85" s="145" t="s">
        <v>350</v>
      </c>
    </row>
    <row r="86" spans="3:4" ht="15" x14ac:dyDescent="0.2">
      <c r="C86" s="144">
        <v>15</v>
      </c>
      <c r="D86" s="145" t="s">
        <v>351</v>
      </c>
    </row>
    <row r="87" spans="3:4" ht="15" x14ac:dyDescent="0.2">
      <c r="C87" s="144">
        <v>16</v>
      </c>
      <c r="D87" s="145" t="s">
        <v>352</v>
      </c>
    </row>
    <row r="88" spans="3:4" ht="15" x14ac:dyDescent="0.2">
      <c r="C88" s="144">
        <v>17</v>
      </c>
      <c r="D88" s="145" t="s">
        <v>353</v>
      </c>
    </row>
    <row r="89" spans="3:4" ht="15" x14ac:dyDescent="0.2">
      <c r="C89" s="144">
        <v>18</v>
      </c>
      <c r="D89" s="145" t="s">
        <v>354</v>
      </c>
    </row>
    <row r="90" spans="3:4" ht="15" x14ac:dyDescent="0.2">
      <c r="C90" s="144">
        <v>19</v>
      </c>
      <c r="D90" s="145" t="s">
        <v>392</v>
      </c>
    </row>
    <row r="91" spans="3:4" ht="15" x14ac:dyDescent="0.2">
      <c r="C91" s="150"/>
      <c r="D91" s="152"/>
    </row>
    <row r="92" spans="3:4" ht="15" x14ac:dyDescent="0.2">
      <c r="C92" s="150"/>
      <c r="D92" s="151" t="s">
        <v>355</v>
      </c>
    </row>
    <row r="93" spans="3:4" ht="15" x14ac:dyDescent="0.2">
      <c r="C93" s="144">
        <v>1</v>
      </c>
      <c r="D93" s="145" t="s">
        <v>356</v>
      </c>
    </row>
    <row r="94" spans="3:4" ht="15" x14ac:dyDescent="0.2">
      <c r="C94" s="144">
        <v>2</v>
      </c>
      <c r="D94" s="145" t="s">
        <v>389</v>
      </c>
    </row>
    <row r="95" spans="3:4" ht="15" x14ac:dyDescent="0.2">
      <c r="C95" s="144">
        <v>3</v>
      </c>
      <c r="D95" s="145" t="s">
        <v>345</v>
      </c>
    </row>
    <row r="96" spans="3:4" ht="30" x14ac:dyDescent="0.2">
      <c r="C96" s="144">
        <v>4</v>
      </c>
      <c r="D96" s="145" t="s">
        <v>357</v>
      </c>
    </row>
    <row r="97" spans="3:4" ht="15" x14ac:dyDescent="0.2">
      <c r="C97" s="144">
        <v>5</v>
      </c>
      <c r="D97" s="145" t="s">
        <v>347</v>
      </c>
    </row>
    <row r="98" spans="3:4" ht="15" x14ac:dyDescent="0.2">
      <c r="C98" s="144">
        <v>6</v>
      </c>
      <c r="D98" s="145" t="s">
        <v>365</v>
      </c>
    </row>
    <row r="99" spans="3:4" ht="15" x14ac:dyDescent="0.2">
      <c r="C99" s="144">
        <v>7</v>
      </c>
      <c r="D99" s="145" t="s">
        <v>358</v>
      </c>
    </row>
    <row r="100" spans="3:4" ht="15" x14ac:dyDescent="0.2">
      <c r="C100" s="144">
        <v>8</v>
      </c>
      <c r="D100" s="145" t="s">
        <v>349</v>
      </c>
    </row>
    <row r="101" spans="3:4" ht="15" x14ac:dyDescent="0.2">
      <c r="C101" s="144">
        <v>9</v>
      </c>
      <c r="D101" s="145" t="s">
        <v>390</v>
      </c>
    </row>
    <row r="102" spans="3:4" ht="15" x14ac:dyDescent="0.2">
      <c r="C102" s="144">
        <v>10</v>
      </c>
      <c r="D102" s="145" t="s">
        <v>391</v>
      </c>
    </row>
    <row r="103" spans="3:4" ht="15" x14ac:dyDescent="0.2">
      <c r="C103" s="144">
        <v>11</v>
      </c>
      <c r="D103" s="145" t="s">
        <v>350</v>
      </c>
    </row>
    <row r="104" spans="3:4" ht="15" x14ac:dyDescent="0.2">
      <c r="C104" s="144">
        <v>14</v>
      </c>
      <c r="D104" s="145" t="s">
        <v>359</v>
      </c>
    </row>
    <row r="105" spans="3:4" ht="15" x14ac:dyDescent="0.2">
      <c r="C105" s="144">
        <v>15</v>
      </c>
      <c r="D105" s="145" t="s">
        <v>360</v>
      </c>
    </row>
    <row r="106" spans="3:4" ht="15" x14ac:dyDescent="0.2">
      <c r="C106" s="144">
        <v>16</v>
      </c>
      <c r="D106" s="145" t="s">
        <v>361</v>
      </c>
    </row>
    <row r="107" spans="3:4" ht="15" x14ac:dyDescent="0.2">
      <c r="C107" s="144">
        <v>17</v>
      </c>
      <c r="D107" s="145" t="s">
        <v>362</v>
      </c>
    </row>
    <row r="108" spans="3:4" ht="15" x14ac:dyDescent="0.2">
      <c r="C108" s="144">
        <v>18</v>
      </c>
      <c r="D108" s="145" t="s">
        <v>392</v>
      </c>
    </row>
    <row r="109" spans="3:4" ht="15" x14ac:dyDescent="0.2">
      <c r="C109" s="150"/>
      <c r="D109" s="152"/>
    </row>
    <row r="110" spans="3:4" ht="15" x14ac:dyDescent="0.2">
      <c r="C110" s="150"/>
      <c r="D110" s="151" t="s">
        <v>363</v>
      </c>
    </row>
    <row r="111" spans="3:4" ht="15" x14ac:dyDescent="0.2">
      <c r="C111" s="144">
        <v>1</v>
      </c>
      <c r="D111" s="145" t="s">
        <v>356</v>
      </c>
    </row>
    <row r="112" spans="3:4" ht="30" x14ac:dyDescent="0.2">
      <c r="C112" s="144">
        <v>2</v>
      </c>
      <c r="D112" s="145" t="s">
        <v>357</v>
      </c>
    </row>
    <row r="113" spans="3:4" ht="15" x14ac:dyDescent="0.2">
      <c r="C113" s="144">
        <v>3</v>
      </c>
      <c r="D113" s="145" t="s">
        <v>347</v>
      </c>
    </row>
    <row r="114" spans="3:4" ht="15" x14ac:dyDescent="0.2">
      <c r="C114" s="144">
        <v>4</v>
      </c>
      <c r="D114" s="145" t="s">
        <v>365</v>
      </c>
    </row>
    <row r="115" spans="3:4" ht="15" x14ac:dyDescent="0.2">
      <c r="C115" s="144">
        <v>5</v>
      </c>
      <c r="D115" s="145" t="s">
        <v>358</v>
      </c>
    </row>
    <row r="116" spans="3:4" ht="15" x14ac:dyDescent="0.2">
      <c r="C116" s="144">
        <v>6</v>
      </c>
      <c r="D116" s="145" t="s">
        <v>349</v>
      </c>
    </row>
    <row r="117" spans="3:4" ht="15" x14ac:dyDescent="0.2">
      <c r="C117" s="144">
        <v>7</v>
      </c>
      <c r="D117" s="145" t="s">
        <v>390</v>
      </c>
    </row>
    <row r="118" spans="3:4" ht="15" x14ac:dyDescent="0.2">
      <c r="C118" s="144">
        <v>8</v>
      </c>
      <c r="D118" s="145" t="s">
        <v>350</v>
      </c>
    </row>
    <row r="119" spans="3:4" ht="15" x14ac:dyDescent="0.2">
      <c r="C119" s="144">
        <v>11</v>
      </c>
      <c r="D119" s="145" t="s">
        <v>359</v>
      </c>
    </row>
    <row r="120" spans="3:4" ht="15" x14ac:dyDescent="0.2">
      <c r="C120" s="144">
        <v>12</v>
      </c>
      <c r="D120" s="145" t="s">
        <v>360</v>
      </c>
    </row>
    <row r="121" spans="3:4" ht="15" x14ac:dyDescent="0.2">
      <c r="C121" s="144">
        <v>13</v>
      </c>
      <c r="D121" s="145" t="s">
        <v>362</v>
      </c>
    </row>
    <row r="122" spans="3:4" ht="15" x14ac:dyDescent="0.2">
      <c r="C122" s="144">
        <v>14</v>
      </c>
      <c r="D122" s="145" t="s">
        <v>353</v>
      </c>
    </row>
    <row r="123" spans="3:4" ht="15" x14ac:dyDescent="0.2">
      <c r="C123" s="150"/>
      <c r="D123" s="152"/>
    </row>
    <row r="124" spans="3:4" ht="15" x14ac:dyDescent="0.2">
      <c r="C124" s="150"/>
      <c r="D124" s="151" t="s">
        <v>364</v>
      </c>
    </row>
    <row r="125" spans="3:4" ht="15" x14ac:dyDescent="0.2">
      <c r="C125" s="144">
        <v>1</v>
      </c>
      <c r="D125" s="145" t="s">
        <v>356</v>
      </c>
    </row>
    <row r="126" spans="3:4" ht="15" x14ac:dyDescent="0.2">
      <c r="C126" s="144">
        <v>2</v>
      </c>
      <c r="D126" s="145" t="s">
        <v>345</v>
      </c>
    </row>
    <row r="127" spans="3:4" ht="30" x14ac:dyDescent="0.2">
      <c r="C127" s="144">
        <v>3</v>
      </c>
      <c r="D127" s="145" t="s">
        <v>357</v>
      </c>
    </row>
    <row r="128" spans="3:4" ht="15" x14ac:dyDescent="0.2">
      <c r="C128" s="144">
        <v>4</v>
      </c>
      <c r="D128" s="145" t="s">
        <v>347</v>
      </c>
    </row>
    <row r="129" spans="3:4" ht="15" x14ac:dyDescent="0.2">
      <c r="C129" s="144">
        <v>5</v>
      </c>
      <c r="D129" s="145" t="s">
        <v>365</v>
      </c>
    </row>
    <row r="130" spans="3:4" ht="15" x14ac:dyDescent="0.2">
      <c r="C130" s="144">
        <v>6</v>
      </c>
      <c r="D130" s="145" t="s">
        <v>358</v>
      </c>
    </row>
    <row r="131" spans="3:4" ht="15" x14ac:dyDescent="0.2">
      <c r="C131" s="144">
        <v>7</v>
      </c>
      <c r="D131" s="145" t="s">
        <v>349</v>
      </c>
    </row>
    <row r="132" spans="3:4" ht="15" x14ac:dyDescent="0.2">
      <c r="C132" s="144">
        <v>8</v>
      </c>
      <c r="D132" s="145" t="s">
        <v>390</v>
      </c>
    </row>
    <row r="133" spans="3:4" ht="15" x14ac:dyDescent="0.2">
      <c r="C133" s="144">
        <v>9</v>
      </c>
      <c r="D133" s="145" t="s">
        <v>350</v>
      </c>
    </row>
    <row r="134" spans="3:4" ht="15" x14ac:dyDescent="0.2">
      <c r="C134" s="144">
        <v>12</v>
      </c>
      <c r="D134" s="145" t="s">
        <v>359</v>
      </c>
    </row>
    <row r="135" spans="3:4" ht="15" x14ac:dyDescent="0.2">
      <c r="C135" s="144">
        <v>13</v>
      </c>
      <c r="D135" s="145" t="s">
        <v>360</v>
      </c>
    </row>
    <row r="136" spans="3:4" ht="15" x14ac:dyDescent="0.2">
      <c r="C136" s="144">
        <v>14</v>
      </c>
      <c r="D136" s="145" t="s">
        <v>353</v>
      </c>
    </row>
    <row r="137" spans="3:4" ht="15" x14ac:dyDescent="0.2">
      <c r="C137" s="144">
        <v>15</v>
      </c>
      <c r="D137" s="145" t="s">
        <v>366</v>
      </c>
    </row>
    <row r="138" spans="3:4" ht="15" x14ac:dyDescent="0.2">
      <c r="C138" s="144">
        <v>16</v>
      </c>
      <c r="D138" s="145" t="s">
        <v>362</v>
      </c>
    </row>
    <row r="139" spans="3:4" ht="15" x14ac:dyDescent="0.2">
      <c r="C139" s="150"/>
      <c r="D139" s="152"/>
    </row>
    <row r="140" spans="3:4" ht="15" x14ac:dyDescent="0.2">
      <c r="C140" s="150"/>
      <c r="D140" s="151" t="s">
        <v>367</v>
      </c>
    </row>
    <row r="141" spans="3:4" ht="15" x14ac:dyDescent="0.2">
      <c r="C141" s="144">
        <v>1</v>
      </c>
      <c r="D141" s="145" t="s">
        <v>368</v>
      </c>
    </row>
    <row r="142" spans="3:4" ht="30" x14ac:dyDescent="0.2">
      <c r="C142" s="144">
        <v>2</v>
      </c>
      <c r="D142" s="145" t="s">
        <v>369</v>
      </c>
    </row>
    <row r="143" spans="3:4" ht="15" x14ac:dyDescent="0.2">
      <c r="C143" s="144">
        <v>3</v>
      </c>
      <c r="D143" s="145" t="s">
        <v>370</v>
      </c>
    </row>
    <row r="144" spans="3:4" ht="15" x14ac:dyDescent="0.2">
      <c r="C144" s="144">
        <v>4</v>
      </c>
      <c r="D144" s="145" t="s">
        <v>393</v>
      </c>
    </row>
    <row r="145" spans="3:5" ht="15" x14ac:dyDescent="0.2">
      <c r="C145" s="144">
        <v>5</v>
      </c>
      <c r="D145" s="145" t="s">
        <v>394</v>
      </c>
    </row>
    <row r="146" spans="3:5" ht="30" x14ac:dyDescent="0.2">
      <c r="C146" s="144">
        <v>6</v>
      </c>
      <c r="D146" s="145" t="s">
        <v>395</v>
      </c>
    </row>
    <row r="147" spans="3:5" ht="13.5" thickBot="1" x14ac:dyDescent="0.25"/>
    <row r="148" spans="3:5" ht="15.75" thickTop="1" thickBot="1" x14ac:dyDescent="0.25">
      <c r="C148" s="451" t="s">
        <v>371</v>
      </c>
      <c r="D148" s="452"/>
      <c r="E148" s="103">
        <v>476484954</v>
      </c>
    </row>
    <row r="149" spans="3:5" ht="15.75" thickBot="1" x14ac:dyDescent="0.25">
      <c r="C149" s="289" t="s">
        <v>372</v>
      </c>
      <c r="D149" s="291">
        <v>0.1</v>
      </c>
      <c r="E149" s="104">
        <f>+E148*D149</f>
        <v>47648495.400000006</v>
      </c>
    </row>
    <row r="150" spans="3:5" ht="15.75" thickBot="1" x14ac:dyDescent="0.25">
      <c r="C150" s="289" t="s">
        <v>373</v>
      </c>
      <c r="D150" s="291">
        <v>0.03</v>
      </c>
      <c r="E150" s="104">
        <f>+E148*D150</f>
        <v>14294548.619999999</v>
      </c>
    </row>
    <row r="151" spans="3:5" ht="15.75" thickBot="1" x14ac:dyDescent="0.25">
      <c r="C151" s="289" t="s">
        <v>374</v>
      </c>
      <c r="D151" s="291">
        <v>0.05</v>
      </c>
      <c r="E151" s="104">
        <f>+E148*D151</f>
        <v>23824247.700000003</v>
      </c>
    </row>
    <row r="152" spans="3:5" ht="15.75" thickBot="1" x14ac:dyDescent="0.25">
      <c r="C152" s="289" t="s">
        <v>375</v>
      </c>
      <c r="D152" s="291">
        <v>0.19</v>
      </c>
      <c r="E152" s="104">
        <f>+E151*D152</f>
        <v>4526607.063000001</v>
      </c>
    </row>
    <row r="153" spans="3:5" ht="15" thickBot="1" x14ac:dyDescent="0.25">
      <c r="C153" s="290" t="s">
        <v>376</v>
      </c>
      <c r="D153" s="105"/>
      <c r="E153" s="292">
        <f>SUM(E148:E152)</f>
        <v>566778852.78299999</v>
      </c>
    </row>
    <row r="154" spans="3:5" ht="13.5" thickTop="1" x14ac:dyDescent="0.2"/>
  </sheetData>
  <mergeCells count="3">
    <mergeCell ref="B1:D1"/>
    <mergeCell ref="B2:D2"/>
    <mergeCell ref="C148:D148"/>
  </mergeCells>
  <pageMargins left="0.7" right="0.7" top="0.75" bottom="0.75" header="0.3" footer="0.3"/>
  <pageSetup scale="58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F38F0-854D-471A-A15D-35A1FBF11F5B}">
  <sheetPr>
    <tabColor rgb="FF00B0F0"/>
  </sheetPr>
  <dimension ref="B1:E262"/>
  <sheetViews>
    <sheetView view="pageBreakPreview" zoomScale="78" zoomScaleNormal="100" zoomScaleSheetLayoutView="78" workbookViewId="0">
      <selection activeCell="Q252" sqref="Q252"/>
    </sheetView>
  </sheetViews>
  <sheetFormatPr baseColWidth="10" defaultRowHeight="12.75" x14ac:dyDescent="0.2"/>
  <cols>
    <col min="1" max="1" width="12" style="133"/>
    <col min="2" max="2" width="5.83203125" style="135" customWidth="1"/>
    <col min="3" max="3" width="9.6640625" style="135" customWidth="1"/>
    <col min="4" max="4" width="117.6640625" style="133" customWidth="1"/>
    <col min="5" max="5" width="22.83203125" style="136" customWidth="1"/>
    <col min="6" max="16384" width="12" style="133"/>
  </cols>
  <sheetData>
    <row r="1" spans="2:5" ht="18.75" x14ac:dyDescent="0.2">
      <c r="B1" s="453" t="s">
        <v>401</v>
      </c>
      <c r="C1" s="453"/>
      <c r="D1" s="453"/>
      <c r="E1" s="453"/>
    </row>
    <row r="2" spans="2:5" ht="18.75" customHeight="1" x14ac:dyDescent="0.2">
      <c r="B2" s="454" t="s">
        <v>597</v>
      </c>
      <c r="C2" s="454"/>
      <c r="D2" s="454"/>
      <c r="E2" s="454"/>
    </row>
    <row r="3" spans="2:5" ht="18.75" customHeight="1" x14ac:dyDescent="0.2">
      <c r="B3" s="117"/>
      <c r="C3" s="117" t="s">
        <v>396</v>
      </c>
      <c r="D3" s="117" t="s">
        <v>307</v>
      </c>
      <c r="E3" s="117" t="s">
        <v>722</v>
      </c>
    </row>
    <row r="4" spans="2:5" x14ac:dyDescent="0.2">
      <c r="B4" s="130"/>
      <c r="C4" s="142">
        <v>1</v>
      </c>
      <c r="D4" s="141" t="s">
        <v>397</v>
      </c>
      <c r="E4" s="121"/>
    </row>
    <row r="5" spans="2:5" x14ac:dyDescent="0.2">
      <c r="B5" s="130"/>
      <c r="C5" s="130"/>
      <c r="D5" s="118"/>
      <c r="E5" s="121"/>
    </row>
    <row r="6" spans="2:5" ht="25.5" x14ac:dyDescent="0.2">
      <c r="B6" s="122">
        <v>15</v>
      </c>
      <c r="C6" s="119">
        <v>1.26</v>
      </c>
      <c r="D6" s="123" t="s">
        <v>398</v>
      </c>
      <c r="E6" s="124">
        <v>161087184.24000001</v>
      </c>
    </row>
    <row r="7" spans="2:5" ht="36" customHeight="1" x14ac:dyDescent="0.2">
      <c r="B7" s="122">
        <v>16</v>
      </c>
      <c r="C7" s="119">
        <v>1.27</v>
      </c>
      <c r="D7" s="125" t="s">
        <v>504</v>
      </c>
      <c r="E7" s="124">
        <v>93607103.269999996</v>
      </c>
    </row>
    <row r="8" spans="2:5" ht="25.5" x14ac:dyDescent="0.2">
      <c r="B8" s="122">
        <v>17</v>
      </c>
      <c r="C8" s="119">
        <v>1.28</v>
      </c>
      <c r="D8" s="125" t="s">
        <v>505</v>
      </c>
      <c r="E8" s="126">
        <v>2285664</v>
      </c>
    </row>
    <row r="9" spans="2:5" ht="25.5" x14ac:dyDescent="0.2">
      <c r="B9" s="122">
        <v>18</v>
      </c>
      <c r="C9" s="119">
        <v>1.29</v>
      </c>
      <c r="D9" s="125" t="s">
        <v>506</v>
      </c>
      <c r="E9" s="126">
        <v>10206896</v>
      </c>
    </row>
    <row r="10" spans="2:5" ht="25.5" x14ac:dyDescent="0.2">
      <c r="B10" s="122">
        <v>19</v>
      </c>
      <c r="C10" s="119">
        <v>1.3</v>
      </c>
      <c r="D10" s="125" t="s">
        <v>507</v>
      </c>
      <c r="E10" s="126">
        <v>1359309</v>
      </c>
    </row>
    <row r="11" spans="2:5" x14ac:dyDescent="0.2">
      <c r="B11" s="130"/>
      <c r="C11" s="130"/>
      <c r="D11" s="118"/>
      <c r="E11" s="121"/>
    </row>
    <row r="12" spans="2:5" x14ac:dyDescent="0.2">
      <c r="B12" s="130"/>
      <c r="C12" s="130"/>
      <c r="D12" s="120" t="s">
        <v>399</v>
      </c>
      <c r="E12" s="121"/>
    </row>
    <row r="13" spans="2:5" x14ac:dyDescent="0.2">
      <c r="B13" s="130"/>
      <c r="C13" s="119">
        <v>1</v>
      </c>
      <c r="D13" s="125" t="s">
        <v>400</v>
      </c>
      <c r="E13" s="121"/>
    </row>
    <row r="14" spans="2:5" x14ac:dyDescent="0.2">
      <c r="B14" s="130"/>
      <c r="C14" s="130"/>
      <c r="D14" s="118"/>
      <c r="E14" s="121"/>
    </row>
    <row r="15" spans="2:5" ht="38.25" x14ac:dyDescent="0.2">
      <c r="B15" s="131"/>
      <c r="C15" s="131"/>
      <c r="D15" s="125" t="s">
        <v>508</v>
      </c>
      <c r="E15" s="127"/>
    </row>
    <row r="16" spans="2:5" ht="38.25" x14ac:dyDescent="0.2">
      <c r="B16" s="131"/>
      <c r="C16" s="131"/>
      <c r="D16" s="125" t="s">
        <v>510</v>
      </c>
      <c r="E16" s="127"/>
    </row>
    <row r="17" spans="2:5" ht="25.5" x14ac:dyDescent="0.2">
      <c r="B17" s="122">
        <v>32</v>
      </c>
      <c r="C17" s="119">
        <v>1.2</v>
      </c>
      <c r="D17" s="128" t="s">
        <v>509</v>
      </c>
      <c r="E17" s="126">
        <v>887089</v>
      </c>
    </row>
    <row r="18" spans="2:5" x14ac:dyDescent="0.2">
      <c r="B18" s="130"/>
      <c r="C18" s="130"/>
      <c r="D18" s="118"/>
      <c r="E18" s="121"/>
    </row>
    <row r="19" spans="2:5" x14ac:dyDescent="0.2">
      <c r="B19" s="130"/>
      <c r="C19" s="130"/>
      <c r="D19" s="125" t="s">
        <v>401</v>
      </c>
      <c r="E19" s="121"/>
    </row>
    <row r="20" spans="2:5" x14ac:dyDescent="0.2">
      <c r="B20" s="130"/>
      <c r="C20" s="130"/>
      <c r="D20" s="118"/>
      <c r="E20" s="121"/>
    </row>
    <row r="21" spans="2:5" x14ac:dyDescent="0.2">
      <c r="B21" s="130"/>
      <c r="C21" s="142">
        <v>1</v>
      </c>
      <c r="D21" s="141" t="s">
        <v>402</v>
      </c>
      <c r="E21" s="121"/>
    </row>
    <row r="22" spans="2:5" x14ac:dyDescent="0.2">
      <c r="B22" s="130"/>
      <c r="C22" s="130"/>
      <c r="D22" s="118"/>
      <c r="E22" s="121"/>
    </row>
    <row r="23" spans="2:5" x14ac:dyDescent="0.2">
      <c r="B23" s="122">
        <v>33</v>
      </c>
      <c r="C23" s="119">
        <v>1.01</v>
      </c>
      <c r="D23" s="125" t="s">
        <v>403</v>
      </c>
      <c r="E23" s="126">
        <v>709000</v>
      </c>
    </row>
    <row r="24" spans="2:5" x14ac:dyDescent="0.2">
      <c r="B24" s="130"/>
      <c r="C24" s="119">
        <v>1.02</v>
      </c>
      <c r="D24" s="125" t="s">
        <v>404</v>
      </c>
      <c r="E24" s="126">
        <v>709000</v>
      </c>
    </row>
    <row r="25" spans="2:5" x14ac:dyDescent="0.2">
      <c r="B25" s="122">
        <v>34</v>
      </c>
      <c r="C25" s="119">
        <v>1.03</v>
      </c>
      <c r="D25" s="125" t="s">
        <v>405</v>
      </c>
      <c r="E25" s="126">
        <v>709000</v>
      </c>
    </row>
    <row r="26" spans="2:5" x14ac:dyDescent="0.2">
      <c r="B26" s="132"/>
      <c r="C26" s="132"/>
      <c r="D26" s="134"/>
      <c r="E26" s="129"/>
    </row>
    <row r="27" spans="2:5" x14ac:dyDescent="0.2">
      <c r="B27" s="122">
        <v>35</v>
      </c>
      <c r="C27" s="119">
        <v>1.04</v>
      </c>
      <c r="D27" s="123" t="s">
        <v>406</v>
      </c>
      <c r="E27" s="126">
        <v>2416519</v>
      </c>
    </row>
    <row r="28" spans="2:5" ht="25.5" x14ac:dyDescent="0.2">
      <c r="B28" s="122">
        <v>36</v>
      </c>
      <c r="C28" s="119">
        <v>1.06</v>
      </c>
      <c r="D28" s="125" t="s">
        <v>511</v>
      </c>
      <c r="E28" s="126">
        <v>366943.2</v>
      </c>
    </row>
    <row r="29" spans="2:5" ht="25.5" x14ac:dyDescent="0.2">
      <c r="B29" s="122">
        <v>40</v>
      </c>
      <c r="C29" s="119">
        <v>1.1100000000000001</v>
      </c>
      <c r="D29" s="123" t="s">
        <v>512</v>
      </c>
      <c r="E29" s="126">
        <v>572436</v>
      </c>
    </row>
    <row r="30" spans="2:5" x14ac:dyDescent="0.2">
      <c r="B30" s="122">
        <v>41</v>
      </c>
      <c r="C30" s="119">
        <v>1.1200000000000001</v>
      </c>
      <c r="D30" s="125" t="s">
        <v>592</v>
      </c>
      <c r="E30" s="126">
        <v>2124384</v>
      </c>
    </row>
    <row r="31" spans="2:5" x14ac:dyDescent="0.2">
      <c r="B31" s="122">
        <v>42</v>
      </c>
      <c r="C31" s="119">
        <v>1.1299999999999999</v>
      </c>
      <c r="D31" s="125" t="s">
        <v>593</v>
      </c>
      <c r="E31" s="126">
        <v>863786</v>
      </c>
    </row>
    <row r="32" spans="2:5" x14ac:dyDescent="0.2">
      <c r="B32" s="130"/>
      <c r="C32" s="130"/>
      <c r="D32" s="118"/>
      <c r="E32" s="123"/>
    </row>
    <row r="33" spans="2:5" x14ac:dyDescent="0.2">
      <c r="B33" s="130"/>
      <c r="C33" s="142">
        <v>2</v>
      </c>
      <c r="D33" s="141" t="s">
        <v>407</v>
      </c>
      <c r="E33" s="121"/>
    </row>
    <row r="34" spans="2:5" x14ac:dyDescent="0.2">
      <c r="B34" s="130"/>
      <c r="C34" s="130"/>
      <c r="D34" s="125" t="s">
        <v>513</v>
      </c>
      <c r="E34" s="121"/>
    </row>
    <row r="35" spans="2:5" x14ac:dyDescent="0.2">
      <c r="B35" s="130"/>
      <c r="C35" s="130"/>
      <c r="D35" s="118"/>
      <c r="E35" s="121"/>
    </row>
    <row r="36" spans="2:5" x14ac:dyDescent="0.2">
      <c r="B36" s="122" t="s">
        <v>408</v>
      </c>
      <c r="C36" s="119">
        <v>2.0099999999999998</v>
      </c>
      <c r="D36" s="125" t="s">
        <v>514</v>
      </c>
      <c r="E36" s="126">
        <v>29008113</v>
      </c>
    </row>
    <row r="37" spans="2:5" x14ac:dyDescent="0.2">
      <c r="B37" s="131"/>
      <c r="C37" s="119">
        <v>2.02</v>
      </c>
      <c r="D37" s="125" t="s">
        <v>515</v>
      </c>
      <c r="E37" s="126">
        <v>650000</v>
      </c>
    </row>
    <row r="38" spans="2:5" x14ac:dyDescent="0.2">
      <c r="B38" s="122" t="s">
        <v>409</v>
      </c>
      <c r="C38" s="119">
        <v>2.0299999999999998</v>
      </c>
      <c r="D38" s="125" t="s">
        <v>516</v>
      </c>
      <c r="E38" s="126">
        <v>11032443</v>
      </c>
    </row>
    <row r="39" spans="2:5" x14ac:dyDescent="0.2">
      <c r="B39" s="122" t="s">
        <v>410</v>
      </c>
      <c r="C39" s="119">
        <v>2.04</v>
      </c>
      <c r="D39" s="125" t="s">
        <v>517</v>
      </c>
      <c r="E39" s="126">
        <v>10969515</v>
      </c>
    </row>
    <row r="40" spans="2:5" x14ac:dyDescent="0.2">
      <c r="B40" s="131"/>
      <c r="C40" s="119">
        <v>2.0499999999999998</v>
      </c>
      <c r="D40" s="125" t="s">
        <v>518</v>
      </c>
      <c r="E40" s="126">
        <v>650000</v>
      </c>
    </row>
    <row r="41" spans="2:5" x14ac:dyDescent="0.2">
      <c r="B41" s="122" t="s">
        <v>411</v>
      </c>
      <c r="C41" s="119">
        <v>2.06</v>
      </c>
      <c r="D41" s="125" t="s">
        <v>519</v>
      </c>
      <c r="E41" s="126">
        <v>11432901</v>
      </c>
    </row>
    <row r="42" spans="2:5" ht="25.5" x14ac:dyDescent="0.2">
      <c r="B42" s="122" t="s">
        <v>412</v>
      </c>
      <c r="C42" s="119">
        <v>2.0699999999999998</v>
      </c>
      <c r="D42" s="125" t="s">
        <v>520</v>
      </c>
      <c r="E42" s="126">
        <v>6976593</v>
      </c>
    </row>
    <row r="43" spans="2:5" ht="25.5" x14ac:dyDescent="0.2">
      <c r="B43" s="122" t="s">
        <v>413</v>
      </c>
      <c r="C43" s="119">
        <v>2.08</v>
      </c>
      <c r="D43" s="125" t="s">
        <v>521</v>
      </c>
      <c r="E43" s="126">
        <v>18123324</v>
      </c>
    </row>
    <row r="44" spans="2:5" ht="25.5" x14ac:dyDescent="0.2">
      <c r="B44" s="122" t="s">
        <v>414</v>
      </c>
      <c r="C44" s="119">
        <v>2.09</v>
      </c>
      <c r="D44" s="125" t="s">
        <v>522</v>
      </c>
      <c r="E44" s="126">
        <v>8017235</v>
      </c>
    </row>
    <row r="45" spans="2:5" ht="25.5" x14ac:dyDescent="0.2">
      <c r="B45" s="122" t="s">
        <v>415</v>
      </c>
      <c r="C45" s="162">
        <v>2.1</v>
      </c>
      <c r="D45" s="125" t="s">
        <v>523</v>
      </c>
      <c r="E45" s="126">
        <v>27297166</v>
      </c>
    </row>
    <row r="46" spans="2:5" ht="19.5" customHeight="1" x14ac:dyDescent="0.2">
      <c r="B46" s="153" t="s">
        <v>416</v>
      </c>
      <c r="C46" s="154"/>
      <c r="D46" s="155" t="s">
        <v>417</v>
      </c>
      <c r="E46" s="156">
        <v>6158882</v>
      </c>
    </row>
    <row r="47" spans="2:5" ht="38.25" x14ac:dyDescent="0.2">
      <c r="B47" s="122">
        <v>43</v>
      </c>
      <c r="C47" s="119">
        <v>2.11</v>
      </c>
      <c r="D47" s="125" t="s">
        <v>524</v>
      </c>
      <c r="E47" s="126">
        <v>1221191</v>
      </c>
    </row>
    <row r="48" spans="2:5" ht="25.5" x14ac:dyDescent="0.2">
      <c r="B48" s="122">
        <v>44</v>
      </c>
      <c r="C48" s="119">
        <v>2.12</v>
      </c>
      <c r="D48" s="125" t="s">
        <v>525</v>
      </c>
      <c r="E48" s="126">
        <v>332550</v>
      </c>
    </row>
    <row r="49" spans="2:5" ht="25.5" x14ac:dyDescent="0.2">
      <c r="B49" s="131"/>
      <c r="C49" s="119">
        <v>2.13</v>
      </c>
      <c r="D49" s="125" t="s">
        <v>526</v>
      </c>
      <c r="E49" s="126">
        <v>332550</v>
      </c>
    </row>
    <row r="50" spans="2:5" ht="25.5" x14ac:dyDescent="0.2">
      <c r="B50" s="122" t="s">
        <v>418</v>
      </c>
      <c r="C50" s="119">
        <v>2.14</v>
      </c>
      <c r="D50" s="125" t="s">
        <v>527</v>
      </c>
      <c r="E50" s="126">
        <v>6346593</v>
      </c>
    </row>
    <row r="51" spans="2:5" ht="25.5" x14ac:dyDescent="0.2">
      <c r="B51" s="131"/>
      <c r="C51" s="119">
        <v>2.15</v>
      </c>
      <c r="D51" s="125" t="s">
        <v>528</v>
      </c>
      <c r="E51" s="126">
        <v>332550</v>
      </c>
    </row>
    <row r="52" spans="2:5" x14ac:dyDescent="0.2">
      <c r="B52" s="122">
        <v>47</v>
      </c>
      <c r="C52" s="162">
        <v>2.2000000000000002</v>
      </c>
      <c r="D52" s="125" t="s">
        <v>529</v>
      </c>
      <c r="E52" s="126">
        <v>904919</v>
      </c>
    </row>
    <row r="53" spans="2:5" x14ac:dyDescent="0.2">
      <c r="B53" s="131"/>
      <c r="C53" s="119">
        <v>2.21</v>
      </c>
      <c r="D53" s="123" t="s">
        <v>530</v>
      </c>
      <c r="E53" s="126">
        <v>706220</v>
      </c>
    </row>
    <row r="54" spans="2:5" ht="25.5" x14ac:dyDescent="0.2">
      <c r="B54" s="122">
        <v>48</v>
      </c>
      <c r="C54" s="119">
        <v>2.2200000000000002</v>
      </c>
      <c r="D54" s="125" t="s">
        <v>531</v>
      </c>
      <c r="E54" s="126">
        <v>1545160</v>
      </c>
    </row>
    <row r="55" spans="2:5" x14ac:dyDescent="0.2">
      <c r="B55" s="131"/>
      <c r="C55" s="119">
        <v>2.23</v>
      </c>
      <c r="D55" s="125" t="s">
        <v>532</v>
      </c>
      <c r="E55" s="126">
        <v>353110</v>
      </c>
    </row>
    <row r="56" spans="2:5" ht="25.5" x14ac:dyDescent="0.2">
      <c r="B56" s="122">
        <v>49</v>
      </c>
      <c r="C56" s="119">
        <v>2.2400000000000002</v>
      </c>
      <c r="D56" s="123" t="s">
        <v>533</v>
      </c>
      <c r="E56" s="126">
        <v>390610</v>
      </c>
    </row>
    <row r="57" spans="2:5" x14ac:dyDescent="0.2">
      <c r="B57" s="130"/>
      <c r="C57" s="130"/>
      <c r="D57" s="118"/>
      <c r="E57" s="121"/>
    </row>
    <row r="58" spans="2:5" x14ac:dyDescent="0.2">
      <c r="B58" s="130"/>
      <c r="C58" s="142">
        <v>3</v>
      </c>
      <c r="D58" s="141" t="s">
        <v>419</v>
      </c>
      <c r="E58" s="121"/>
    </row>
    <row r="59" spans="2:5" x14ac:dyDescent="0.2">
      <c r="B59" s="130"/>
      <c r="C59" s="130"/>
      <c r="D59" s="125" t="s">
        <v>206</v>
      </c>
      <c r="E59" s="121"/>
    </row>
    <row r="60" spans="2:5" x14ac:dyDescent="0.2">
      <c r="B60" s="130"/>
      <c r="C60" s="130"/>
      <c r="D60" s="118"/>
      <c r="E60" s="121"/>
    </row>
    <row r="61" spans="2:5" x14ac:dyDescent="0.2">
      <c r="B61" s="122">
        <v>50</v>
      </c>
      <c r="C61" s="119">
        <v>3.01</v>
      </c>
      <c r="D61" s="123" t="s">
        <v>420</v>
      </c>
      <c r="E61" s="126">
        <v>6878276.1299999999</v>
      </c>
    </row>
    <row r="62" spans="2:5" ht="25.5" x14ac:dyDescent="0.2">
      <c r="B62" s="122">
        <v>51</v>
      </c>
      <c r="C62" s="119">
        <v>3.02</v>
      </c>
      <c r="D62" s="125" t="s">
        <v>536</v>
      </c>
      <c r="E62" s="126">
        <v>2366498.29</v>
      </c>
    </row>
    <row r="63" spans="2:5" ht="25.5" x14ac:dyDescent="0.2">
      <c r="B63" s="131"/>
      <c r="C63" s="119">
        <v>3.03</v>
      </c>
      <c r="D63" s="125" t="s">
        <v>535</v>
      </c>
      <c r="E63" s="126">
        <v>2968488.77</v>
      </c>
    </row>
    <row r="64" spans="2:5" ht="25.5" x14ac:dyDescent="0.2">
      <c r="B64" s="131"/>
      <c r="C64" s="119">
        <v>3.04</v>
      </c>
      <c r="D64" s="125" t="s">
        <v>534</v>
      </c>
      <c r="E64" s="126">
        <v>10845042.779999999</v>
      </c>
    </row>
    <row r="65" spans="2:5" x14ac:dyDescent="0.2">
      <c r="B65" s="131"/>
      <c r="C65" s="119">
        <v>3.05</v>
      </c>
      <c r="D65" s="123" t="s">
        <v>421</v>
      </c>
      <c r="E65" s="126">
        <v>1959540.44</v>
      </c>
    </row>
    <row r="66" spans="2:5" ht="25.5" x14ac:dyDescent="0.2">
      <c r="B66" s="131"/>
      <c r="C66" s="119">
        <v>3.06</v>
      </c>
      <c r="D66" s="125" t="s">
        <v>537</v>
      </c>
      <c r="E66" s="126">
        <v>1709222.97</v>
      </c>
    </row>
    <row r="67" spans="2:5" ht="25.5" x14ac:dyDescent="0.2">
      <c r="B67" s="131"/>
      <c r="C67" s="119">
        <v>3.07</v>
      </c>
      <c r="D67" s="125" t="s">
        <v>538</v>
      </c>
      <c r="E67" s="126">
        <v>1597117.6</v>
      </c>
    </row>
    <row r="68" spans="2:5" x14ac:dyDescent="0.2">
      <c r="B68" s="122">
        <v>52</v>
      </c>
      <c r="C68" s="119">
        <v>3.08</v>
      </c>
      <c r="D68" s="125" t="s">
        <v>539</v>
      </c>
      <c r="E68" s="126">
        <v>1071322.5</v>
      </c>
    </row>
    <row r="69" spans="2:5" x14ac:dyDescent="0.2">
      <c r="B69" s="131"/>
      <c r="C69" s="119">
        <v>3.09</v>
      </c>
      <c r="D69" s="123" t="s">
        <v>422</v>
      </c>
      <c r="E69" s="126">
        <v>1083772.5</v>
      </c>
    </row>
    <row r="70" spans="2:5" x14ac:dyDescent="0.2">
      <c r="B70" s="131"/>
      <c r="C70" s="162">
        <v>3.1</v>
      </c>
      <c r="D70" s="125" t="s">
        <v>540</v>
      </c>
      <c r="E70" s="126">
        <v>1704405</v>
      </c>
    </row>
    <row r="71" spans="2:5" x14ac:dyDescent="0.2">
      <c r="B71" s="122">
        <v>53</v>
      </c>
      <c r="C71" s="119">
        <v>3.11</v>
      </c>
      <c r="D71" s="123" t="s">
        <v>423</v>
      </c>
      <c r="E71" s="126">
        <v>1355310</v>
      </c>
    </row>
    <row r="72" spans="2:5" x14ac:dyDescent="0.2">
      <c r="B72" s="131"/>
      <c r="C72" s="119">
        <v>3.12</v>
      </c>
      <c r="D72" s="125" t="s">
        <v>541</v>
      </c>
      <c r="E72" s="126">
        <v>2066700</v>
      </c>
    </row>
    <row r="73" spans="2:5" x14ac:dyDescent="0.2">
      <c r="B73" s="122">
        <v>54</v>
      </c>
      <c r="C73" s="119">
        <v>3.13</v>
      </c>
      <c r="D73" s="123" t="s">
        <v>424</v>
      </c>
      <c r="E73" s="126">
        <v>214258.05</v>
      </c>
    </row>
    <row r="74" spans="2:5" ht="25.5" x14ac:dyDescent="0.2">
      <c r="B74" s="122">
        <v>55</v>
      </c>
      <c r="C74" s="119">
        <v>3.14</v>
      </c>
      <c r="D74" s="125" t="s">
        <v>542</v>
      </c>
      <c r="E74" s="126">
        <v>248490.06</v>
      </c>
    </row>
    <row r="75" spans="2:5" ht="25.5" x14ac:dyDescent="0.2">
      <c r="B75" s="131"/>
      <c r="C75" s="119">
        <v>3.15</v>
      </c>
      <c r="D75" s="125" t="s">
        <v>543</v>
      </c>
      <c r="E75" s="126">
        <v>679826.42</v>
      </c>
    </row>
    <row r="76" spans="2:5" ht="25.5" x14ac:dyDescent="0.2">
      <c r="B76" s="131"/>
      <c r="C76" s="119">
        <v>3.16</v>
      </c>
      <c r="D76" s="125" t="s">
        <v>544</v>
      </c>
      <c r="E76" s="126">
        <v>630179.77</v>
      </c>
    </row>
    <row r="77" spans="2:5" ht="25.5" x14ac:dyDescent="0.2">
      <c r="B77" s="131"/>
      <c r="C77" s="119">
        <v>3.17</v>
      </c>
      <c r="D77" s="125" t="s">
        <v>545</v>
      </c>
      <c r="E77" s="295">
        <v>2639835</v>
      </c>
    </row>
    <row r="78" spans="2:5" ht="25.5" x14ac:dyDescent="0.2">
      <c r="B78" s="131"/>
      <c r="C78" s="119">
        <v>3.18</v>
      </c>
      <c r="D78" s="125" t="s">
        <v>546</v>
      </c>
      <c r="E78" s="126">
        <v>792764.7</v>
      </c>
    </row>
    <row r="79" spans="2:5" ht="25.5" x14ac:dyDescent="0.2">
      <c r="B79" s="122">
        <v>58</v>
      </c>
      <c r="C79" s="119">
        <v>3.21</v>
      </c>
      <c r="D79" s="125" t="s">
        <v>547</v>
      </c>
      <c r="E79" s="126">
        <v>4971082.5</v>
      </c>
    </row>
    <row r="80" spans="2:5" ht="25.5" x14ac:dyDescent="0.2">
      <c r="B80" s="131"/>
      <c r="C80" s="119">
        <v>3.22</v>
      </c>
      <c r="D80" s="125" t="s">
        <v>548</v>
      </c>
      <c r="E80" s="126">
        <v>1340011.3999999999</v>
      </c>
    </row>
    <row r="81" spans="2:5" ht="25.5" x14ac:dyDescent="0.2">
      <c r="B81" s="131"/>
      <c r="C81" s="119">
        <v>3.23</v>
      </c>
      <c r="D81" s="125" t="s">
        <v>549</v>
      </c>
      <c r="E81" s="126">
        <v>1605558.5</v>
      </c>
    </row>
    <row r="82" spans="2:5" ht="25.5" x14ac:dyDescent="0.2">
      <c r="B82" s="131"/>
      <c r="C82" s="119">
        <v>3.24</v>
      </c>
      <c r="D82" s="125" t="s">
        <v>550</v>
      </c>
      <c r="E82" s="126">
        <v>1101089.73</v>
      </c>
    </row>
    <row r="83" spans="2:5" ht="25.5" x14ac:dyDescent="0.2">
      <c r="B83" s="131"/>
      <c r="C83" s="119">
        <v>3.25</v>
      </c>
      <c r="D83" s="125" t="s">
        <v>551</v>
      </c>
      <c r="E83" s="126">
        <v>86445</v>
      </c>
    </row>
    <row r="84" spans="2:5" x14ac:dyDescent="0.2">
      <c r="B84" s="130"/>
      <c r="C84" s="130"/>
      <c r="D84" s="118"/>
      <c r="E84" s="121"/>
    </row>
    <row r="85" spans="2:5" x14ac:dyDescent="0.2">
      <c r="B85" s="130"/>
      <c r="C85" s="142">
        <v>4</v>
      </c>
      <c r="D85" s="141" t="s">
        <v>425</v>
      </c>
      <c r="E85" s="121"/>
    </row>
    <row r="86" spans="2:5" x14ac:dyDescent="0.2">
      <c r="B86" s="130"/>
      <c r="C86" s="130"/>
      <c r="D86" s="118"/>
      <c r="E86" s="121"/>
    </row>
    <row r="87" spans="2:5" x14ac:dyDescent="0.2">
      <c r="B87" s="122">
        <v>59</v>
      </c>
      <c r="C87" s="119">
        <v>4.01</v>
      </c>
      <c r="D87" s="125" t="s">
        <v>426</v>
      </c>
      <c r="E87" s="126">
        <v>13833799.68</v>
      </c>
    </row>
    <row r="88" spans="2:5" x14ac:dyDescent="0.2">
      <c r="B88" s="122">
        <v>60</v>
      </c>
      <c r="C88" s="119">
        <v>4.0199999999999996</v>
      </c>
      <c r="D88" s="125" t="s">
        <v>427</v>
      </c>
      <c r="E88" s="126">
        <v>1957189</v>
      </c>
    </row>
    <row r="89" spans="2:5" x14ac:dyDescent="0.2">
      <c r="B89" s="122">
        <v>61</v>
      </c>
      <c r="C89" s="119">
        <v>4.03</v>
      </c>
      <c r="D89" s="125" t="s">
        <v>428</v>
      </c>
      <c r="E89" s="126">
        <v>10290395.359999999</v>
      </c>
    </row>
    <row r="90" spans="2:5" x14ac:dyDescent="0.2">
      <c r="B90" s="122">
        <v>62</v>
      </c>
      <c r="C90" s="119">
        <v>4.04</v>
      </c>
      <c r="D90" s="125" t="s">
        <v>429</v>
      </c>
      <c r="E90" s="126">
        <v>18093970.18</v>
      </c>
    </row>
    <row r="91" spans="2:5" x14ac:dyDescent="0.2">
      <c r="B91" s="122">
        <v>63</v>
      </c>
      <c r="C91" s="119">
        <v>4.05</v>
      </c>
      <c r="D91" s="125" t="s">
        <v>430</v>
      </c>
      <c r="E91" s="126">
        <v>4327994.8</v>
      </c>
    </row>
    <row r="92" spans="2:5" x14ac:dyDescent="0.2">
      <c r="B92" s="122">
        <v>64</v>
      </c>
      <c r="C92" s="119">
        <v>4.0599999999999996</v>
      </c>
      <c r="D92" s="125" t="s">
        <v>431</v>
      </c>
      <c r="E92" s="126">
        <v>1568707.11</v>
      </c>
    </row>
    <row r="93" spans="2:5" x14ac:dyDescent="0.2">
      <c r="B93" s="122">
        <v>65</v>
      </c>
      <c r="C93" s="119">
        <v>4.07</v>
      </c>
      <c r="D93" s="125" t="s">
        <v>432</v>
      </c>
      <c r="E93" s="126">
        <v>48196654.560000002</v>
      </c>
    </row>
    <row r="94" spans="2:5" x14ac:dyDescent="0.2">
      <c r="B94" s="122">
        <v>66</v>
      </c>
      <c r="C94" s="119">
        <v>4.08</v>
      </c>
      <c r="D94" s="125" t="s">
        <v>433</v>
      </c>
      <c r="E94" s="126">
        <v>2131616.54</v>
      </c>
    </row>
    <row r="95" spans="2:5" x14ac:dyDescent="0.2">
      <c r="B95" s="130"/>
      <c r="C95" s="119">
        <v>4.09</v>
      </c>
      <c r="D95" s="125" t="s">
        <v>434</v>
      </c>
      <c r="E95" s="126">
        <v>2507817.0699999998</v>
      </c>
    </row>
    <row r="96" spans="2:5" x14ac:dyDescent="0.2">
      <c r="B96" s="130"/>
      <c r="C96" s="130"/>
      <c r="D96" s="118"/>
      <c r="E96" s="121"/>
    </row>
    <row r="97" spans="2:5" x14ac:dyDescent="0.2">
      <c r="B97" s="130"/>
      <c r="C97" s="142">
        <v>5</v>
      </c>
      <c r="D97" s="143" t="s">
        <v>435</v>
      </c>
      <c r="E97" s="121"/>
    </row>
    <row r="98" spans="2:5" x14ac:dyDescent="0.2">
      <c r="B98" s="130"/>
      <c r="C98" s="130"/>
      <c r="D98" s="118"/>
      <c r="E98" s="121"/>
    </row>
    <row r="99" spans="2:5" x14ac:dyDescent="0.2">
      <c r="B99" s="122">
        <v>67</v>
      </c>
      <c r="C99" s="119">
        <v>5.01</v>
      </c>
      <c r="D99" s="125" t="s">
        <v>436</v>
      </c>
      <c r="E99" s="126">
        <v>63766</v>
      </c>
    </row>
    <row r="100" spans="2:5" x14ac:dyDescent="0.2">
      <c r="B100" s="122">
        <v>68</v>
      </c>
      <c r="C100" s="119">
        <v>5.0199999999999996</v>
      </c>
      <c r="D100" s="125" t="s">
        <v>437</v>
      </c>
      <c r="E100" s="126">
        <v>294020</v>
      </c>
    </row>
    <row r="101" spans="2:5" x14ac:dyDescent="0.2">
      <c r="B101" s="122">
        <v>69</v>
      </c>
      <c r="C101" s="119">
        <v>5.03</v>
      </c>
      <c r="D101" s="125" t="s">
        <v>438</v>
      </c>
      <c r="E101" s="126">
        <v>982236</v>
      </c>
    </row>
    <row r="102" spans="2:5" x14ac:dyDescent="0.2">
      <c r="B102" s="122">
        <v>70</v>
      </c>
      <c r="C102" s="119">
        <v>5.04</v>
      </c>
      <c r="D102" s="125" t="s">
        <v>439</v>
      </c>
      <c r="E102" s="126">
        <v>725583</v>
      </c>
    </row>
    <row r="103" spans="2:5" x14ac:dyDescent="0.2">
      <c r="B103" s="122">
        <v>71</v>
      </c>
      <c r="C103" s="119">
        <v>5.05</v>
      </c>
      <c r="D103" s="125" t="s">
        <v>440</v>
      </c>
      <c r="E103" s="126">
        <v>1158304</v>
      </c>
    </row>
    <row r="104" spans="2:5" x14ac:dyDescent="0.2">
      <c r="B104" s="122">
        <v>72</v>
      </c>
      <c r="C104" s="119">
        <v>5.0599999999999996</v>
      </c>
      <c r="D104" s="125" t="s">
        <v>441</v>
      </c>
      <c r="E104" s="126">
        <v>342973</v>
      </c>
    </row>
    <row r="105" spans="2:5" x14ac:dyDescent="0.2">
      <c r="B105" s="122">
        <v>73</v>
      </c>
      <c r="C105" s="119">
        <v>5.07</v>
      </c>
      <c r="D105" s="125" t="s">
        <v>442</v>
      </c>
      <c r="E105" s="126">
        <v>4894992</v>
      </c>
    </row>
    <row r="106" spans="2:5" x14ac:dyDescent="0.2">
      <c r="B106" s="122">
        <v>74</v>
      </c>
      <c r="C106" s="119">
        <v>5.08</v>
      </c>
      <c r="D106" s="125" t="s">
        <v>443</v>
      </c>
      <c r="E106" s="126">
        <v>2091252</v>
      </c>
    </row>
    <row r="107" spans="2:5" x14ac:dyDescent="0.2">
      <c r="B107" s="122">
        <v>75</v>
      </c>
      <c r="C107" s="119">
        <v>5.09</v>
      </c>
      <c r="D107" s="125" t="s">
        <v>444</v>
      </c>
      <c r="E107" s="126">
        <v>4638558</v>
      </c>
    </row>
    <row r="108" spans="2:5" x14ac:dyDescent="0.2">
      <c r="B108" s="122">
        <v>76</v>
      </c>
      <c r="C108" s="162">
        <v>5.0999999999999996</v>
      </c>
      <c r="D108" s="125" t="s">
        <v>445</v>
      </c>
      <c r="E108" s="126">
        <v>4067640</v>
      </c>
    </row>
    <row r="109" spans="2:5" x14ac:dyDescent="0.2">
      <c r="B109" s="130"/>
      <c r="C109" s="130"/>
      <c r="D109" s="118"/>
      <c r="E109" s="121"/>
    </row>
    <row r="110" spans="2:5" x14ac:dyDescent="0.2">
      <c r="B110" s="130"/>
      <c r="C110" s="142">
        <v>6</v>
      </c>
      <c r="D110" s="143" t="s">
        <v>446</v>
      </c>
      <c r="E110" s="121"/>
    </row>
    <row r="111" spans="2:5" x14ac:dyDescent="0.2">
      <c r="B111" s="130"/>
      <c r="C111" s="130"/>
      <c r="D111" s="118"/>
      <c r="E111" s="121"/>
    </row>
    <row r="112" spans="2:5" ht="38.25" x14ac:dyDescent="0.2">
      <c r="B112" s="131"/>
      <c r="C112" s="131"/>
      <c r="D112" s="125" t="s">
        <v>552</v>
      </c>
      <c r="E112" s="127"/>
    </row>
    <row r="113" spans="2:5" ht="38.25" x14ac:dyDescent="0.2">
      <c r="B113" s="131"/>
      <c r="C113" s="131"/>
      <c r="D113" s="125" t="s">
        <v>553</v>
      </c>
      <c r="E113" s="127"/>
    </row>
    <row r="114" spans="2:5" x14ac:dyDescent="0.2">
      <c r="B114" s="130"/>
      <c r="C114" s="119">
        <v>6.01</v>
      </c>
      <c r="D114" s="125" t="s">
        <v>332</v>
      </c>
      <c r="E114" s="126">
        <v>8548434</v>
      </c>
    </row>
    <row r="115" spans="2:5" x14ac:dyDescent="0.2">
      <c r="B115" s="131"/>
      <c r="C115" s="119">
        <v>6.02</v>
      </c>
      <c r="D115" s="125" t="s">
        <v>554</v>
      </c>
      <c r="E115" s="126">
        <v>862686</v>
      </c>
    </row>
    <row r="116" spans="2:5" x14ac:dyDescent="0.2">
      <c r="B116" s="130"/>
      <c r="C116" s="119">
        <v>6.03</v>
      </c>
      <c r="D116" s="125" t="s">
        <v>447</v>
      </c>
      <c r="E116" s="126">
        <v>105798</v>
      </c>
    </row>
    <row r="117" spans="2:5" x14ac:dyDescent="0.2">
      <c r="B117" s="131"/>
      <c r="C117" s="119">
        <v>6.04</v>
      </c>
      <c r="D117" s="125" t="s">
        <v>555</v>
      </c>
      <c r="E117" s="126">
        <v>3588823</v>
      </c>
    </row>
    <row r="118" spans="2:5" x14ac:dyDescent="0.2">
      <c r="B118" s="130"/>
      <c r="C118" s="119">
        <v>6.05</v>
      </c>
      <c r="D118" s="125" t="s">
        <v>448</v>
      </c>
      <c r="E118" s="126">
        <v>779805</v>
      </c>
    </row>
    <row r="119" spans="2:5" x14ac:dyDescent="0.2">
      <c r="B119" s="122">
        <v>77</v>
      </c>
      <c r="C119" s="119">
        <v>6.06</v>
      </c>
      <c r="D119" s="125" t="s">
        <v>556</v>
      </c>
      <c r="E119" s="126">
        <v>2516391</v>
      </c>
    </row>
    <row r="120" spans="2:5" x14ac:dyDescent="0.2">
      <c r="B120" s="130"/>
      <c r="C120" s="119">
        <v>6.07</v>
      </c>
      <c r="D120" s="125" t="s">
        <v>449</v>
      </c>
      <c r="E120" s="126">
        <v>163506</v>
      </c>
    </row>
    <row r="121" spans="2:5" x14ac:dyDescent="0.2">
      <c r="B121" s="131"/>
      <c r="C121" s="119">
        <v>6.08</v>
      </c>
      <c r="D121" s="125" t="s">
        <v>557</v>
      </c>
      <c r="E121" s="126">
        <v>627408</v>
      </c>
    </row>
    <row r="122" spans="2:5" x14ac:dyDescent="0.2">
      <c r="B122" s="130"/>
      <c r="C122" s="119">
        <v>6.09</v>
      </c>
      <c r="D122" s="125" t="s">
        <v>450</v>
      </c>
      <c r="E122" s="126">
        <v>76944</v>
      </c>
    </row>
    <row r="123" spans="2:5" x14ac:dyDescent="0.2">
      <c r="B123" s="131"/>
      <c r="C123" s="162">
        <v>6.1</v>
      </c>
      <c r="D123" s="125" t="s">
        <v>558</v>
      </c>
      <c r="E123" s="126">
        <v>2587291</v>
      </c>
    </row>
    <row r="124" spans="2:5" x14ac:dyDescent="0.2">
      <c r="B124" s="130"/>
      <c r="C124" s="119">
        <v>6.11</v>
      </c>
      <c r="D124" s="125" t="s">
        <v>451</v>
      </c>
      <c r="E124" s="126">
        <v>216783</v>
      </c>
    </row>
    <row r="125" spans="2:5" x14ac:dyDescent="0.2">
      <c r="B125" s="131"/>
      <c r="C125" s="119">
        <v>6.12</v>
      </c>
      <c r="D125" s="125" t="s">
        <v>559</v>
      </c>
      <c r="E125" s="126">
        <v>1146866</v>
      </c>
    </row>
    <row r="126" spans="2:5" x14ac:dyDescent="0.2">
      <c r="B126" s="131"/>
      <c r="C126" s="119">
        <v>6.13</v>
      </c>
      <c r="D126" s="123" t="s">
        <v>452</v>
      </c>
      <c r="E126" s="126">
        <v>134652</v>
      </c>
    </row>
    <row r="127" spans="2:5" x14ac:dyDescent="0.2">
      <c r="B127" s="131"/>
      <c r="C127" s="119">
        <v>6.14</v>
      </c>
      <c r="D127" s="125" t="s">
        <v>559</v>
      </c>
      <c r="E127" s="126">
        <v>655352</v>
      </c>
    </row>
    <row r="128" spans="2:5" x14ac:dyDescent="0.2">
      <c r="B128" s="131"/>
      <c r="C128" s="119">
        <v>6.15</v>
      </c>
      <c r="D128" s="123" t="s">
        <v>453</v>
      </c>
      <c r="E128" s="126">
        <v>76944</v>
      </c>
    </row>
    <row r="129" spans="2:5" x14ac:dyDescent="0.2">
      <c r="B129" s="131"/>
      <c r="C129" s="119">
        <v>6.16</v>
      </c>
      <c r="D129" s="125" t="s">
        <v>560</v>
      </c>
      <c r="E129" s="126">
        <v>245757</v>
      </c>
    </row>
    <row r="130" spans="2:5" x14ac:dyDescent="0.2">
      <c r="B130" s="130"/>
      <c r="C130" s="119">
        <v>6.17</v>
      </c>
      <c r="D130" s="125" t="s">
        <v>454</v>
      </c>
      <c r="E130" s="126">
        <v>28854</v>
      </c>
    </row>
    <row r="131" spans="2:5" x14ac:dyDescent="0.2">
      <c r="B131" s="131"/>
      <c r="C131" s="119">
        <v>6.18</v>
      </c>
      <c r="D131" s="125" t="s">
        <v>561</v>
      </c>
      <c r="E131" s="126">
        <v>573433</v>
      </c>
    </row>
    <row r="132" spans="2:5" x14ac:dyDescent="0.2">
      <c r="B132" s="131"/>
      <c r="C132" s="119">
        <v>6.19</v>
      </c>
      <c r="D132" s="123" t="s">
        <v>336</v>
      </c>
      <c r="E132" s="126">
        <v>67326</v>
      </c>
    </row>
    <row r="133" spans="2:5" x14ac:dyDescent="0.2">
      <c r="B133" s="131"/>
      <c r="C133" s="162">
        <v>6.2</v>
      </c>
      <c r="D133" s="125" t="s">
        <v>562</v>
      </c>
      <c r="E133" s="126">
        <v>250383</v>
      </c>
    </row>
    <row r="134" spans="2:5" x14ac:dyDescent="0.2">
      <c r="B134" s="130"/>
      <c r="C134" s="119">
        <v>6.21</v>
      </c>
      <c r="D134" s="125" t="s">
        <v>248</v>
      </c>
      <c r="E134" s="126">
        <v>670401</v>
      </c>
    </row>
    <row r="135" spans="2:5" x14ac:dyDescent="0.2">
      <c r="B135" s="131"/>
      <c r="C135" s="119">
        <v>6.22</v>
      </c>
      <c r="D135" s="125" t="s">
        <v>249</v>
      </c>
      <c r="E135" s="126">
        <v>98359</v>
      </c>
    </row>
    <row r="136" spans="2:5" x14ac:dyDescent="0.2">
      <c r="B136" s="122" t="s">
        <v>455</v>
      </c>
      <c r="C136" s="119">
        <v>6.23</v>
      </c>
      <c r="D136" s="125" t="s">
        <v>456</v>
      </c>
      <c r="E136" s="126">
        <v>28856230</v>
      </c>
    </row>
    <row r="137" spans="2:5" x14ac:dyDescent="0.2">
      <c r="B137" s="122">
        <v>78</v>
      </c>
      <c r="C137" s="119">
        <v>6.25</v>
      </c>
      <c r="D137" s="125" t="s">
        <v>457</v>
      </c>
      <c r="E137" s="126">
        <v>1689308</v>
      </c>
    </row>
    <row r="138" spans="2:5" x14ac:dyDescent="0.2">
      <c r="B138" s="122">
        <v>79</v>
      </c>
      <c r="C138" s="119">
        <v>6.26</v>
      </c>
      <c r="D138" s="125" t="s">
        <v>563</v>
      </c>
      <c r="E138" s="126">
        <v>365638</v>
      </c>
    </row>
    <row r="139" spans="2:5" x14ac:dyDescent="0.2">
      <c r="B139" s="122">
        <v>80</v>
      </c>
      <c r="C139" s="119">
        <v>6.27</v>
      </c>
      <c r="D139" s="125" t="s">
        <v>458</v>
      </c>
      <c r="E139" s="126">
        <v>249332</v>
      </c>
    </row>
    <row r="140" spans="2:5" x14ac:dyDescent="0.2">
      <c r="B140" s="122">
        <v>81</v>
      </c>
      <c r="C140" s="119">
        <v>6.28</v>
      </c>
      <c r="D140" s="125" t="s">
        <v>564</v>
      </c>
      <c r="E140" s="126">
        <v>123431</v>
      </c>
    </row>
    <row r="141" spans="2:5" x14ac:dyDescent="0.2">
      <c r="B141" s="122">
        <v>82</v>
      </c>
      <c r="C141" s="119">
        <v>6.29</v>
      </c>
      <c r="D141" s="125" t="s">
        <v>565</v>
      </c>
      <c r="E141" s="126">
        <v>4423060</v>
      </c>
    </row>
    <row r="142" spans="2:5" x14ac:dyDescent="0.2">
      <c r="B142" s="122">
        <v>83</v>
      </c>
      <c r="C142" s="162">
        <v>6.3</v>
      </c>
      <c r="D142" s="125" t="s">
        <v>566</v>
      </c>
      <c r="E142" s="126">
        <v>332533</v>
      </c>
    </row>
    <row r="143" spans="2:5" x14ac:dyDescent="0.2">
      <c r="B143" s="130"/>
      <c r="C143" s="119">
        <v>6.31</v>
      </c>
      <c r="D143" s="125" t="s">
        <v>567</v>
      </c>
      <c r="E143" s="126">
        <v>453600</v>
      </c>
    </row>
    <row r="144" spans="2:5" x14ac:dyDescent="0.2">
      <c r="B144" s="131"/>
      <c r="C144" s="119">
        <v>6.32</v>
      </c>
      <c r="D144" s="125" t="s">
        <v>568</v>
      </c>
      <c r="E144" s="126">
        <v>477000</v>
      </c>
    </row>
    <row r="145" spans="2:5" x14ac:dyDescent="0.2">
      <c r="B145" s="130"/>
      <c r="C145" s="119">
        <v>6.33</v>
      </c>
      <c r="D145" s="125" t="s">
        <v>471</v>
      </c>
      <c r="E145" s="126">
        <v>55188</v>
      </c>
    </row>
    <row r="146" spans="2:5" x14ac:dyDescent="0.2">
      <c r="B146" s="130"/>
      <c r="C146" s="119">
        <v>6.34</v>
      </c>
      <c r="D146" s="125" t="s">
        <v>459</v>
      </c>
      <c r="E146" s="126">
        <v>128864</v>
      </c>
    </row>
    <row r="147" spans="2:5" x14ac:dyDescent="0.2">
      <c r="B147" s="130"/>
      <c r="C147" s="119">
        <v>6.35</v>
      </c>
      <c r="D147" s="125" t="s">
        <v>460</v>
      </c>
      <c r="E147" s="126">
        <v>55188</v>
      </c>
    </row>
    <row r="148" spans="2:5" x14ac:dyDescent="0.2">
      <c r="B148" s="130"/>
      <c r="C148" s="119">
        <v>6.36</v>
      </c>
      <c r="D148" s="125" t="s">
        <v>252</v>
      </c>
      <c r="E148" s="126">
        <v>651960</v>
      </c>
    </row>
    <row r="149" spans="2:5" x14ac:dyDescent="0.2">
      <c r="B149" s="131"/>
      <c r="C149" s="119">
        <v>6.37</v>
      </c>
      <c r="D149" s="123" t="s">
        <v>461</v>
      </c>
      <c r="E149" s="126">
        <v>1430244</v>
      </c>
    </row>
    <row r="150" spans="2:5" x14ac:dyDescent="0.2">
      <c r="B150" s="130"/>
      <c r="C150" s="119">
        <v>6.38</v>
      </c>
      <c r="D150" s="125" t="s">
        <v>462</v>
      </c>
      <c r="E150" s="126">
        <v>477000</v>
      </c>
    </row>
    <row r="151" spans="2:5" x14ac:dyDescent="0.2">
      <c r="B151" s="130"/>
      <c r="C151" s="119">
        <v>6.39</v>
      </c>
      <c r="D151" s="125" t="s">
        <v>463</v>
      </c>
      <c r="E151" s="126">
        <v>354700</v>
      </c>
    </row>
    <row r="152" spans="2:5" x14ac:dyDescent="0.2">
      <c r="B152" s="130"/>
      <c r="C152" s="162">
        <v>6.4</v>
      </c>
      <c r="D152" s="125" t="s">
        <v>464</v>
      </c>
      <c r="E152" s="126">
        <v>448200</v>
      </c>
    </row>
    <row r="153" spans="2:5" x14ac:dyDescent="0.2">
      <c r="B153" s="130"/>
      <c r="C153" s="119">
        <v>6.41</v>
      </c>
      <c r="D153" s="125" t="s">
        <v>465</v>
      </c>
      <c r="E153" s="126">
        <v>987500</v>
      </c>
    </row>
    <row r="154" spans="2:5" x14ac:dyDescent="0.2">
      <c r="B154" s="130"/>
      <c r="C154" s="119">
        <v>6.42</v>
      </c>
      <c r="D154" s="125" t="s">
        <v>466</v>
      </c>
      <c r="E154" s="126">
        <v>305100</v>
      </c>
    </row>
    <row r="155" spans="2:5" x14ac:dyDescent="0.2">
      <c r="B155" s="130"/>
      <c r="C155" s="119">
        <v>6.43</v>
      </c>
      <c r="D155" s="125" t="s">
        <v>467</v>
      </c>
      <c r="E155" s="126">
        <v>197800</v>
      </c>
    </row>
    <row r="156" spans="2:5" x14ac:dyDescent="0.2">
      <c r="B156" s="130"/>
      <c r="C156" s="130"/>
      <c r="D156" s="118"/>
      <c r="E156" s="121"/>
    </row>
    <row r="157" spans="2:5" x14ac:dyDescent="0.2">
      <c r="B157" s="130"/>
      <c r="C157" s="142">
        <v>7</v>
      </c>
      <c r="D157" s="141" t="s">
        <v>468</v>
      </c>
      <c r="E157" s="121"/>
    </row>
    <row r="158" spans="2:5" x14ac:dyDescent="0.2">
      <c r="B158" s="130"/>
      <c r="C158" s="130"/>
      <c r="D158" s="118"/>
      <c r="E158" s="121"/>
    </row>
    <row r="159" spans="2:5" ht="38.25" x14ac:dyDescent="0.2">
      <c r="B159" s="131"/>
      <c r="C159" s="131"/>
      <c r="D159" s="125" t="s">
        <v>569</v>
      </c>
      <c r="E159" s="127"/>
    </row>
    <row r="160" spans="2:5" ht="38.25" x14ac:dyDescent="0.2">
      <c r="B160" s="131"/>
      <c r="C160" s="131"/>
      <c r="D160" s="125" t="s">
        <v>570</v>
      </c>
      <c r="E160" s="127"/>
    </row>
    <row r="161" spans="2:5" x14ac:dyDescent="0.2">
      <c r="B161" s="122">
        <v>84</v>
      </c>
      <c r="C161" s="119">
        <v>7.01</v>
      </c>
      <c r="D161" s="125" t="s">
        <v>332</v>
      </c>
      <c r="E161" s="126">
        <v>1641714</v>
      </c>
    </row>
    <row r="162" spans="2:5" x14ac:dyDescent="0.2">
      <c r="B162" s="122">
        <v>85</v>
      </c>
      <c r="C162" s="119">
        <v>7.02</v>
      </c>
      <c r="D162" s="125" t="s">
        <v>555</v>
      </c>
      <c r="E162" s="126">
        <v>8458944</v>
      </c>
    </row>
    <row r="163" spans="2:5" x14ac:dyDescent="0.2">
      <c r="B163" s="130"/>
      <c r="C163" s="119">
        <v>7.03</v>
      </c>
      <c r="D163" s="125" t="s">
        <v>448</v>
      </c>
      <c r="E163" s="126">
        <v>1740960</v>
      </c>
    </row>
    <row r="164" spans="2:5" x14ac:dyDescent="0.2">
      <c r="B164" s="131"/>
      <c r="C164" s="119">
        <v>7.04</v>
      </c>
      <c r="D164" s="125" t="s">
        <v>558</v>
      </c>
      <c r="E164" s="126">
        <v>616240</v>
      </c>
    </row>
    <row r="165" spans="2:5" x14ac:dyDescent="0.2">
      <c r="B165" s="130"/>
      <c r="C165" s="119">
        <v>7.05</v>
      </c>
      <c r="D165" s="125" t="s">
        <v>451</v>
      </c>
      <c r="E165" s="126">
        <v>55944</v>
      </c>
    </row>
    <row r="166" spans="2:5" x14ac:dyDescent="0.2">
      <c r="B166" s="131"/>
      <c r="C166" s="119">
        <v>7.06</v>
      </c>
      <c r="D166" s="125" t="s">
        <v>559</v>
      </c>
      <c r="E166" s="126">
        <v>245757</v>
      </c>
    </row>
    <row r="167" spans="2:5" x14ac:dyDescent="0.2">
      <c r="B167" s="131"/>
      <c r="C167" s="119">
        <v>7.07</v>
      </c>
      <c r="D167" s="123" t="s">
        <v>452</v>
      </c>
      <c r="E167" s="126">
        <v>28854</v>
      </c>
    </row>
    <row r="168" spans="2:5" x14ac:dyDescent="0.2">
      <c r="B168" s="131"/>
      <c r="C168" s="119">
        <v>7.08</v>
      </c>
      <c r="D168" s="125" t="s">
        <v>559</v>
      </c>
      <c r="E168" s="126">
        <v>1884137</v>
      </c>
    </row>
    <row r="169" spans="2:5" x14ac:dyDescent="0.2">
      <c r="B169" s="131"/>
      <c r="C169" s="119">
        <v>7.09</v>
      </c>
      <c r="D169" s="123" t="s">
        <v>453</v>
      </c>
      <c r="E169" s="126">
        <v>221214</v>
      </c>
    </row>
    <row r="170" spans="2:5" x14ac:dyDescent="0.2">
      <c r="B170" s="131"/>
      <c r="C170" s="162">
        <v>7.1</v>
      </c>
      <c r="D170" s="125" t="s">
        <v>571</v>
      </c>
      <c r="E170" s="126">
        <v>163838</v>
      </c>
    </row>
    <row r="171" spans="2:5" x14ac:dyDescent="0.2">
      <c r="B171" s="131"/>
      <c r="C171" s="119">
        <v>7.11</v>
      </c>
      <c r="D171" s="123" t="s">
        <v>572</v>
      </c>
      <c r="E171" s="126">
        <v>19236</v>
      </c>
    </row>
    <row r="172" spans="2:5" x14ac:dyDescent="0.2">
      <c r="B172" s="131"/>
      <c r="C172" s="119">
        <v>7.12</v>
      </c>
      <c r="D172" s="125" t="s">
        <v>560</v>
      </c>
      <c r="E172" s="126">
        <v>81919</v>
      </c>
    </row>
    <row r="173" spans="2:5" x14ac:dyDescent="0.2">
      <c r="B173" s="130"/>
      <c r="C173" s="119">
        <v>7.13</v>
      </c>
      <c r="D173" s="125" t="s">
        <v>454</v>
      </c>
      <c r="E173" s="126">
        <v>9618</v>
      </c>
    </row>
    <row r="174" spans="2:5" x14ac:dyDescent="0.2">
      <c r="B174" s="131"/>
      <c r="C174" s="119">
        <v>7.14</v>
      </c>
      <c r="D174" s="125" t="s">
        <v>249</v>
      </c>
      <c r="E174" s="126">
        <v>120076</v>
      </c>
    </row>
    <row r="175" spans="2:5" x14ac:dyDescent="0.2">
      <c r="B175" s="131"/>
      <c r="C175" s="119">
        <v>7.15</v>
      </c>
      <c r="D175" s="123" t="s">
        <v>461</v>
      </c>
      <c r="E175" s="126">
        <v>2183004</v>
      </c>
    </row>
    <row r="176" spans="2:5" x14ac:dyDescent="0.2">
      <c r="B176" s="130"/>
      <c r="C176" s="130"/>
      <c r="D176" s="118"/>
      <c r="E176" s="121"/>
    </row>
    <row r="177" spans="2:5" x14ac:dyDescent="0.2">
      <c r="B177" s="130"/>
      <c r="C177" s="142">
        <v>8</v>
      </c>
      <c r="D177" s="143" t="s">
        <v>400</v>
      </c>
      <c r="E177" s="121"/>
    </row>
    <row r="178" spans="2:5" x14ac:dyDescent="0.2">
      <c r="B178" s="130"/>
      <c r="C178" s="130"/>
      <c r="D178" s="118"/>
      <c r="E178" s="121"/>
    </row>
    <row r="179" spans="2:5" ht="38.25" x14ac:dyDescent="0.2">
      <c r="B179" s="131"/>
      <c r="C179" s="131"/>
      <c r="D179" s="125" t="s">
        <v>569</v>
      </c>
      <c r="E179" s="127"/>
    </row>
    <row r="180" spans="2:5" ht="38.25" x14ac:dyDescent="0.2">
      <c r="B180" s="131"/>
      <c r="C180" s="131"/>
      <c r="D180" s="125" t="s">
        <v>570</v>
      </c>
      <c r="E180" s="127"/>
    </row>
    <row r="181" spans="2:5" x14ac:dyDescent="0.2">
      <c r="B181" s="131"/>
      <c r="C181" s="119">
        <v>8.01</v>
      </c>
      <c r="D181" s="125" t="s">
        <v>558</v>
      </c>
      <c r="E181" s="126">
        <v>1925750</v>
      </c>
    </row>
    <row r="182" spans="2:5" x14ac:dyDescent="0.2">
      <c r="B182" s="130"/>
      <c r="C182" s="119">
        <v>8.02</v>
      </c>
      <c r="D182" s="125" t="s">
        <v>451</v>
      </c>
      <c r="E182" s="126">
        <v>174825</v>
      </c>
    </row>
    <row r="183" spans="2:5" x14ac:dyDescent="0.2">
      <c r="B183" s="131"/>
      <c r="C183" s="119">
        <v>8.0299999999999994</v>
      </c>
      <c r="D183" s="125" t="s">
        <v>560</v>
      </c>
      <c r="E183" s="126">
        <v>81919</v>
      </c>
    </row>
    <row r="184" spans="2:5" x14ac:dyDescent="0.2">
      <c r="B184" s="130"/>
      <c r="C184" s="119">
        <v>8.0399999999999991</v>
      </c>
      <c r="D184" s="125" t="s">
        <v>454</v>
      </c>
      <c r="E184" s="126">
        <v>9618</v>
      </c>
    </row>
    <row r="185" spans="2:5" x14ac:dyDescent="0.2">
      <c r="B185" s="131"/>
      <c r="C185" s="119">
        <v>8.0500000000000007</v>
      </c>
      <c r="D185" s="125" t="s">
        <v>561</v>
      </c>
      <c r="E185" s="126">
        <v>163838</v>
      </c>
    </row>
    <row r="186" spans="2:5" x14ac:dyDescent="0.2">
      <c r="B186" s="131"/>
      <c r="C186" s="119">
        <v>8.06</v>
      </c>
      <c r="D186" s="123" t="s">
        <v>336</v>
      </c>
      <c r="E186" s="126">
        <v>19236</v>
      </c>
    </row>
    <row r="187" spans="2:5" x14ac:dyDescent="0.2">
      <c r="B187" s="131"/>
      <c r="C187" s="119">
        <v>8.07</v>
      </c>
      <c r="D187" s="125" t="s">
        <v>573</v>
      </c>
      <c r="E187" s="126">
        <v>245757</v>
      </c>
    </row>
    <row r="188" spans="2:5" x14ac:dyDescent="0.2">
      <c r="B188" s="131"/>
      <c r="C188" s="119">
        <v>8.08</v>
      </c>
      <c r="D188" s="123" t="s">
        <v>337</v>
      </c>
      <c r="E188" s="126">
        <v>28854</v>
      </c>
    </row>
    <row r="189" spans="2:5" x14ac:dyDescent="0.2">
      <c r="B189" s="130"/>
      <c r="C189" s="119">
        <v>8.09</v>
      </c>
      <c r="D189" s="125" t="s">
        <v>248</v>
      </c>
      <c r="E189" s="126">
        <v>595912</v>
      </c>
    </row>
    <row r="190" spans="2:5" x14ac:dyDescent="0.2">
      <c r="B190" s="130"/>
      <c r="C190" s="162">
        <v>8.1</v>
      </c>
      <c r="D190" s="125" t="s">
        <v>469</v>
      </c>
      <c r="E190" s="126">
        <v>446934</v>
      </c>
    </row>
    <row r="191" spans="2:5" x14ac:dyDescent="0.2">
      <c r="B191" s="130"/>
      <c r="C191" s="119">
        <v>8.11</v>
      </c>
      <c r="D191" s="125" t="s">
        <v>470</v>
      </c>
      <c r="E191" s="126">
        <v>74489</v>
      </c>
    </row>
    <row r="192" spans="2:5" x14ac:dyDescent="0.2">
      <c r="B192" s="130"/>
      <c r="C192" s="119">
        <v>8.1199999999999992</v>
      </c>
      <c r="D192" s="125" t="s">
        <v>323</v>
      </c>
      <c r="E192" s="126">
        <v>98359</v>
      </c>
    </row>
    <row r="193" spans="2:5" x14ac:dyDescent="0.2">
      <c r="B193" s="130"/>
      <c r="C193" s="119">
        <v>8.1300000000000008</v>
      </c>
      <c r="D193" s="125" t="s">
        <v>471</v>
      </c>
      <c r="E193" s="126">
        <v>110376</v>
      </c>
    </row>
    <row r="194" spans="2:5" x14ac:dyDescent="0.2">
      <c r="B194" s="130"/>
      <c r="C194" s="119">
        <v>8.14</v>
      </c>
      <c r="D194" s="125" t="s">
        <v>460</v>
      </c>
      <c r="E194" s="126">
        <v>128864</v>
      </c>
    </row>
    <row r="195" spans="2:5" x14ac:dyDescent="0.2">
      <c r="B195" s="130"/>
      <c r="C195" s="130"/>
      <c r="D195" s="118"/>
      <c r="E195" s="121"/>
    </row>
    <row r="196" spans="2:5" x14ac:dyDescent="0.2">
      <c r="B196" s="130"/>
      <c r="C196" s="142">
        <v>9</v>
      </c>
      <c r="D196" s="143" t="s">
        <v>472</v>
      </c>
      <c r="E196" s="121"/>
    </row>
    <row r="197" spans="2:5" x14ac:dyDescent="0.2">
      <c r="B197" s="130"/>
      <c r="C197" s="130"/>
      <c r="D197" s="118"/>
      <c r="E197" s="121"/>
    </row>
    <row r="198" spans="2:5" ht="38.25" x14ac:dyDescent="0.2">
      <c r="B198" s="131"/>
      <c r="C198" s="131"/>
      <c r="D198" s="125" t="s">
        <v>569</v>
      </c>
      <c r="E198" s="127"/>
    </row>
    <row r="199" spans="2:5" ht="38.25" x14ac:dyDescent="0.2">
      <c r="B199" s="131"/>
      <c r="C199" s="131"/>
      <c r="D199" s="125" t="s">
        <v>574</v>
      </c>
      <c r="E199" s="127"/>
    </row>
    <row r="200" spans="2:5" x14ac:dyDescent="0.2">
      <c r="B200" s="130"/>
      <c r="C200" s="130"/>
      <c r="D200" s="118"/>
      <c r="E200" s="121"/>
    </row>
    <row r="201" spans="2:5" x14ac:dyDescent="0.2">
      <c r="B201" s="130"/>
      <c r="C201" s="142">
        <v>10</v>
      </c>
      <c r="D201" s="143" t="s">
        <v>575</v>
      </c>
      <c r="E201" s="121"/>
    </row>
    <row r="202" spans="2:5" x14ac:dyDescent="0.2">
      <c r="B202" s="130"/>
      <c r="C202" s="130"/>
      <c r="D202" s="118"/>
      <c r="E202" s="121"/>
    </row>
    <row r="203" spans="2:5" ht="25.5" x14ac:dyDescent="0.2">
      <c r="B203" s="122">
        <v>86</v>
      </c>
      <c r="C203" s="119">
        <v>10.01</v>
      </c>
      <c r="D203" s="125" t="s">
        <v>576</v>
      </c>
      <c r="E203" s="126">
        <v>1847123.46</v>
      </c>
    </row>
    <row r="204" spans="2:5" ht="25.5" x14ac:dyDescent="0.2">
      <c r="B204" s="131"/>
      <c r="C204" s="119">
        <v>10.02</v>
      </c>
      <c r="D204" s="125" t="s">
        <v>576</v>
      </c>
      <c r="E204" s="126">
        <v>5863884</v>
      </c>
    </row>
    <row r="205" spans="2:5" ht="25.5" x14ac:dyDescent="0.2">
      <c r="B205" s="122">
        <v>87</v>
      </c>
      <c r="C205" s="119">
        <v>10.029999999999999</v>
      </c>
      <c r="D205" s="125" t="s">
        <v>577</v>
      </c>
      <c r="E205" s="126">
        <v>1957986</v>
      </c>
    </row>
    <row r="206" spans="2:5" x14ac:dyDescent="0.2">
      <c r="B206" s="130"/>
      <c r="C206" s="130"/>
      <c r="D206" s="118"/>
      <c r="E206" s="121"/>
    </row>
    <row r="207" spans="2:5" x14ac:dyDescent="0.2">
      <c r="B207" s="130"/>
      <c r="C207" s="142">
        <v>11</v>
      </c>
      <c r="D207" s="143" t="s">
        <v>473</v>
      </c>
      <c r="E207" s="121"/>
    </row>
    <row r="208" spans="2:5" x14ac:dyDescent="0.2">
      <c r="B208" s="130"/>
      <c r="C208" s="130"/>
      <c r="D208" s="118"/>
      <c r="E208" s="121"/>
    </row>
    <row r="209" spans="2:5" x14ac:dyDescent="0.2">
      <c r="B209" s="122">
        <v>88</v>
      </c>
      <c r="C209" s="119">
        <v>11.01</v>
      </c>
      <c r="D209" s="125" t="s">
        <v>474</v>
      </c>
      <c r="E209" s="126">
        <v>855158</v>
      </c>
    </row>
    <row r="210" spans="2:5" x14ac:dyDescent="0.2">
      <c r="B210" s="122">
        <v>89</v>
      </c>
      <c r="C210" s="119">
        <v>11.02</v>
      </c>
      <c r="D210" s="125" t="s">
        <v>475</v>
      </c>
      <c r="E210" s="123"/>
    </row>
    <row r="211" spans="2:5" x14ac:dyDescent="0.2">
      <c r="B211" s="122">
        <v>90</v>
      </c>
      <c r="C211" s="119">
        <v>11.03</v>
      </c>
      <c r="D211" s="125" t="s">
        <v>476</v>
      </c>
      <c r="E211" s="126">
        <v>553392</v>
      </c>
    </row>
    <row r="212" spans="2:5" x14ac:dyDescent="0.2">
      <c r="B212" s="122">
        <v>91</v>
      </c>
      <c r="C212" s="119">
        <v>11.04</v>
      </c>
      <c r="D212" s="125" t="s">
        <v>477</v>
      </c>
      <c r="E212" s="126">
        <v>908136</v>
      </c>
    </row>
    <row r="213" spans="2:5" x14ac:dyDescent="0.2">
      <c r="B213" s="130"/>
      <c r="C213" s="130"/>
      <c r="D213" s="118"/>
      <c r="E213" s="121"/>
    </row>
    <row r="214" spans="2:5" x14ac:dyDescent="0.2">
      <c r="B214" s="130"/>
      <c r="C214" s="142">
        <v>12</v>
      </c>
      <c r="D214" s="143" t="s">
        <v>478</v>
      </c>
      <c r="E214" s="121"/>
    </row>
    <row r="215" spans="2:5" x14ac:dyDescent="0.2">
      <c r="B215" s="130"/>
      <c r="C215" s="130"/>
      <c r="D215" s="118"/>
      <c r="E215" s="121"/>
    </row>
    <row r="216" spans="2:5" x14ac:dyDescent="0.2">
      <c r="B216" s="122">
        <v>92</v>
      </c>
      <c r="C216" s="119">
        <v>12.01</v>
      </c>
      <c r="D216" s="123" t="s">
        <v>479</v>
      </c>
      <c r="E216" s="126">
        <v>966960</v>
      </c>
    </row>
    <row r="217" spans="2:5" x14ac:dyDescent="0.2">
      <c r="B217" s="130"/>
      <c r="C217" s="119">
        <v>12.02</v>
      </c>
      <c r="D217" s="125" t="s">
        <v>480</v>
      </c>
      <c r="E217" s="126">
        <v>966960</v>
      </c>
    </row>
    <row r="218" spans="2:5" ht="25.5" x14ac:dyDescent="0.2">
      <c r="B218" s="122">
        <v>94</v>
      </c>
      <c r="C218" s="119">
        <v>12.04</v>
      </c>
      <c r="D218" s="125" t="s">
        <v>578</v>
      </c>
      <c r="E218" s="126">
        <v>234001</v>
      </c>
    </row>
    <row r="219" spans="2:5" x14ac:dyDescent="0.2">
      <c r="B219" s="130"/>
      <c r="C219" s="119">
        <v>12.05</v>
      </c>
      <c r="D219" s="125" t="s">
        <v>481</v>
      </c>
      <c r="E219" s="126">
        <v>198050</v>
      </c>
    </row>
    <row r="220" spans="2:5" x14ac:dyDescent="0.2">
      <c r="B220" s="130"/>
      <c r="C220" s="130"/>
      <c r="D220" s="118"/>
      <c r="E220" s="121"/>
    </row>
    <row r="221" spans="2:5" x14ac:dyDescent="0.2">
      <c r="B221" s="130"/>
      <c r="C221" s="142">
        <v>13</v>
      </c>
      <c r="D221" s="143" t="s">
        <v>482</v>
      </c>
      <c r="E221" s="121"/>
    </row>
    <row r="222" spans="2:5" x14ac:dyDescent="0.2">
      <c r="B222" s="130"/>
      <c r="C222" s="130"/>
      <c r="D222" s="118"/>
      <c r="E222" s="121"/>
    </row>
    <row r="223" spans="2:5" x14ac:dyDescent="0.2">
      <c r="B223" s="130"/>
      <c r="C223" s="119">
        <v>13.01</v>
      </c>
      <c r="D223" s="125" t="s">
        <v>483</v>
      </c>
      <c r="E223" s="126">
        <v>553392</v>
      </c>
    </row>
    <row r="224" spans="2:5" x14ac:dyDescent="0.2">
      <c r="B224" s="130"/>
      <c r="C224" s="119">
        <v>13.02</v>
      </c>
      <c r="D224" s="125" t="s">
        <v>484</v>
      </c>
      <c r="E224" s="126">
        <v>908136</v>
      </c>
    </row>
    <row r="225" spans="2:5" x14ac:dyDescent="0.2">
      <c r="B225" s="130"/>
      <c r="C225" s="119">
        <v>13.05</v>
      </c>
      <c r="D225" s="125" t="s">
        <v>480</v>
      </c>
      <c r="E225" s="126">
        <v>966960</v>
      </c>
    </row>
    <row r="226" spans="2:5" x14ac:dyDescent="0.2">
      <c r="B226" s="130"/>
      <c r="C226" s="130"/>
      <c r="D226" s="118"/>
      <c r="E226" s="121"/>
    </row>
    <row r="227" spans="2:5" x14ac:dyDescent="0.2">
      <c r="B227" s="130"/>
      <c r="C227" s="142">
        <v>14</v>
      </c>
      <c r="D227" s="143" t="s">
        <v>485</v>
      </c>
      <c r="E227" s="121"/>
    </row>
    <row r="228" spans="2:5" x14ac:dyDescent="0.2">
      <c r="B228" s="130"/>
      <c r="C228" s="130"/>
      <c r="D228" s="118"/>
      <c r="E228" s="121"/>
    </row>
    <row r="229" spans="2:5" ht="25.5" x14ac:dyDescent="0.2">
      <c r="B229" s="122">
        <v>95</v>
      </c>
      <c r="C229" s="119">
        <v>14.01</v>
      </c>
      <c r="D229" s="123" t="s">
        <v>486</v>
      </c>
      <c r="E229" s="126">
        <v>647344</v>
      </c>
    </row>
    <row r="230" spans="2:5" ht="25.5" x14ac:dyDescent="0.2">
      <c r="B230" s="122">
        <v>96</v>
      </c>
      <c r="C230" s="119">
        <v>14.02</v>
      </c>
      <c r="D230" s="125" t="s">
        <v>579</v>
      </c>
      <c r="E230" s="126">
        <v>720354</v>
      </c>
    </row>
    <row r="231" spans="2:5" x14ac:dyDescent="0.2">
      <c r="B231" s="122">
        <v>97</v>
      </c>
      <c r="C231" s="119">
        <v>14.03</v>
      </c>
      <c r="D231" s="123" t="s">
        <v>487</v>
      </c>
      <c r="E231" s="126">
        <v>22701600</v>
      </c>
    </row>
    <row r="232" spans="2:5" x14ac:dyDescent="0.2">
      <c r="B232" s="130"/>
      <c r="C232" s="130"/>
      <c r="D232" s="118"/>
      <c r="E232" s="121"/>
    </row>
    <row r="233" spans="2:5" x14ac:dyDescent="0.2">
      <c r="B233" s="130"/>
      <c r="C233" s="142">
        <v>15</v>
      </c>
      <c r="D233" s="143" t="s">
        <v>488</v>
      </c>
      <c r="E233" s="121"/>
    </row>
    <row r="234" spans="2:5" x14ac:dyDescent="0.2">
      <c r="B234" s="130"/>
      <c r="C234" s="130"/>
      <c r="D234" s="118"/>
      <c r="E234" s="121"/>
    </row>
    <row r="235" spans="2:5" x14ac:dyDescent="0.2">
      <c r="B235" s="122">
        <v>99</v>
      </c>
      <c r="C235" s="119">
        <v>15.01</v>
      </c>
      <c r="D235" s="125" t="s">
        <v>489</v>
      </c>
      <c r="E235" s="126">
        <v>1840131</v>
      </c>
    </row>
    <row r="236" spans="2:5" x14ac:dyDescent="0.2">
      <c r="B236" s="122">
        <v>100</v>
      </c>
      <c r="C236" s="119">
        <v>15.02</v>
      </c>
      <c r="D236" s="125" t="s">
        <v>490</v>
      </c>
      <c r="E236" s="126">
        <v>4976254</v>
      </c>
    </row>
    <row r="237" spans="2:5" x14ac:dyDescent="0.2">
      <c r="B237" s="122">
        <v>101</v>
      </c>
      <c r="C237" s="119">
        <v>15.03</v>
      </c>
      <c r="D237" s="125" t="s">
        <v>491</v>
      </c>
      <c r="E237" s="126">
        <v>2164960.7999999998</v>
      </c>
    </row>
    <row r="238" spans="2:5" x14ac:dyDescent="0.2">
      <c r="B238" s="122">
        <v>102</v>
      </c>
      <c r="C238" s="119">
        <v>15.04</v>
      </c>
      <c r="D238" s="125" t="s">
        <v>492</v>
      </c>
      <c r="E238" s="126">
        <v>1342155.48</v>
      </c>
    </row>
    <row r="239" spans="2:5" ht="25.5" x14ac:dyDescent="0.2">
      <c r="B239" s="122">
        <v>103</v>
      </c>
      <c r="C239" s="119">
        <v>15.05</v>
      </c>
      <c r="D239" s="123" t="s">
        <v>493</v>
      </c>
      <c r="E239" s="126">
        <v>1840131</v>
      </c>
    </row>
    <row r="240" spans="2:5" ht="25.5" x14ac:dyDescent="0.2">
      <c r="B240" s="122">
        <v>104</v>
      </c>
      <c r="C240" s="119">
        <v>15.06</v>
      </c>
      <c r="D240" s="125" t="s">
        <v>580</v>
      </c>
      <c r="E240" s="126">
        <v>3439736</v>
      </c>
    </row>
    <row r="241" spans="2:5" ht="25.5" x14ac:dyDescent="0.2">
      <c r="B241" s="122">
        <v>105</v>
      </c>
      <c r="C241" s="119">
        <v>15.07</v>
      </c>
      <c r="D241" s="125" t="s">
        <v>581</v>
      </c>
      <c r="E241" s="126">
        <v>3295758.61</v>
      </c>
    </row>
    <row r="242" spans="2:5" ht="25.5" x14ac:dyDescent="0.2">
      <c r="B242" s="122"/>
      <c r="C242" s="119">
        <v>15.08</v>
      </c>
      <c r="D242" s="125" t="s">
        <v>582</v>
      </c>
      <c r="E242" s="126">
        <v>335645.61</v>
      </c>
    </row>
    <row r="243" spans="2:5" ht="25.5" x14ac:dyDescent="0.2">
      <c r="B243" s="122"/>
      <c r="C243" s="119">
        <v>15.09</v>
      </c>
      <c r="D243" s="123" t="s">
        <v>494</v>
      </c>
      <c r="E243" s="126">
        <v>233452</v>
      </c>
    </row>
    <row r="244" spans="2:5" x14ac:dyDescent="0.2">
      <c r="B244" s="130"/>
      <c r="C244" s="130"/>
      <c r="D244" s="118"/>
      <c r="E244" s="121"/>
    </row>
    <row r="245" spans="2:5" x14ac:dyDescent="0.2">
      <c r="B245" s="130"/>
      <c r="C245" s="142">
        <v>16</v>
      </c>
      <c r="D245" s="141" t="s">
        <v>495</v>
      </c>
      <c r="E245" s="121"/>
    </row>
    <row r="246" spans="2:5" x14ac:dyDescent="0.2">
      <c r="B246" s="122"/>
      <c r="C246" s="122"/>
      <c r="D246" s="125"/>
      <c r="E246" s="123"/>
    </row>
    <row r="247" spans="2:5" ht="63.75" x14ac:dyDescent="0.2">
      <c r="B247" s="122">
        <v>106</v>
      </c>
      <c r="C247" s="162">
        <v>16.010000000000002</v>
      </c>
      <c r="D247" s="125" t="s">
        <v>583</v>
      </c>
      <c r="E247" s="126">
        <v>3894398</v>
      </c>
    </row>
    <row r="248" spans="2:5" ht="38.25" x14ac:dyDescent="0.2">
      <c r="B248" s="122">
        <v>107</v>
      </c>
      <c r="C248" s="119">
        <v>16.02</v>
      </c>
      <c r="D248" s="125" t="s">
        <v>584</v>
      </c>
      <c r="E248" s="126">
        <v>2186046</v>
      </c>
    </row>
    <row r="249" spans="2:5" ht="25.5" x14ac:dyDescent="0.2">
      <c r="B249" s="122"/>
      <c r="C249" s="119">
        <v>16.03</v>
      </c>
      <c r="D249" s="125" t="s">
        <v>585</v>
      </c>
      <c r="E249" s="126">
        <v>728682</v>
      </c>
    </row>
    <row r="250" spans="2:5" ht="18.75" customHeight="1" x14ac:dyDescent="0.2">
      <c r="B250" s="122">
        <v>108</v>
      </c>
      <c r="C250" s="119">
        <v>16.04</v>
      </c>
      <c r="D250" s="125" t="s">
        <v>284</v>
      </c>
      <c r="E250" s="126">
        <v>703144</v>
      </c>
    </row>
    <row r="251" spans="2:5" x14ac:dyDescent="0.2">
      <c r="B251" s="122"/>
      <c r="C251" s="122"/>
      <c r="D251" s="119" t="s">
        <v>371</v>
      </c>
      <c r="E251" s="293">
        <v>748225551.08000004</v>
      </c>
    </row>
    <row r="252" spans="2:5" x14ac:dyDescent="0.2">
      <c r="B252" s="122"/>
      <c r="C252" s="122"/>
      <c r="D252" s="122" t="s">
        <v>372</v>
      </c>
      <c r="E252" s="126">
        <v>74822555.109999999</v>
      </c>
    </row>
    <row r="253" spans="2:5" x14ac:dyDescent="0.2">
      <c r="B253" s="122"/>
      <c r="C253" s="122"/>
      <c r="D253" s="122" t="s">
        <v>496</v>
      </c>
      <c r="E253" s="126">
        <v>22446766.530000001</v>
      </c>
    </row>
    <row r="254" spans="2:5" x14ac:dyDescent="0.2">
      <c r="B254" s="122"/>
      <c r="C254" s="122"/>
      <c r="D254" s="122" t="s">
        <v>374</v>
      </c>
      <c r="E254" s="126">
        <v>37411277.549999997</v>
      </c>
    </row>
    <row r="255" spans="2:5" x14ac:dyDescent="0.2">
      <c r="B255" s="122"/>
      <c r="C255" s="122"/>
      <c r="D255" s="122" t="s">
        <v>497</v>
      </c>
      <c r="E255" s="126">
        <v>882906150.27999997</v>
      </c>
    </row>
    <row r="256" spans="2:5" x14ac:dyDescent="0.2">
      <c r="B256" s="122"/>
      <c r="C256" s="122"/>
      <c r="D256" s="122" t="s">
        <v>498</v>
      </c>
      <c r="E256" s="126">
        <v>7108142.7400000002</v>
      </c>
    </row>
    <row r="257" spans="2:5" ht="20.25" customHeight="1" x14ac:dyDescent="0.2">
      <c r="B257" s="122"/>
      <c r="C257" s="122"/>
      <c r="D257" s="122" t="s">
        <v>499</v>
      </c>
      <c r="E257" s="294">
        <v>890014293.00999999</v>
      </c>
    </row>
    <row r="259" spans="2:5" ht="15" thickBot="1" x14ac:dyDescent="0.25">
      <c r="D259" s="111" t="s">
        <v>500</v>
      </c>
      <c r="E259" s="114"/>
    </row>
    <row r="260" spans="2:5" ht="15.75" thickBot="1" x14ac:dyDescent="0.25">
      <c r="D260" s="112" t="s">
        <v>501</v>
      </c>
      <c r="E260" s="115"/>
    </row>
    <row r="261" spans="2:5" ht="15.75" thickBot="1" x14ac:dyDescent="0.25">
      <c r="D261" s="112" t="s">
        <v>502</v>
      </c>
      <c r="E261" s="115"/>
    </row>
    <row r="262" spans="2:5" ht="15" thickBot="1" x14ac:dyDescent="0.25">
      <c r="D262" s="113" t="s">
        <v>503</v>
      </c>
      <c r="E262" s="116"/>
    </row>
  </sheetData>
  <mergeCells count="2">
    <mergeCell ref="B1:E1"/>
    <mergeCell ref="B2:E2"/>
  </mergeCells>
  <pageMargins left="0.7" right="0.7" top="0.75" bottom="0.75" header="0.3" footer="0.3"/>
  <pageSetup scale="62" orientation="portrait" horizontalDpi="1200" verticalDpi="1200" r:id="rId1"/>
  <rowBreaks count="2" manualBreakCount="2">
    <brk id="195" min="1" max="4" man="1"/>
    <brk id="257" min="1" max="4" man="1"/>
  </rowBreaks>
  <colBreaks count="1" manualBreakCount="1">
    <brk id="5" max="26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9DD74-C5B0-4E6A-9572-179E098D5EE6}">
  <sheetPr>
    <tabColor rgb="FFFFFF00"/>
  </sheetPr>
  <dimension ref="B1:E81"/>
  <sheetViews>
    <sheetView showGridLines="0" view="pageBreakPreview" zoomScale="91" zoomScaleNormal="100" zoomScaleSheetLayoutView="91" workbookViewId="0">
      <selection activeCell="G15" sqref="G15"/>
    </sheetView>
  </sheetViews>
  <sheetFormatPr baseColWidth="10" defaultRowHeight="12.75" x14ac:dyDescent="0.2"/>
  <cols>
    <col min="2" max="2" width="11.6640625" style="135" customWidth="1"/>
    <col min="3" max="3" width="8" bestFit="1" customWidth="1"/>
    <col min="4" max="4" width="122.6640625" customWidth="1"/>
    <col min="5" max="5" width="20.1640625" customWidth="1"/>
  </cols>
  <sheetData>
    <row r="1" spans="2:4" ht="19.5" customHeight="1" x14ac:dyDescent="0.2">
      <c r="C1" s="455" t="s">
        <v>600</v>
      </c>
      <c r="D1" s="455"/>
    </row>
    <row r="2" spans="2:4" ht="28.5" x14ac:dyDescent="0.2">
      <c r="B2" s="157" t="s">
        <v>598</v>
      </c>
      <c r="C2" s="107" t="s">
        <v>306</v>
      </c>
      <c r="D2" s="107" t="s">
        <v>307</v>
      </c>
    </row>
    <row r="3" spans="2:4" ht="15" x14ac:dyDescent="0.2">
      <c r="C3" s="109"/>
      <c r="D3" s="108" t="s">
        <v>308</v>
      </c>
    </row>
    <row r="4" spans="2:4" x14ac:dyDescent="0.2">
      <c r="C4" s="196"/>
      <c r="D4" s="197"/>
    </row>
    <row r="5" spans="2:4" ht="14.25" x14ac:dyDescent="0.2">
      <c r="C5" s="193" t="s">
        <v>306</v>
      </c>
      <c r="D5" s="194" t="s">
        <v>343</v>
      </c>
    </row>
    <row r="6" spans="2:4" ht="15" x14ac:dyDescent="0.2">
      <c r="C6" s="190"/>
      <c r="D6" s="192" t="s">
        <v>344</v>
      </c>
    </row>
    <row r="7" spans="2:4" ht="15" x14ac:dyDescent="0.2">
      <c r="B7" s="135">
        <v>1</v>
      </c>
      <c r="C7" s="188">
        <v>1</v>
      </c>
      <c r="D7" s="189" t="s">
        <v>389</v>
      </c>
    </row>
    <row r="8" spans="2:4" ht="15" x14ac:dyDescent="0.2">
      <c r="B8" s="135">
        <v>2</v>
      </c>
      <c r="C8" s="188">
        <v>2</v>
      </c>
      <c r="D8" s="189" t="s">
        <v>356</v>
      </c>
    </row>
    <row r="9" spans="2:4" ht="15" x14ac:dyDescent="0.2">
      <c r="B9" s="135">
        <v>3</v>
      </c>
      <c r="C9" s="188">
        <v>3</v>
      </c>
      <c r="D9" s="189" t="s">
        <v>345</v>
      </c>
    </row>
    <row r="10" spans="2:4" ht="30" x14ac:dyDescent="0.2">
      <c r="B10" s="135">
        <v>4</v>
      </c>
      <c r="C10" s="188">
        <v>4</v>
      </c>
      <c r="D10" s="189" t="s">
        <v>346</v>
      </c>
    </row>
    <row r="11" spans="2:4" ht="15" x14ac:dyDescent="0.2">
      <c r="B11" s="135">
        <v>5</v>
      </c>
      <c r="C11" s="188">
        <v>56</v>
      </c>
      <c r="D11" s="189" t="s">
        <v>347</v>
      </c>
    </row>
    <row r="12" spans="2:4" ht="15" x14ac:dyDescent="0.2">
      <c r="B12" s="135">
        <v>6</v>
      </c>
      <c r="C12" s="195">
        <v>7</v>
      </c>
      <c r="D12" s="189" t="s">
        <v>365</v>
      </c>
    </row>
    <row r="13" spans="2:4" ht="15" x14ac:dyDescent="0.2">
      <c r="B13" s="135">
        <v>7</v>
      </c>
      <c r="C13" s="188">
        <v>8</v>
      </c>
      <c r="D13" s="189" t="s">
        <v>348</v>
      </c>
    </row>
    <row r="14" spans="2:4" ht="15" x14ac:dyDescent="0.2">
      <c r="B14" s="135">
        <v>8</v>
      </c>
      <c r="C14" s="188">
        <v>9</v>
      </c>
      <c r="D14" s="189" t="s">
        <v>349</v>
      </c>
    </row>
    <row r="15" spans="2:4" ht="15" x14ac:dyDescent="0.2">
      <c r="B15" s="135">
        <v>9</v>
      </c>
      <c r="C15" s="160">
        <v>10</v>
      </c>
      <c r="D15" s="161" t="s">
        <v>390</v>
      </c>
    </row>
    <row r="16" spans="2:4" ht="15" x14ac:dyDescent="0.2">
      <c r="B16" s="135">
        <v>10</v>
      </c>
      <c r="C16" s="188">
        <v>11</v>
      </c>
      <c r="D16" s="189" t="s">
        <v>391</v>
      </c>
    </row>
    <row r="17" spans="2:4" ht="15" x14ac:dyDescent="0.2">
      <c r="B17" s="135">
        <v>11</v>
      </c>
      <c r="C17" s="188">
        <v>12</v>
      </c>
      <c r="D17" s="189" t="s">
        <v>350</v>
      </c>
    </row>
    <row r="18" spans="2:4" ht="15" x14ac:dyDescent="0.2">
      <c r="B18" s="135">
        <v>12</v>
      </c>
      <c r="C18" s="188">
        <v>15</v>
      </c>
      <c r="D18" s="189" t="s">
        <v>351</v>
      </c>
    </row>
    <row r="19" spans="2:4" ht="15" x14ac:dyDescent="0.2">
      <c r="B19" s="135">
        <v>13</v>
      </c>
      <c r="C19" s="160">
        <v>16</v>
      </c>
      <c r="D19" s="161" t="s">
        <v>352</v>
      </c>
    </row>
    <row r="20" spans="2:4" ht="15" x14ac:dyDescent="0.2">
      <c r="B20" s="135">
        <v>14</v>
      </c>
      <c r="C20" s="188">
        <v>17</v>
      </c>
      <c r="D20" s="189" t="s">
        <v>353</v>
      </c>
    </row>
    <row r="21" spans="2:4" ht="15" x14ac:dyDescent="0.2">
      <c r="B21" s="135">
        <v>15</v>
      </c>
      <c r="C21" s="188">
        <v>18</v>
      </c>
      <c r="D21" s="189" t="s">
        <v>354</v>
      </c>
    </row>
    <row r="22" spans="2:4" ht="15" x14ac:dyDescent="0.2">
      <c r="B22" s="135">
        <v>16</v>
      </c>
      <c r="C22" s="188">
        <v>19</v>
      </c>
      <c r="D22" s="189" t="s">
        <v>392</v>
      </c>
    </row>
    <row r="23" spans="2:4" ht="15" x14ac:dyDescent="0.2">
      <c r="C23" s="190"/>
      <c r="D23" s="191"/>
    </row>
    <row r="24" spans="2:4" ht="15" x14ac:dyDescent="0.2">
      <c r="C24" s="190"/>
      <c r="D24" s="192" t="s">
        <v>355</v>
      </c>
    </row>
    <row r="25" spans="2:4" ht="15" x14ac:dyDescent="0.2">
      <c r="B25" s="135">
        <v>17</v>
      </c>
      <c r="C25" s="188">
        <v>1</v>
      </c>
      <c r="D25" s="189" t="s">
        <v>356</v>
      </c>
    </row>
    <row r="26" spans="2:4" ht="15" x14ac:dyDescent="0.2">
      <c r="B26" s="135">
        <v>18</v>
      </c>
      <c r="C26" s="188">
        <v>2</v>
      </c>
      <c r="D26" s="189" t="s">
        <v>389</v>
      </c>
    </row>
    <row r="27" spans="2:4" ht="15" x14ac:dyDescent="0.2">
      <c r="B27" s="135">
        <v>19</v>
      </c>
      <c r="C27" s="188">
        <v>3</v>
      </c>
      <c r="D27" s="189" t="s">
        <v>345</v>
      </c>
    </row>
    <row r="28" spans="2:4" ht="30" x14ac:dyDescent="0.2">
      <c r="B28" s="135">
        <v>20</v>
      </c>
      <c r="C28" s="188">
        <v>4</v>
      </c>
      <c r="D28" s="189" t="s">
        <v>357</v>
      </c>
    </row>
    <row r="29" spans="2:4" ht="15" x14ac:dyDescent="0.2">
      <c r="B29" s="135">
        <v>21</v>
      </c>
      <c r="C29" s="188">
        <v>5</v>
      </c>
      <c r="D29" s="189" t="s">
        <v>347</v>
      </c>
    </row>
    <row r="30" spans="2:4" ht="15" x14ac:dyDescent="0.2">
      <c r="B30" s="135">
        <v>22</v>
      </c>
      <c r="C30" s="188">
        <v>6</v>
      </c>
      <c r="D30" s="189" t="s">
        <v>365</v>
      </c>
    </row>
    <row r="31" spans="2:4" ht="15" x14ac:dyDescent="0.2">
      <c r="B31" s="135">
        <v>23</v>
      </c>
      <c r="C31" s="188">
        <v>7</v>
      </c>
      <c r="D31" s="189" t="s">
        <v>358</v>
      </c>
    </row>
    <row r="32" spans="2:4" ht="15" x14ac:dyDescent="0.2">
      <c r="B32" s="135">
        <v>24</v>
      </c>
      <c r="C32" s="188">
        <v>8</v>
      </c>
      <c r="D32" s="189" t="s">
        <v>349</v>
      </c>
    </row>
    <row r="33" spans="2:4" ht="15" x14ac:dyDescent="0.2">
      <c r="B33" s="135">
        <v>25</v>
      </c>
      <c r="C33" s="160">
        <v>9</v>
      </c>
      <c r="D33" s="161" t="s">
        <v>390</v>
      </c>
    </row>
    <row r="34" spans="2:4" ht="15" x14ac:dyDescent="0.2">
      <c r="B34" s="135">
        <v>26</v>
      </c>
      <c r="C34" s="188">
        <v>10</v>
      </c>
      <c r="D34" s="189" t="s">
        <v>391</v>
      </c>
    </row>
    <row r="35" spans="2:4" ht="15" x14ac:dyDescent="0.2">
      <c r="B35" s="135">
        <v>27</v>
      </c>
      <c r="C35" s="188">
        <v>11</v>
      </c>
      <c r="D35" s="189" t="s">
        <v>350</v>
      </c>
    </row>
    <row r="36" spans="2:4" ht="15" x14ac:dyDescent="0.2">
      <c r="B36" s="135">
        <v>28</v>
      </c>
      <c r="C36" s="188">
        <v>14</v>
      </c>
      <c r="D36" s="189" t="s">
        <v>359</v>
      </c>
    </row>
    <row r="37" spans="2:4" ht="15" x14ac:dyDescent="0.2">
      <c r="B37" s="135">
        <v>29</v>
      </c>
      <c r="C37" s="160">
        <v>15</v>
      </c>
      <c r="D37" s="161" t="s">
        <v>360</v>
      </c>
    </row>
    <row r="38" spans="2:4" ht="15" x14ac:dyDescent="0.2">
      <c r="B38" s="135">
        <v>30</v>
      </c>
      <c r="C38" s="188">
        <v>16</v>
      </c>
      <c r="D38" s="189" t="s">
        <v>361</v>
      </c>
    </row>
    <row r="39" spans="2:4" ht="15" x14ac:dyDescent="0.2">
      <c r="B39" s="135">
        <v>31</v>
      </c>
      <c r="C39" s="188">
        <v>17</v>
      </c>
      <c r="D39" s="189" t="s">
        <v>362</v>
      </c>
    </row>
    <row r="40" spans="2:4" ht="15" x14ac:dyDescent="0.2">
      <c r="B40" s="135">
        <v>32</v>
      </c>
      <c r="C40" s="160">
        <v>18</v>
      </c>
      <c r="D40" s="161" t="s">
        <v>392</v>
      </c>
    </row>
    <row r="41" spans="2:4" ht="15" x14ac:dyDescent="0.2">
      <c r="C41" s="190"/>
      <c r="D41" s="191"/>
    </row>
    <row r="42" spans="2:4" ht="15" x14ac:dyDescent="0.2">
      <c r="C42" s="190"/>
      <c r="D42" s="192" t="s">
        <v>363</v>
      </c>
    </row>
    <row r="43" spans="2:4" ht="15" x14ac:dyDescent="0.2">
      <c r="B43" s="135">
        <v>33</v>
      </c>
      <c r="C43" s="188">
        <v>1</v>
      </c>
      <c r="D43" s="189" t="s">
        <v>356</v>
      </c>
    </row>
    <row r="44" spans="2:4" ht="30" x14ac:dyDescent="0.2">
      <c r="B44" s="135">
        <v>34</v>
      </c>
      <c r="C44" s="188">
        <v>2</v>
      </c>
      <c r="D44" s="189" t="s">
        <v>357</v>
      </c>
    </row>
    <row r="45" spans="2:4" ht="15" x14ac:dyDescent="0.2">
      <c r="B45" s="135">
        <v>35</v>
      </c>
      <c r="C45" s="188">
        <v>3</v>
      </c>
      <c r="D45" s="189" t="s">
        <v>347</v>
      </c>
    </row>
    <row r="46" spans="2:4" ht="15" x14ac:dyDescent="0.2">
      <c r="B46" s="135">
        <v>36</v>
      </c>
      <c r="C46" s="188">
        <v>4</v>
      </c>
      <c r="D46" s="189" t="s">
        <v>365</v>
      </c>
    </row>
    <row r="47" spans="2:4" ht="15" x14ac:dyDescent="0.2">
      <c r="B47" s="135">
        <v>37</v>
      </c>
      <c r="C47" s="188">
        <v>5</v>
      </c>
      <c r="D47" s="189" t="s">
        <v>358</v>
      </c>
    </row>
    <row r="48" spans="2:4" ht="15" x14ac:dyDescent="0.2">
      <c r="B48" s="135">
        <v>38</v>
      </c>
      <c r="C48" s="188">
        <v>6</v>
      </c>
      <c r="D48" s="189" t="s">
        <v>349</v>
      </c>
    </row>
    <row r="49" spans="2:4" ht="15" x14ac:dyDescent="0.2">
      <c r="B49" s="135">
        <v>39</v>
      </c>
      <c r="C49" s="160">
        <v>7</v>
      </c>
      <c r="D49" s="161" t="s">
        <v>390</v>
      </c>
    </row>
    <row r="50" spans="2:4" ht="15" x14ac:dyDescent="0.2">
      <c r="B50" s="135">
        <v>40</v>
      </c>
      <c r="C50" s="188">
        <v>8</v>
      </c>
      <c r="D50" s="189" t="s">
        <v>350</v>
      </c>
    </row>
    <row r="51" spans="2:4" ht="15" x14ac:dyDescent="0.2">
      <c r="B51" s="135">
        <v>41</v>
      </c>
      <c r="C51" s="188">
        <v>11</v>
      </c>
      <c r="D51" s="189" t="s">
        <v>359</v>
      </c>
    </row>
    <row r="52" spans="2:4" ht="15" x14ac:dyDescent="0.2">
      <c r="B52" s="135">
        <v>42</v>
      </c>
      <c r="C52" s="160">
        <v>12</v>
      </c>
      <c r="D52" s="161" t="s">
        <v>360</v>
      </c>
    </row>
    <row r="53" spans="2:4" ht="15" x14ac:dyDescent="0.2">
      <c r="B53" s="135">
        <v>43</v>
      </c>
      <c r="C53" s="188">
        <v>13</v>
      </c>
      <c r="D53" s="189" t="s">
        <v>362</v>
      </c>
    </row>
    <row r="54" spans="2:4" ht="15" x14ac:dyDescent="0.2">
      <c r="B54" s="135">
        <v>44</v>
      </c>
      <c r="C54" s="188">
        <v>14</v>
      </c>
      <c r="D54" s="189" t="s">
        <v>353</v>
      </c>
    </row>
    <row r="55" spans="2:4" ht="15" x14ac:dyDescent="0.2">
      <c r="C55" s="190"/>
      <c r="D55" s="191"/>
    </row>
    <row r="56" spans="2:4" ht="15" x14ac:dyDescent="0.2">
      <c r="C56" s="190"/>
      <c r="D56" s="192" t="s">
        <v>364</v>
      </c>
    </row>
    <row r="57" spans="2:4" ht="15" x14ac:dyDescent="0.2">
      <c r="B57" s="135">
        <v>45</v>
      </c>
      <c r="C57" s="188">
        <v>1</v>
      </c>
      <c r="D57" s="189" t="s">
        <v>356</v>
      </c>
    </row>
    <row r="58" spans="2:4" ht="15" x14ac:dyDescent="0.2">
      <c r="B58" s="135">
        <v>46</v>
      </c>
      <c r="C58" s="188">
        <v>2</v>
      </c>
      <c r="D58" s="189" t="s">
        <v>345</v>
      </c>
    </row>
    <row r="59" spans="2:4" ht="30" x14ac:dyDescent="0.2">
      <c r="B59" s="135">
        <v>47</v>
      </c>
      <c r="C59" s="188">
        <v>3</v>
      </c>
      <c r="D59" s="189" t="s">
        <v>357</v>
      </c>
    </row>
    <row r="60" spans="2:4" ht="15" x14ac:dyDescent="0.2">
      <c r="B60" s="135">
        <v>48</v>
      </c>
      <c r="C60" s="188">
        <v>4</v>
      </c>
      <c r="D60" s="189" t="s">
        <v>347</v>
      </c>
    </row>
    <row r="61" spans="2:4" ht="15" x14ac:dyDescent="0.2">
      <c r="B61" s="135">
        <v>49</v>
      </c>
      <c r="C61" s="188">
        <v>5</v>
      </c>
      <c r="D61" s="189" t="s">
        <v>365</v>
      </c>
    </row>
    <row r="62" spans="2:4" ht="15" x14ac:dyDescent="0.2">
      <c r="B62" s="135">
        <v>50</v>
      </c>
      <c r="C62" s="188">
        <v>6</v>
      </c>
      <c r="D62" s="189" t="s">
        <v>358</v>
      </c>
    </row>
    <row r="63" spans="2:4" ht="15" x14ac:dyDescent="0.2">
      <c r="B63" s="135">
        <v>51</v>
      </c>
      <c r="C63" s="188">
        <v>7</v>
      </c>
      <c r="D63" s="189" t="s">
        <v>349</v>
      </c>
    </row>
    <row r="64" spans="2:4" ht="15" x14ac:dyDescent="0.2">
      <c r="B64" s="135">
        <v>52</v>
      </c>
      <c r="C64" s="160">
        <v>8</v>
      </c>
      <c r="D64" s="161" t="s">
        <v>390</v>
      </c>
    </row>
    <row r="65" spans="2:4" ht="15" x14ac:dyDescent="0.2">
      <c r="B65" s="135">
        <v>53</v>
      </c>
      <c r="C65" s="188">
        <v>9</v>
      </c>
      <c r="D65" s="189" t="s">
        <v>350</v>
      </c>
    </row>
    <row r="66" spans="2:4" ht="15" x14ac:dyDescent="0.2">
      <c r="B66" s="135">
        <v>54</v>
      </c>
      <c r="C66" s="188">
        <v>12</v>
      </c>
      <c r="D66" s="189" t="s">
        <v>359</v>
      </c>
    </row>
    <row r="67" spans="2:4" ht="15" x14ac:dyDescent="0.2">
      <c r="B67" s="135">
        <v>55</v>
      </c>
      <c r="C67" s="160">
        <v>13</v>
      </c>
      <c r="D67" s="161" t="s">
        <v>360</v>
      </c>
    </row>
    <row r="68" spans="2:4" ht="15" x14ac:dyDescent="0.2">
      <c r="B68" s="135">
        <v>56</v>
      </c>
      <c r="C68" s="188">
        <v>14</v>
      </c>
      <c r="D68" s="189" t="s">
        <v>353</v>
      </c>
    </row>
    <row r="69" spans="2:4" ht="15" x14ac:dyDescent="0.2">
      <c r="B69" s="135">
        <v>57</v>
      </c>
      <c r="C69" s="188">
        <v>15</v>
      </c>
      <c r="D69" s="189" t="s">
        <v>366</v>
      </c>
    </row>
    <row r="70" spans="2:4" ht="15" x14ac:dyDescent="0.2">
      <c r="B70" s="135">
        <v>58</v>
      </c>
      <c r="C70" s="188">
        <v>16</v>
      </c>
      <c r="D70" s="189" t="s">
        <v>362</v>
      </c>
    </row>
    <row r="71" spans="2:4" ht="15" x14ac:dyDescent="0.2">
      <c r="C71" s="190"/>
      <c r="D71" s="191"/>
    </row>
    <row r="72" spans="2:4" ht="15" x14ac:dyDescent="0.2">
      <c r="C72" s="190"/>
      <c r="D72" s="192" t="s">
        <v>367</v>
      </c>
    </row>
    <row r="73" spans="2:4" ht="15" x14ac:dyDescent="0.2">
      <c r="B73" s="135">
        <v>59</v>
      </c>
      <c r="C73" s="188">
        <v>1</v>
      </c>
      <c r="D73" s="189" t="s">
        <v>368</v>
      </c>
    </row>
    <row r="74" spans="2:4" ht="30" x14ac:dyDescent="0.2">
      <c r="B74" s="135">
        <v>60</v>
      </c>
      <c r="C74" s="188">
        <v>2</v>
      </c>
      <c r="D74" s="189" t="s">
        <v>369</v>
      </c>
    </row>
    <row r="75" spans="2:4" ht="15" x14ac:dyDescent="0.2">
      <c r="B75" s="135">
        <v>61</v>
      </c>
      <c r="C75" s="188">
        <v>3</v>
      </c>
      <c r="D75" s="189" t="s">
        <v>370</v>
      </c>
    </row>
    <row r="76" spans="2:4" ht="15" x14ac:dyDescent="0.2">
      <c r="B76" s="135">
        <v>62</v>
      </c>
      <c r="C76" s="188">
        <v>4</v>
      </c>
      <c r="D76" s="189" t="s">
        <v>393</v>
      </c>
    </row>
    <row r="77" spans="2:4" ht="15" x14ac:dyDescent="0.2">
      <c r="B77" s="135">
        <v>63</v>
      </c>
      <c r="C77" s="188">
        <v>5</v>
      </c>
      <c r="D77" s="189" t="s">
        <v>394</v>
      </c>
    </row>
    <row r="78" spans="2:4" ht="30" x14ac:dyDescent="0.2">
      <c r="B78" s="135">
        <v>64</v>
      </c>
      <c r="C78" s="188">
        <v>6</v>
      </c>
      <c r="D78" s="189" t="s">
        <v>395</v>
      </c>
    </row>
    <row r="80" spans="2:4" x14ac:dyDescent="0.2">
      <c r="C80" s="456" t="s">
        <v>601</v>
      </c>
      <c r="D80" s="456"/>
    </row>
    <row r="81" spans="3:5" x14ac:dyDescent="0.2">
      <c r="C81" s="139" t="s">
        <v>416</v>
      </c>
      <c r="D81" s="140" t="s">
        <v>417</v>
      </c>
      <c r="E81" s="156">
        <v>6158882</v>
      </c>
    </row>
  </sheetData>
  <mergeCells count="2">
    <mergeCell ref="C1:D1"/>
    <mergeCell ref="C80:D80"/>
  </mergeCells>
  <pageMargins left="0.7" right="0.7" top="0.75" bottom="0.75" header="0.3" footer="0.3"/>
  <pageSetup scale="65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BALANCE INGPROYECOL</vt:lpstr>
      <vt:lpstr>PRESUPUESTO INGEPROYECOL</vt:lpstr>
      <vt:lpstr>CANT EJECUTADAS INGEPROYECOL</vt:lpstr>
      <vt:lpstr>COMPARATIVO ACTIVIDADES</vt:lpstr>
      <vt:lpstr>BALANCE CAPITULOS</vt:lpstr>
      <vt:lpstr>ALO 1030283</vt:lpstr>
      <vt:lpstr>ALO 1030297</vt:lpstr>
      <vt:lpstr>ITEMS NO COINCIDENTES</vt:lpstr>
      <vt:lpstr>'ALO 1030283'!Área_de_impresión</vt:lpstr>
      <vt:lpstr>'ALO 1030297'!Área_de_impresión</vt:lpstr>
      <vt:lpstr>'CANT EJECUTADAS INGEPROYECOL'!Área_de_impresión</vt:lpstr>
      <vt:lpstr>'COMPARATIVO ACTIVIDADES'!Área_de_impresión</vt:lpstr>
      <vt:lpstr>'ITEMS NO COINCIDENTES'!Área_de_impresión</vt:lpstr>
      <vt:lpstr>'PRESUPUESTO INGEPROYECOL'!Área_de_impresión</vt:lpstr>
      <vt:lpstr>'CANT EJECUTADAS INGEPROYECOL'!Títulos_a_imprimir</vt:lpstr>
      <vt:lpstr>'COMPARATIVO ACTIVIDADES'!Títulos_a_imprimir</vt:lpstr>
      <vt:lpstr>'PRESUPUESTO INGEPROYECOL'!Títulos_a_imprimir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balance Gradeco High Park_.xlsx</dc:title>
  <dc:creator>ASUS</dc:creator>
  <cp:lastModifiedBy>USUARIO</cp:lastModifiedBy>
  <cp:lastPrinted>2024-09-03T03:28:05Z</cp:lastPrinted>
  <dcterms:created xsi:type="dcterms:W3CDTF">2024-08-22T00:32:18Z</dcterms:created>
  <dcterms:modified xsi:type="dcterms:W3CDTF">2024-09-03T03:29:05Z</dcterms:modified>
</cp:coreProperties>
</file>