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B322FCCC-10D3-4DA4-81C3-83260FC488F7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LIQ. PRETENSIONES DEMANDA" sheetId="1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3" l="1"/>
  <c r="B41" i="13"/>
  <c r="E13" i="13"/>
  <c r="E17" i="13"/>
  <c r="E21" i="13"/>
  <c r="E25" i="13"/>
  <c r="F9" i="13"/>
  <c r="E9" i="13" l="1"/>
  <c r="F13" i="13" l="1"/>
  <c r="F14" i="13" s="1"/>
  <c r="G9" i="13"/>
  <c r="G10" i="13" l="1"/>
  <c r="E32" i="13" l="1"/>
  <c r="F25" i="13" l="1"/>
  <c r="F26" i="13" s="1"/>
  <c r="F17" i="13"/>
  <c r="F18" i="13" l="1"/>
  <c r="D21" i="13"/>
  <c r="F21" i="13" s="1"/>
  <c r="F22" i="13" l="1"/>
  <c r="E34" i="13"/>
  <c r="E33" i="13"/>
  <c r="F41" i="13" s="1"/>
  <c r="H31" i="13"/>
  <c r="I31" i="13" s="1"/>
  <c r="F35" i="13" l="1"/>
  <c r="F36" i="13" s="1"/>
</calcChain>
</file>

<file path=xl/sharedStrings.xml><?xml version="1.0" encoding="utf-8"?>
<sst xmlns="http://schemas.openxmlformats.org/spreadsheetml/2006/main" count="54" uniqueCount="35">
  <si>
    <t>LIQUIDACIÓN DE LAS PRETENSIONES DE LA DEMANDA</t>
  </si>
  <si>
    <t>SALARIOS</t>
  </si>
  <si>
    <t>DESDE</t>
  </si>
  <si>
    <t>HASTA</t>
  </si>
  <si>
    <t>SALARIO</t>
  </si>
  <si>
    <t xml:space="preserve"> DIARIO</t>
  </si>
  <si>
    <t>DIAS</t>
  </si>
  <si>
    <t>TOTAL</t>
  </si>
  <si>
    <t>TOTAL ADEUDADO</t>
  </si>
  <si>
    <t>DÍAS</t>
  </si>
  <si>
    <t>PRIMA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</si>
  <si>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</si>
  <si>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</si>
  <si>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</si>
  <si>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</si>
  <si>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</si>
  <si>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</si>
  <si>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</si>
  <si>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</si>
  <si>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</si>
  <si>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</si>
  <si>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</si>
  <si>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</si>
  <si>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</si>
  <si>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</si>
  <si>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</si>
  <si>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</si>
  <si>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</si>
  <si>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</si>
  <si>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>Salario diario</t>
  </si>
  <si>
    <t>x 720 días</t>
  </si>
  <si>
    <t>Total</t>
  </si>
  <si>
    <t>Total Liquidación:</t>
  </si>
  <si>
    <r>
      <rPr>
        <b/>
        <sz val="10"/>
        <color theme="1"/>
        <rFont val="Calibri"/>
        <family val="2"/>
        <scheme val="minor"/>
      </rPr>
      <t xml:space="preserve">Nota 1: </t>
    </r>
    <r>
      <rPr>
        <sz val="10"/>
        <color theme="1"/>
        <rFont val="Calibri"/>
        <family val="2"/>
        <scheme val="minor"/>
      </rPr>
      <t xml:space="preserve">El demandante solicita el pago de (i) salarios, prestaciones sociales y vacaciones, que de acuerdo con los hechos de la demanda desde 22/06/2022 al 27/10/2022, (ii) la indemnización del artículo 64 y 65 del CST, (iii) aportes a pensión, rubro el cual no se liquida
</t>
    </r>
    <r>
      <rPr>
        <b/>
        <sz val="10"/>
        <color theme="1"/>
        <rFont val="Calibri"/>
        <family val="2"/>
        <scheme val="minor"/>
      </rPr>
      <t>Nota 2:</t>
    </r>
    <r>
      <rPr>
        <sz val="10"/>
        <color theme="1"/>
        <rFont val="Calibri"/>
        <family val="2"/>
        <scheme val="minor"/>
      </rPr>
      <t xml:space="preserve"> El salario fue tomado del contrato por obra o labor suscrito entre el demandante y el Consorcio San Pablo.</t>
    </r>
  </si>
  <si>
    <r>
      <rPr>
        <b/>
        <sz val="10"/>
        <color theme="1"/>
        <rFont val="Calibri"/>
        <family val="2"/>
        <scheme val="minor"/>
      </rPr>
      <t>Nota 3:</t>
    </r>
    <r>
      <rPr>
        <sz val="10"/>
        <color theme="1"/>
        <rFont val="Calibri"/>
        <family val="2"/>
        <scheme val="minor"/>
      </rPr>
      <t xml:space="preserve"> La póliza de cumplimiento No. CBC 100030032 ampara el pago de salarios, prestaciones sociales e indemnizaciones, con una vigencia del 13/07/2021 al 25/01/2023, conforme a las caratulas de las pólizas.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</si>
</sst>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6" applyNumberFormat="1" applyFont="1" applyBorder="1"/>
    <xf numFmtId="164" fontId="8" fillId="0" borderId="1" xfId="1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42" fontId="8" fillId="0" borderId="1" xfId="20" applyFont="1" applyBorder="1"/>
    <xf numFmtId="42" fontId="6" fillId="3" borderId="1" xfId="20" applyFont="1" applyFill="1" applyBorder="1"/>
    <xf numFmtId="44" fontId="13" fillId="4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169" fontId="6" fillId="3" borderId="1" xfId="0" applyNumberFormat="1" applyFont="1" applyFill="1" applyBorder="1"/>
    <xf numFmtId="8" fontId="5" fillId="0" borderId="2" xfId="0" applyNumberFormat="1" applyFont="1" applyBorder="1" applyAlignment="1">
      <alignment horizontal="center"/>
    </xf>
    <xf numFmtId="8" fontId="5" fillId="0" borderId="7" xfId="0" applyNumberFormat="1" applyFont="1" applyBorder="1" applyAlignment="1">
      <alignment horizontal="center"/>
    </xf>
    <xf numFmtId="8" fontId="5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8" fontId="5" fillId="3" borderId="2" xfId="0" applyNumberFormat="1" applyFont="1" applyFill="1" applyBorder="1" applyAlignment="1">
      <alignment horizontal="center"/>
    </xf>
    <xf numFmtId="8" fontId="5" fillId="3" borderId="7" xfId="0" applyNumberFormat="1" applyFont="1" applyFill="1" applyBorder="1" applyAlignment="1">
      <alignment horizontal="center"/>
    </xf>
    <xf numFmtId="8" fontId="5" fillId="3" borderId="8" xfId="0" applyNumberFormat="1" applyFont="1" applyFill="1" applyBorder="1" applyAlignment="1">
      <alignment horizontal="center"/>
    </xf>
    <xf numFmtId="8" fontId="8" fillId="0" borderId="1" xfId="21" applyNumberFormat="1" applyFont="1" applyBorder="1" applyAlignment="1">
      <alignment horizontal="center"/>
    </xf>
    <xf numFmtId="44" fontId="8" fillId="0" borderId="1" xfId="2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2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1" builtinId="4"/>
    <cellStyle name="Moneda [0]" xfId="20" builtinId="7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612696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612696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N44"/>
  <sheetViews>
    <sheetView tabSelected="1" topLeftCell="A22" workbookViewId="0">
      <selection activeCell="M27" sqref="M27"/>
    </sheetView>
  </sheetViews>
  <sheetFormatPr baseColWidth="10" defaultColWidth="11.42578125" defaultRowHeight="15" x14ac:dyDescent="0.25"/>
  <cols>
    <col min="2" max="2" width="10.28515625" style="1" customWidth="1"/>
    <col min="3" max="3" width="10.85546875" style="1" customWidth="1"/>
    <col min="4" max="4" width="12" style="1" customWidth="1"/>
    <col min="5" max="5" width="12.140625" style="1" customWidth="1"/>
    <col min="6" max="6" width="14.85546875" style="1" customWidth="1"/>
    <col min="7" max="7" width="12.5703125" style="1" customWidth="1"/>
    <col min="8" max="8" width="10.42578125" customWidth="1"/>
    <col min="9" max="9" width="9.140625" customWidth="1"/>
    <col min="10" max="10" width="18.28515625" customWidth="1"/>
  </cols>
  <sheetData>
    <row r="5" spans="1:14" s="1" customFormat="1" ht="15" customHeight="1" x14ac:dyDescent="0.2">
      <c r="A5" s="14"/>
      <c r="B5" s="56" t="s">
        <v>0</v>
      </c>
      <c r="C5" s="56"/>
      <c r="D5" s="56"/>
      <c r="E5" s="56"/>
      <c r="F5" s="56"/>
      <c r="G5" s="14"/>
      <c r="H5" s="14"/>
      <c r="I5" s="14"/>
      <c r="K5" s="53" t="s">
        <v>33</v>
      </c>
      <c r="L5" s="53"/>
      <c r="M5" s="53"/>
      <c r="N5" s="53"/>
    </row>
    <row r="6" spans="1:14" s="1" customFormat="1" ht="9.75" customHeight="1" x14ac:dyDescent="0.25">
      <c r="A6" s="14"/>
      <c r="B6"/>
      <c r="C6"/>
      <c r="D6"/>
      <c r="E6"/>
      <c r="F6"/>
      <c r="G6" s="14"/>
      <c r="H6" s="14"/>
      <c r="I6" s="14"/>
      <c r="K6" s="53"/>
      <c r="L6" s="53"/>
      <c r="M6" s="53"/>
      <c r="N6" s="53"/>
    </row>
    <row r="7" spans="1:14" s="1" customFormat="1" ht="12" customHeight="1" x14ac:dyDescent="0.2">
      <c r="A7" s="14"/>
      <c r="B7" s="38" t="s">
        <v>1</v>
      </c>
      <c r="C7" s="39"/>
      <c r="D7" s="39"/>
      <c r="E7" s="39"/>
      <c r="F7" s="39"/>
      <c r="G7" s="40"/>
      <c r="H7" s="14"/>
      <c r="I7" s="14"/>
      <c r="J7" s="14"/>
      <c r="K7" s="53"/>
      <c r="L7" s="53"/>
      <c r="M7" s="53"/>
      <c r="N7" s="53"/>
    </row>
    <row r="8" spans="1:14" s="1" customFormat="1" ht="15" customHeight="1" x14ac:dyDescent="0.2">
      <c r="A8" s="14"/>
      <c r="B8" s="15" t="s">
        <v>2</v>
      </c>
      <c r="C8" s="15" t="s">
        <v>3</v>
      </c>
      <c r="D8" s="15" t="s">
        <v>4</v>
      </c>
      <c r="E8" s="15" t="s">
        <v>5</v>
      </c>
      <c r="F8" s="16" t="s">
        <v>6</v>
      </c>
      <c r="G8" s="15" t="s">
        <v>7</v>
      </c>
      <c r="H8" s="14"/>
      <c r="I8" s="14"/>
      <c r="J8" s="14"/>
      <c r="K8" s="53"/>
      <c r="L8" s="53"/>
      <c r="M8" s="53"/>
      <c r="N8" s="53"/>
    </row>
    <row r="9" spans="1:14" s="1" customFormat="1" ht="15" customHeight="1" x14ac:dyDescent="0.2">
      <c r="A9" s="14"/>
      <c r="B9" s="17">
        <v>44734</v>
      </c>
      <c r="C9" s="17">
        <v>44861</v>
      </c>
      <c r="D9" s="18">
        <v>2500000</v>
      </c>
      <c r="E9" s="19">
        <f>D9/30</f>
        <v>83333.333333333328</v>
      </c>
      <c r="F9" s="19">
        <f t="shared" ref="F9" si="0">DAYS360(B9,C9)+1</f>
        <v>126</v>
      </c>
      <c r="G9" s="24">
        <f>E9*F9</f>
        <v>10500000</v>
      </c>
      <c r="H9" s="14"/>
      <c r="I9" s="14"/>
      <c r="J9" s="14"/>
      <c r="K9" s="53"/>
      <c r="L9" s="53"/>
      <c r="M9" s="53"/>
      <c r="N9" s="53"/>
    </row>
    <row r="10" spans="1:14" s="1" customFormat="1" ht="12" customHeight="1" x14ac:dyDescent="0.2">
      <c r="A10" s="14"/>
      <c r="B10" s="57" t="s">
        <v>8</v>
      </c>
      <c r="C10" s="57"/>
      <c r="D10" s="57"/>
      <c r="E10" s="57"/>
      <c r="F10" s="57"/>
      <c r="G10" s="25">
        <f>SUM(G9:G9)</f>
        <v>10500000</v>
      </c>
      <c r="H10" s="14"/>
      <c r="I10" s="14"/>
      <c r="J10" s="14"/>
      <c r="K10" s="53"/>
      <c r="L10" s="53"/>
      <c r="M10" s="53"/>
      <c r="N10" s="53"/>
    </row>
    <row r="11" spans="1:14" ht="15" customHeight="1" x14ac:dyDescent="0.25">
      <c r="A11" s="14"/>
      <c r="B11"/>
      <c r="C11"/>
      <c r="D11"/>
      <c r="E11"/>
      <c r="F11"/>
      <c r="G11" s="14"/>
      <c r="H11" s="14"/>
      <c r="J11" s="14"/>
      <c r="K11" s="53"/>
      <c r="L11" s="53"/>
      <c r="M11" s="53"/>
      <c r="N11" s="53"/>
    </row>
    <row r="12" spans="1:14" ht="12" customHeight="1" x14ac:dyDescent="0.25">
      <c r="A12" s="14"/>
      <c r="B12" s="15" t="s">
        <v>2</v>
      </c>
      <c r="C12" s="15" t="s">
        <v>3</v>
      </c>
      <c r="D12" s="15" t="s">
        <v>4</v>
      </c>
      <c r="E12" s="15" t="s">
        <v>9</v>
      </c>
      <c r="F12" s="20" t="s">
        <v>10</v>
      </c>
      <c r="G12" s="14"/>
      <c r="H12" s="14"/>
      <c r="J12" s="14"/>
      <c r="K12" s="53"/>
      <c r="L12" s="53"/>
      <c r="M12" s="53"/>
      <c r="N12" s="53"/>
    </row>
    <row r="13" spans="1:14" ht="15" customHeight="1" x14ac:dyDescent="0.25">
      <c r="A13" s="14"/>
      <c r="B13" s="17">
        <v>44734</v>
      </c>
      <c r="C13" s="17">
        <v>44861</v>
      </c>
      <c r="D13" s="18">
        <v>2500000</v>
      </c>
      <c r="E13" s="21">
        <f>DAYS360(B13,C13)+1</f>
        <v>126</v>
      </c>
      <c r="F13" s="19">
        <f>(D13*E13)/360</f>
        <v>875000</v>
      </c>
      <c r="G13" s="14"/>
      <c r="H13" s="14"/>
      <c r="J13" s="14"/>
      <c r="K13" s="53"/>
      <c r="L13" s="53"/>
      <c r="M13" s="53"/>
      <c r="N13" s="53"/>
    </row>
    <row r="14" spans="1:14" ht="11.25" customHeight="1" x14ac:dyDescent="0.25">
      <c r="A14" s="14"/>
      <c r="B14" s="57" t="s">
        <v>8</v>
      </c>
      <c r="C14" s="57"/>
      <c r="D14" s="57"/>
      <c r="E14" s="57"/>
      <c r="F14" s="22">
        <f>SUM(F13:F13)</f>
        <v>875000</v>
      </c>
      <c r="G14" s="14"/>
      <c r="H14" s="14"/>
      <c r="J14" s="14"/>
    </row>
    <row r="15" spans="1:14" ht="11.25" customHeight="1" x14ac:dyDescent="0.25">
      <c r="A15" s="14"/>
      <c r="B15"/>
      <c r="C15"/>
      <c r="D15"/>
      <c r="E15"/>
      <c r="F15"/>
      <c r="G15" s="14"/>
      <c r="H15" s="14"/>
      <c r="J15" s="14"/>
    </row>
    <row r="16" spans="1:14" ht="11.25" customHeight="1" x14ac:dyDescent="0.25">
      <c r="A16" s="14"/>
      <c r="B16" s="15" t="s">
        <v>2</v>
      </c>
      <c r="C16" s="15" t="s">
        <v>3</v>
      </c>
      <c r="D16" s="15" t="s">
        <v>4</v>
      </c>
      <c r="E16" s="15" t="s">
        <v>9</v>
      </c>
      <c r="F16" s="20" t="s">
        <v>11</v>
      </c>
      <c r="G16" s="14"/>
      <c r="H16" s="14"/>
      <c r="J16" s="14"/>
      <c r="K16" s="53" t="s">
        <v>34</v>
      </c>
      <c r="L16" s="53"/>
      <c r="M16" s="53"/>
      <c r="N16" s="53"/>
    </row>
    <row r="17" spans="1:14" ht="15.75" customHeight="1" x14ac:dyDescent="0.25">
      <c r="A17" s="14"/>
      <c r="B17" s="17">
        <v>44734</v>
      </c>
      <c r="C17" s="17">
        <v>44861</v>
      </c>
      <c r="D17" s="18">
        <v>2500000</v>
      </c>
      <c r="E17" s="21">
        <f>DAYS360(B17,C17)+1</f>
        <v>126</v>
      </c>
      <c r="F17" s="19">
        <f>(D17*E17)/360</f>
        <v>875000</v>
      </c>
      <c r="G17" s="14"/>
      <c r="H17" s="14"/>
      <c r="J17" s="14"/>
      <c r="K17" s="53"/>
      <c r="L17" s="53"/>
      <c r="M17" s="53"/>
      <c r="N17" s="53"/>
    </row>
    <row r="18" spans="1:14" ht="12" customHeight="1" x14ac:dyDescent="0.25">
      <c r="A18" s="14"/>
      <c r="B18" s="57" t="s">
        <v>8</v>
      </c>
      <c r="C18" s="57"/>
      <c r="D18" s="57"/>
      <c r="E18" s="57"/>
      <c r="F18" s="22">
        <f>SUM(F17:F17)</f>
        <v>875000</v>
      </c>
      <c r="G18" s="14"/>
      <c r="H18" s="14"/>
      <c r="K18" s="53"/>
      <c r="L18" s="53"/>
      <c r="M18" s="53"/>
      <c r="N18" s="53"/>
    </row>
    <row r="19" spans="1:14" ht="14.25" customHeight="1" x14ac:dyDescent="0.25">
      <c r="A19" s="14"/>
      <c r="B19" s="14"/>
      <c r="C19" s="14"/>
      <c r="D19" s="14"/>
      <c r="E19" s="14"/>
      <c r="F19" s="14"/>
      <c r="G19" s="14"/>
      <c r="H19" s="14"/>
      <c r="K19" s="53"/>
      <c r="L19" s="53"/>
      <c r="M19" s="53"/>
      <c r="N19" s="53"/>
    </row>
    <row r="20" spans="1:14" s="1" customFormat="1" ht="10.5" customHeight="1" x14ac:dyDescent="0.2">
      <c r="A20" s="14"/>
      <c r="B20" s="15" t="s">
        <v>2</v>
      </c>
      <c r="C20" s="15" t="s">
        <v>3</v>
      </c>
      <c r="D20" s="15" t="s">
        <v>11</v>
      </c>
      <c r="E20" s="15" t="s">
        <v>9</v>
      </c>
      <c r="F20" s="20" t="s">
        <v>12</v>
      </c>
      <c r="G20" s="14"/>
      <c r="H20" s="14"/>
      <c r="K20" s="53"/>
      <c r="L20" s="53"/>
      <c r="M20" s="53"/>
      <c r="N20" s="53"/>
    </row>
    <row r="21" spans="1:14" s="1" customFormat="1" ht="12" customHeight="1" x14ac:dyDescent="0.2">
      <c r="A21" s="14"/>
      <c r="B21" s="17">
        <v>44734</v>
      </c>
      <c r="C21" s="17">
        <v>44861</v>
      </c>
      <c r="D21" s="23">
        <f>+F17</f>
        <v>875000</v>
      </c>
      <c r="E21" s="21">
        <f>DAYS360(B21,C21)+1</f>
        <v>126</v>
      </c>
      <c r="F21" s="21">
        <f>(D21*E21*0.12)/360</f>
        <v>36750</v>
      </c>
      <c r="G21" s="14"/>
      <c r="H21" s="14"/>
      <c r="K21" s="53"/>
      <c r="L21" s="53"/>
      <c r="M21" s="53"/>
      <c r="N21" s="53"/>
    </row>
    <row r="22" spans="1:14" s="1" customFormat="1" ht="12" customHeight="1" x14ac:dyDescent="0.2">
      <c r="A22" s="14"/>
      <c r="B22" s="57" t="s">
        <v>8</v>
      </c>
      <c r="C22" s="57"/>
      <c r="D22" s="57"/>
      <c r="E22" s="57"/>
      <c r="F22" s="22">
        <f>SUM(F21:F21)</f>
        <v>36750</v>
      </c>
      <c r="G22" s="14"/>
      <c r="H22" s="14"/>
      <c r="K22" s="53"/>
      <c r="L22" s="53"/>
      <c r="M22" s="53"/>
      <c r="N22" s="53"/>
    </row>
    <row r="23" spans="1:14" s="1" customFormat="1" ht="13.5" customHeight="1" x14ac:dyDescent="0.2">
      <c r="A23" s="14"/>
      <c r="G23" s="14"/>
      <c r="H23" s="14"/>
      <c r="K23" s="53"/>
      <c r="L23" s="53"/>
      <c r="M23" s="53"/>
      <c r="N23" s="53"/>
    </row>
    <row r="24" spans="1:14" s="1" customFormat="1" ht="10.5" customHeight="1" x14ac:dyDescent="0.2">
      <c r="A24" s="14"/>
      <c r="B24" s="15" t="s">
        <v>2</v>
      </c>
      <c r="C24" s="15" t="s">
        <v>3</v>
      </c>
      <c r="D24" s="15" t="s">
        <v>4</v>
      </c>
      <c r="E24" s="15" t="s">
        <v>9</v>
      </c>
      <c r="F24" s="20" t="s">
        <v>13</v>
      </c>
      <c r="G24" s="14"/>
      <c r="H24" s="14"/>
      <c r="I24" s="14"/>
      <c r="J24" s="14"/>
    </row>
    <row r="25" spans="1:14" s="1" customFormat="1" ht="12" customHeight="1" x14ac:dyDescent="0.2">
      <c r="A25" s="14"/>
      <c r="B25" s="17">
        <v>44734</v>
      </c>
      <c r="C25" s="17">
        <v>44861</v>
      </c>
      <c r="D25" s="18">
        <v>2500000</v>
      </c>
      <c r="E25" s="21">
        <f>DAYS360(B25,C25)+1</f>
        <v>126</v>
      </c>
      <c r="F25" s="21">
        <f>(D25*E25)/720</f>
        <v>437500</v>
      </c>
      <c r="G25" s="14"/>
      <c r="H25" s="14"/>
      <c r="I25" s="14"/>
      <c r="J25" s="14"/>
    </row>
    <row r="26" spans="1:14" s="1" customFormat="1" ht="12" customHeight="1" x14ac:dyDescent="0.2">
      <c r="A26" s="14"/>
      <c r="B26" s="57" t="s">
        <v>8</v>
      </c>
      <c r="C26" s="57"/>
      <c r="D26" s="57"/>
      <c r="E26" s="57"/>
      <c r="F26" s="22">
        <f>SUM(F25)</f>
        <v>437500</v>
      </c>
      <c r="G26" s="14"/>
      <c r="H26" s="14"/>
      <c r="I26" s="14"/>
      <c r="J26" s="14"/>
    </row>
    <row r="27" spans="1:14" ht="9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"/>
      <c r="L27" s="1"/>
      <c r="M27" s="1"/>
      <c r="N27" s="1"/>
    </row>
    <row r="28" spans="1:14" ht="12" customHeight="1" x14ac:dyDescent="0.25">
      <c r="A28" s="14"/>
      <c r="B28" s="38" t="s">
        <v>14</v>
      </c>
      <c r="C28" s="39"/>
      <c r="D28" s="39"/>
      <c r="E28" s="39"/>
      <c r="F28" s="39"/>
      <c r="G28" s="39"/>
      <c r="H28" s="39"/>
      <c r="I28" s="40"/>
      <c r="J28" s="14"/>
      <c r="K28" s="1"/>
      <c r="L28" s="1"/>
      <c r="M28" s="1"/>
      <c r="N28" s="1"/>
    </row>
    <row r="29" spans="1:14" ht="18" customHeight="1" x14ac:dyDescent="0.25">
      <c r="A29" s="14"/>
      <c r="B29" s="32"/>
      <c r="C29" s="33"/>
      <c r="D29" s="34"/>
      <c r="E29" s="2" t="s">
        <v>15</v>
      </c>
      <c r="F29" s="2" t="s">
        <v>16</v>
      </c>
      <c r="G29" s="2" t="s">
        <v>17</v>
      </c>
      <c r="H29" s="41" t="s">
        <v>18</v>
      </c>
      <c r="I29" s="42"/>
      <c r="J29" s="14"/>
      <c r="K29" s="1"/>
      <c r="L29" s="1"/>
      <c r="M29" s="1"/>
      <c r="N29" s="1"/>
    </row>
    <row r="30" spans="1:14" x14ac:dyDescent="0.25">
      <c r="A30" s="14"/>
      <c r="B30" s="32" t="s">
        <v>19</v>
      </c>
      <c r="C30" s="33"/>
      <c r="D30" s="34"/>
      <c r="E30" s="3">
        <v>2022</v>
      </c>
      <c r="F30" s="3">
        <v>10</v>
      </c>
      <c r="G30" s="4">
        <v>27</v>
      </c>
      <c r="H30" s="5" t="s">
        <v>20</v>
      </c>
      <c r="I30" s="6" t="s">
        <v>21</v>
      </c>
      <c r="J30" s="14"/>
      <c r="K30" s="1"/>
      <c r="L30" s="1"/>
      <c r="M30" s="1"/>
      <c r="N30" s="1"/>
    </row>
    <row r="31" spans="1:14" ht="15" customHeight="1" x14ac:dyDescent="0.25">
      <c r="A31" s="14"/>
      <c r="B31" s="32" t="s">
        <v>22</v>
      </c>
      <c r="C31" s="33"/>
      <c r="D31" s="34"/>
      <c r="E31" s="7">
        <v>2022</v>
      </c>
      <c r="F31" s="7">
        <v>6</v>
      </c>
      <c r="G31" s="8">
        <v>22</v>
      </c>
      <c r="H31" s="9">
        <f>(E30-E31)*360+(F30-F31)*30+(G30-G31+1)</f>
        <v>126</v>
      </c>
      <c r="I31" s="10">
        <f>H31/360</f>
        <v>0.35</v>
      </c>
      <c r="J31" s="14"/>
      <c r="K31" s="1"/>
      <c r="L31" s="1"/>
      <c r="M31" s="1"/>
      <c r="N31" s="1"/>
    </row>
    <row r="32" spans="1:14" x14ac:dyDescent="0.25">
      <c r="A32" s="14"/>
      <c r="B32" s="32" t="s">
        <v>23</v>
      </c>
      <c r="C32" s="33"/>
      <c r="D32" s="34"/>
      <c r="E32" s="35">
        <f>+D25</f>
        <v>2500000</v>
      </c>
      <c r="F32" s="36"/>
      <c r="G32" s="36"/>
      <c r="H32" s="36"/>
      <c r="I32" s="37"/>
      <c r="J32" s="14"/>
    </row>
    <row r="33" spans="1:10" ht="15" customHeight="1" x14ac:dyDescent="0.25">
      <c r="A33" s="14"/>
      <c r="B33" s="32" t="s">
        <v>24</v>
      </c>
      <c r="C33" s="33"/>
      <c r="D33" s="34"/>
      <c r="E33" s="29">
        <f>E32/30</f>
        <v>83333.333333333328</v>
      </c>
      <c r="F33" s="30"/>
      <c r="G33" s="30"/>
      <c r="H33" s="30"/>
      <c r="I33" s="31"/>
      <c r="J33" s="14"/>
    </row>
    <row r="34" spans="1:10" ht="15" customHeight="1" x14ac:dyDescent="0.25">
      <c r="A34" s="14"/>
      <c r="B34" s="32" t="s">
        <v>25</v>
      </c>
      <c r="C34" s="33"/>
      <c r="D34" s="34"/>
      <c r="E34" s="29">
        <f>E32</f>
        <v>2500000</v>
      </c>
      <c r="F34" s="30"/>
      <c r="G34" s="30"/>
      <c r="H34" s="30"/>
      <c r="I34" s="31"/>
      <c r="J34" s="14"/>
    </row>
    <row r="35" spans="1:10" x14ac:dyDescent="0.25">
      <c r="A35" s="14"/>
      <c r="B35" s="32" t="s">
        <v>26</v>
      </c>
      <c r="C35" s="33"/>
      <c r="D35" s="34"/>
      <c r="E35" s="11"/>
      <c r="F35" s="29">
        <f>E35*20*E33</f>
        <v>0</v>
      </c>
      <c r="G35" s="30"/>
      <c r="H35" s="30"/>
      <c r="I35" s="31"/>
      <c r="J35" s="14"/>
    </row>
    <row r="36" spans="1:10" ht="11.25" customHeight="1" x14ac:dyDescent="0.25">
      <c r="A36" s="14"/>
      <c r="B36" s="44" t="s">
        <v>27</v>
      </c>
      <c r="C36" s="45"/>
      <c r="D36" s="46"/>
      <c r="E36" s="12"/>
      <c r="F36" s="47">
        <f>SUM(E34:F35)</f>
        <v>2500000</v>
      </c>
      <c r="G36" s="48"/>
      <c r="H36" s="48"/>
      <c r="I36" s="49"/>
      <c r="J36" s="14"/>
    </row>
    <row r="37" spans="1:10" ht="11.2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12" customHeight="1" x14ac:dyDescent="0.25">
      <c r="A38" s="14"/>
      <c r="B38" s="14"/>
      <c r="C38" s="14"/>
      <c r="D38" s="14"/>
      <c r="E38" s="14"/>
      <c r="F38"/>
      <c r="G38"/>
    </row>
    <row r="39" spans="1:10" ht="12.75" customHeight="1" x14ac:dyDescent="0.25">
      <c r="A39" s="14"/>
      <c r="B39" s="54" t="s">
        <v>28</v>
      </c>
      <c r="C39" s="54"/>
      <c r="D39" s="54"/>
      <c r="E39" s="54"/>
      <c r="F39" s="54"/>
      <c r="G39"/>
    </row>
    <row r="40" spans="1:10" x14ac:dyDescent="0.25">
      <c r="A40" s="14"/>
      <c r="B40" s="55" t="s">
        <v>29</v>
      </c>
      <c r="C40" s="55"/>
      <c r="D40" s="55" t="s">
        <v>30</v>
      </c>
      <c r="E40" s="55"/>
      <c r="F40" s="27" t="s">
        <v>31</v>
      </c>
      <c r="G40"/>
    </row>
    <row r="41" spans="1:10" ht="12" customHeight="1" x14ac:dyDescent="0.25">
      <c r="A41" s="14"/>
      <c r="B41" s="50">
        <f>+E33</f>
        <v>83333.333333333328</v>
      </c>
      <c r="C41" s="51"/>
      <c r="D41" s="52">
        <v>720</v>
      </c>
      <c r="E41" s="52"/>
      <c r="F41" s="28">
        <f>B41*D41</f>
        <v>60000000</v>
      </c>
      <c r="G41"/>
    </row>
    <row r="42" spans="1:10" ht="6.75" customHeight="1" x14ac:dyDescent="0.25">
      <c r="A42" s="14"/>
      <c r="H42" s="14"/>
      <c r="I42" s="14"/>
      <c r="J42" s="14"/>
    </row>
    <row r="43" spans="1:10" ht="12.75" customHeight="1" x14ac:dyDescent="0.25">
      <c r="A43" s="14"/>
      <c r="B43" s="43" t="s">
        <v>32</v>
      </c>
      <c r="C43" s="43"/>
      <c r="D43" s="43"/>
      <c r="E43" s="43"/>
      <c r="F43" s="26">
        <f>F41+F36+F26+F22+F18+F14+G10</f>
        <v>75224250</v>
      </c>
      <c r="G43" s="14"/>
      <c r="H43" s="14"/>
      <c r="I43" s="14"/>
      <c r="J43" s="14"/>
    </row>
    <row r="44" spans="1:10" x14ac:dyDescent="0.25">
      <c r="A44" s="13"/>
      <c r="B44" s="14"/>
      <c r="C44" s="14"/>
      <c r="D44" s="14"/>
      <c r="E44" s="14"/>
      <c r="F44" s="14"/>
      <c r="G44" s="14"/>
      <c r="H44" s="13"/>
      <c r="I44" s="13"/>
    </row>
  </sheetData>
  <mergeCells count="30">
    <mergeCell ref="K5:N13"/>
    <mergeCell ref="B39:F39"/>
    <mergeCell ref="B40:C40"/>
    <mergeCell ref="D40:E40"/>
    <mergeCell ref="K16:N23"/>
    <mergeCell ref="B5:F5"/>
    <mergeCell ref="B18:E18"/>
    <mergeCell ref="B22:E22"/>
    <mergeCell ref="B26:E26"/>
    <mergeCell ref="B14:E14"/>
    <mergeCell ref="B7:G7"/>
    <mergeCell ref="B10:F10"/>
    <mergeCell ref="B34:D34"/>
    <mergeCell ref="E34:I34"/>
    <mergeCell ref="B35:D35"/>
    <mergeCell ref="B43:E43"/>
    <mergeCell ref="B36:D36"/>
    <mergeCell ref="F36:I36"/>
    <mergeCell ref="B41:C41"/>
    <mergeCell ref="D41:E41"/>
    <mergeCell ref="F35:I35"/>
    <mergeCell ref="E33:I33"/>
    <mergeCell ref="B33:D33"/>
    <mergeCell ref="E32:I32"/>
    <mergeCell ref="B28:I28"/>
    <mergeCell ref="H29:I29"/>
    <mergeCell ref="B31:D31"/>
    <mergeCell ref="B32:D32"/>
    <mergeCell ref="B29:D29"/>
    <mergeCell ref="B30:D30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2024-11-15T20:52:43Z</dcterms:modified>
  <cp:category/>
  <cp:contentStatus/>
</cp:coreProperties>
</file>