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69A9134A-7ABC-4D86-A00B-5816F97DC6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condena" sheetId="2" r:id="rId1"/>
    <sheet name="Liq. Interes moratorios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F18" i="2" s="1"/>
  <c r="F16" i="2"/>
  <c r="B11" i="2"/>
  <c r="D66" i="1" l="1"/>
  <c r="D67" i="1"/>
  <c r="D68" i="1"/>
  <c r="D69" i="1"/>
  <c r="D70" i="1"/>
  <c r="D71" i="1"/>
  <c r="D72" i="1"/>
  <c r="D73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37" i="1"/>
  <c r="D38" i="1"/>
  <c r="D39" i="1"/>
  <c r="D40" i="1"/>
  <c r="D41" i="1"/>
  <c r="D15" i="1"/>
  <c r="D18" i="1"/>
  <c r="D33" i="1"/>
  <c r="D34" i="1"/>
  <c r="D35" i="1"/>
  <c r="D36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B15" i="1"/>
  <c r="A16" i="1" s="1"/>
  <c r="B16" i="1" s="1"/>
  <c r="C8" i="1"/>
  <c r="E15" i="1" l="1"/>
  <c r="G15" i="1" s="1"/>
  <c r="A17" i="1"/>
  <c r="B17" i="1" s="1"/>
  <c r="A18" i="1" s="1"/>
  <c r="B18" i="1" s="1"/>
  <c r="A19" i="1" s="1"/>
  <c r="B19" i="1" s="1"/>
  <c r="A20" i="1" s="1"/>
  <c r="B20" i="1" s="1"/>
  <c r="A21" i="1" s="1"/>
  <c r="B21" i="1" s="1"/>
  <c r="B22" i="1" s="1"/>
  <c r="A23" i="1" s="1"/>
  <c r="B23" i="1" s="1"/>
  <c r="A24" i="1" s="1"/>
  <c r="B24" i="1" s="1"/>
  <c r="A25" i="1" s="1"/>
  <c r="B25" i="1" s="1"/>
  <c r="A26" i="1" s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A32" i="1" s="1"/>
  <c r="B32" i="1" s="1"/>
  <c r="A33" i="1" s="1"/>
  <c r="B33" i="1" s="1"/>
  <c r="A34" i="1" s="1"/>
  <c r="B34" i="1" s="1"/>
  <c r="A35" i="1" s="1"/>
  <c r="B35" i="1" s="1"/>
  <c r="A36" i="1" s="1"/>
  <c r="B36" i="1" s="1"/>
  <c r="E16" i="1"/>
  <c r="A37" i="1" l="1"/>
  <c r="B37" i="1" s="1"/>
  <c r="A38" i="1" s="1"/>
  <c r="B38" i="1" s="1"/>
  <c r="A39" i="1" s="1"/>
  <c r="B39" i="1" s="1"/>
  <c r="A40" i="1" s="1"/>
  <c r="B40" i="1" s="1"/>
  <c r="A41" i="1" s="1"/>
  <c r="B41" i="1" s="1"/>
  <c r="A42" i="1" s="1"/>
  <c r="B42" i="1" s="1"/>
  <c r="A43" i="1" s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  <c r="A51" i="1" s="1"/>
  <c r="B51" i="1" s="1"/>
  <c r="A52" i="1" s="1"/>
  <c r="B52" i="1" s="1"/>
  <c r="A53" i="1" s="1"/>
  <c r="B53" i="1" s="1"/>
  <c r="A54" i="1" s="1"/>
  <c r="B54" i="1" s="1"/>
  <c r="A55" i="1" s="1"/>
  <c r="B55" i="1" s="1"/>
  <c r="A56" i="1" s="1"/>
  <c r="B56" i="1" s="1"/>
  <c r="A57" i="1" s="1"/>
  <c r="B57" i="1" s="1"/>
  <c r="A58" i="1" s="1"/>
  <c r="B58" i="1" s="1"/>
  <c r="A59" i="1" s="1"/>
  <c r="B59" i="1" s="1"/>
  <c r="A60" i="1" s="1"/>
  <c r="B60" i="1" s="1"/>
  <c r="A61" i="1" s="1"/>
  <c r="B61" i="1" s="1"/>
  <c r="A62" i="1" s="1"/>
  <c r="B62" i="1" s="1"/>
  <c r="A63" i="1" s="1"/>
  <c r="B63" i="1" s="1"/>
  <c r="A64" i="1" s="1"/>
  <c r="B64" i="1" s="1"/>
  <c r="A65" i="1" s="1"/>
  <c r="B65" i="1" s="1"/>
  <c r="F16" i="1"/>
  <c r="G16" i="1"/>
  <c r="A66" i="1" l="1"/>
  <c r="B66" i="1" s="1"/>
  <c r="A67" i="1" s="1"/>
  <c r="B67" i="1" s="1"/>
  <c r="A68" i="1" s="1"/>
  <c r="B68" i="1" s="1"/>
  <c r="A69" i="1" s="1"/>
  <c r="B69" i="1" s="1"/>
  <c r="A70" i="1" s="1"/>
  <c r="B70" i="1" s="1"/>
  <c r="A71" i="1" s="1"/>
  <c r="B71" i="1" s="1"/>
  <c r="A72" i="1" s="1"/>
  <c r="B72" i="1" s="1"/>
  <c r="A73" i="1" s="1"/>
  <c r="B73" i="1" s="1"/>
  <c r="A74" i="1" s="1"/>
  <c r="B74" i="1" s="1"/>
  <c r="A75" i="1" s="1"/>
  <c r="B75" i="1" s="1"/>
  <c r="A76" i="1" s="1"/>
  <c r="B76" i="1" s="1"/>
  <c r="A77" i="1" s="1"/>
  <c r="B77" i="1" s="1"/>
  <c r="A78" i="1" s="1"/>
  <c r="B78" i="1" s="1"/>
  <c r="A79" i="1" s="1"/>
  <c r="B79" i="1" s="1"/>
  <c r="A80" i="1" s="1"/>
  <c r="B80" i="1" s="1"/>
  <c r="A81" i="1" s="1"/>
  <c r="B81" i="1" s="1"/>
  <c r="B82" i="1" s="1"/>
  <c r="B83" i="1" s="1"/>
  <c r="A84" i="1" s="1"/>
  <c r="B84" i="1" s="1"/>
  <c r="A85" i="1" s="1"/>
  <c r="B85" i="1" s="1"/>
  <c r="A86" i="1" s="1"/>
  <c r="B86" i="1" s="1"/>
  <c r="A87" i="1" s="1"/>
  <c r="B87" i="1" s="1"/>
  <c r="A88" i="1" s="1"/>
  <c r="B88" i="1" s="1"/>
  <c r="A89" i="1" s="1"/>
  <c r="B89" i="1" s="1"/>
  <c r="A90" i="1" s="1"/>
  <c r="B90" i="1" s="1"/>
  <c r="A91" i="1" s="1"/>
  <c r="E17" i="1"/>
  <c r="G17" i="1" s="1"/>
  <c r="F17" i="1" l="1"/>
  <c r="E18" i="1" l="1"/>
  <c r="G18" i="1" s="1"/>
  <c r="F18" i="1" l="1"/>
  <c r="E19" i="1" l="1"/>
  <c r="G19" i="1" s="1"/>
  <c r="F19" i="1" l="1"/>
  <c r="E20" i="1" l="1"/>
  <c r="G20" i="1" s="1"/>
  <c r="F20" i="1" l="1"/>
  <c r="E21" i="1" l="1"/>
  <c r="G21" i="1" s="1"/>
  <c r="F21" i="1" l="1"/>
  <c r="E22" i="1" l="1"/>
  <c r="G22" i="1" s="1"/>
  <c r="F22" i="1" l="1"/>
  <c r="E23" i="1" l="1"/>
  <c r="G23" i="1" s="1"/>
  <c r="F23" i="1" l="1"/>
  <c r="E24" i="1" l="1"/>
  <c r="G24" i="1" s="1"/>
  <c r="F24" i="1" l="1"/>
  <c r="E25" i="1" l="1"/>
  <c r="G25" i="1" s="1"/>
  <c r="F25" i="1" l="1"/>
  <c r="E26" i="1" l="1"/>
  <c r="G26" i="1" s="1"/>
  <c r="F26" i="1" l="1"/>
  <c r="E27" i="1" l="1"/>
  <c r="G27" i="1" s="1"/>
  <c r="F27" i="1" l="1"/>
  <c r="E28" i="1" l="1"/>
  <c r="G28" i="1" s="1"/>
  <c r="F28" i="1" l="1"/>
  <c r="E29" i="1" l="1"/>
  <c r="G29" i="1" s="1"/>
  <c r="F29" i="1" l="1"/>
  <c r="E30" i="1" l="1"/>
  <c r="G30" i="1" s="1"/>
  <c r="F30" i="1" l="1"/>
  <c r="E31" i="1" l="1"/>
  <c r="G31" i="1" s="1"/>
  <c r="F31" i="1" l="1"/>
  <c r="E32" i="1" s="1"/>
  <c r="F32" i="1" l="1"/>
  <c r="E33" i="1" s="1"/>
  <c r="G32" i="1"/>
  <c r="F33" i="1" l="1"/>
  <c r="E34" i="1" s="1"/>
  <c r="G33" i="1"/>
  <c r="F34" i="1" l="1"/>
  <c r="G34" i="1"/>
  <c r="E35" i="1" l="1"/>
  <c r="G35" i="1" s="1"/>
  <c r="F35" i="1" l="1"/>
  <c r="E36" i="1" l="1"/>
  <c r="G36" i="1" s="1"/>
  <c r="F36" i="1" l="1"/>
  <c r="E37" i="1" s="1"/>
  <c r="F37" i="1" l="1"/>
  <c r="G37" i="1"/>
  <c r="E38" i="1" l="1"/>
  <c r="G38" i="1" s="1"/>
  <c r="F38" i="1" l="1"/>
  <c r="E39" i="1" l="1"/>
  <c r="G39" i="1" s="1"/>
  <c r="F39" i="1" l="1"/>
  <c r="E40" i="1" l="1"/>
  <c r="G40" i="1" s="1"/>
  <c r="F40" i="1" l="1"/>
  <c r="E41" i="1" l="1"/>
  <c r="G41" i="1" s="1"/>
  <c r="F41" i="1" l="1"/>
  <c r="E42" i="1" s="1"/>
  <c r="F42" i="1" l="1"/>
  <c r="G42" i="1"/>
  <c r="E43" i="1" l="1"/>
  <c r="G43" i="1" s="1"/>
  <c r="F43" i="1" l="1"/>
  <c r="E44" i="1" l="1"/>
  <c r="G44" i="1" s="1"/>
  <c r="F44" i="1" l="1"/>
  <c r="E45" i="1" l="1"/>
  <c r="G45" i="1" s="1"/>
  <c r="F45" i="1" l="1"/>
  <c r="E46" i="1" l="1"/>
  <c r="G46" i="1" s="1"/>
  <c r="F46" i="1" l="1"/>
  <c r="E47" i="1" l="1"/>
  <c r="G47" i="1" s="1"/>
  <c r="F47" i="1" l="1"/>
  <c r="E48" i="1" s="1"/>
  <c r="G48" i="1" s="1"/>
  <c r="F48" i="1" l="1"/>
  <c r="E49" i="1" s="1"/>
  <c r="G49" i="1" s="1"/>
  <c r="F49" i="1" l="1"/>
  <c r="E50" i="1" l="1"/>
  <c r="G50" i="1" s="1"/>
  <c r="F50" i="1" l="1"/>
  <c r="E51" i="1" l="1"/>
  <c r="G51" i="1" s="1"/>
  <c r="F51" i="1" l="1"/>
  <c r="E52" i="1" l="1"/>
  <c r="G52" i="1" s="1"/>
  <c r="F52" i="1" l="1"/>
  <c r="E53" i="1" l="1"/>
  <c r="G53" i="1" s="1"/>
  <c r="F53" i="1" l="1"/>
  <c r="E54" i="1" l="1"/>
  <c r="G54" i="1" s="1"/>
  <c r="F54" i="1" l="1"/>
  <c r="E55" i="1" l="1"/>
  <c r="G55" i="1" s="1"/>
  <c r="F55" i="1" l="1"/>
  <c r="E56" i="1" l="1"/>
  <c r="G56" i="1" s="1"/>
  <c r="F56" i="1" l="1"/>
  <c r="E57" i="1" l="1"/>
  <c r="G57" i="1" s="1"/>
  <c r="F57" i="1" l="1"/>
  <c r="E58" i="1" l="1"/>
  <c r="G58" i="1" s="1"/>
  <c r="F58" i="1" l="1"/>
  <c r="E59" i="1" l="1"/>
  <c r="G59" i="1" s="1"/>
  <c r="F59" i="1" l="1"/>
  <c r="E60" i="1" l="1"/>
  <c r="G60" i="1" s="1"/>
  <c r="F60" i="1" l="1"/>
  <c r="E61" i="1" l="1"/>
  <c r="G61" i="1" s="1"/>
  <c r="F61" i="1" l="1"/>
  <c r="E62" i="1" l="1"/>
  <c r="G62" i="1" s="1"/>
  <c r="F62" i="1" l="1"/>
  <c r="E63" i="1" l="1"/>
  <c r="G63" i="1" s="1"/>
  <c r="F63" i="1" l="1"/>
  <c r="E64" i="1" s="1"/>
  <c r="G64" i="1" s="1"/>
  <c r="F64" i="1" l="1"/>
  <c r="E65" i="1" l="1"/>
  <c r="G65" i="1" s="1"/>
  <c r="F65" i="1" l="1"/>
  <c r="E66" i="1" l="1"/>
  <c r="G66" i="1" s="1"/>
  <c r="F66" i="1" l="1"/>
  <c r="E67" i="1" l="1"/>
  <c r="G67" i="1" s="1"/>
  <c r="F67" i="1" l="1"/>
  <c r="E68" i="1" s="1"/>
  <c r="G68" i="1" s="1"/>
  <c r="F68" i="1" l="1"/>
  <c r="E69" i="1" l="1"/>
  <c r="G69" i="1" s="1"/>
  <c r="F69" i="1" l="1"/>
  <c r="E70" i="1" l="1"/>
  <c r="G70" i="1" s="1"/>
  <c r="F70" i="1" l="1"/>
  <c r="E71" i="1" l="1"/>
  <c r="G71" i="1" s="1"/>
  <c r="F71" i="1" l="1"/>
  <c r="E72" i="1" l="1"/>
  <c r="G72" i="1" s="1"/>
  <c r="F72" i="1" l="1"/>
  <c r="E73" i="1" l="1"/>
  <c r="G73" i="1" s="1"/>
  <c r="F73" i="1" l="1"/>
  <c r="E74" i="1" l="1"/>
  <c r="G74" i="1" s="1"/>
  <c r="F74" i="1" l="1"/>
  <c r="E75" i="1" l="1"/>
  <c r="G75" i="1" s="1"/>
  <c r="F75" i="1" l="1"/>
  <c r="E76" i="1" l="1"/>
  <c r="G76" i="1" s="1"/>
  <c r="F76" i="1" l="1"/>
  <c r="E77" i="1" l="1"/>
  <c r="G77" i="1" s="1"/>
  <c r="F77" i="1" l="1"/>
  <c r="E78" i="1" l="1"/>
  <c r="G78" i="1" s="1"/>
  <c r="F78" i="1" l="1"/>
  <c r="E79" i="1" l="1"/>
  <c r="G79" i="1" s="1"/>
  <c r="F79" i="1" l="1"/>
  <c r="E80" i="1" l="1"/>
  <c r="G80" i="1" s="1"/>
  <c r="F80" i="1" l="1"/>
  <c r="E81" i="1" l="1"/>
  <c r="G81" i="1" s="1"/>
  <c r="F81" i="1" l="1"/>
  <c r="E82" i="1" l="1"/>
  <c r="G82" i="1" s="1"/>
  <c r="F82" i="1" l="1"/>
  <c r="E83" i="1" l="1"/>
  <c r="G83" i="1" s="1"/>
  <c r="F83" i="1" l="1"/>
  <c r="E84" i="1" l="1"/>
  <c r="G84" i="1" s="1"/>
  <c r="F84" i="1" l="1"/>
  <c r="E85" i="1" l="1"/>
  <c r="G85" i="1" s="1"/>
  <c r="F85" i="1" l="1"/>
  <c r="E86" i="1" l="1"/>
  <c r="G86" i="1" s="1"/>
  <c r="F86" i="1" l="1"/>
  <c r="E87" i="1" l="1"/>
  <c r="G87" i="1" s="1"/>
  <c r="F87" i="1" l="1"/>
  <c r="E88" i="1" l="1"/>
  <c r="G88" i="1" s="1"/>
  <c r="F88" i="1" l="1"/>
  <c r="E89" i="1" l="1"/>
  <c r="G89" i="1" s="1"/>
  <c r="F89" i="1" l="1"/>
  <c r="E90" i="1" l="1"/>
  <c r="G90" i="1" s="1"/>
  <c r="F90" i="1" l="1"/>
  <c r="E91" i="1" l="1"/>
  <c r="G91" i="1" s="1"/>
  <c r="G92" i="1" s="1"/>
  <c r="F91" i="1" l="1"/>
  <c r="C9" i="1" l="1"/>
</calcChain>
</file>

<file path=xl/sharedStrings.xml><?xml version="1.0" encoding="utf-8"?>
<sst xmlns="http://schemas.openxmlformats.org/spreadsheetml/2006/main" count="34" uniqueCount="32">
  <si>
    <t>LIQUIDACION DEL CREDITO</t>
  </si>
  <si>
    <t>LIQUIDACION DE INTERESES DE MORA VARIABLES</t>
  </si>
  <si>
    <t>Valor mora</t>
  </si>
  <si>
    <t>Inicio Mora</t>
  </si>
  <si>
    <t>Final Mora</t>
  </si>
  <si>
    <t>DIAS DE MORA:</t>
  </si>
  <si>
    <t>VALOR DE LA MORA:</t>
  </si>
  <si>
    <t>TASA (1=cte, 2=mora)</t>
  </si>
  <si>
    <t>PERIODO</t>
  </si>
  <si>
    <t>INTERES ANUAL CTE</t>
  </si>
  <si>
    <t>INTERES ANUAL DE MORA</t>
  </si>
  <si>
    <t>DIAS DE MORA</t>
  </si>
  <si>
    <t>DIAS ACUMULADOS</t>
  </si>
  <si>
    <t>VALOR INT. DE MORA</t>
  </si>
  <si>
    <t>Total</t>
  </si>
  <si>
    <t>LIQUIDACIÓN DE LAS PRETENSIONES DE LA DEMANDA</t>
  </si>
  <si>
    <t xml:space="preserve">INT. MORATORIOS ARTÍCULO 65 DEL C.S.T. </t>
  </si>
  <si>
    <t>Capital</t>
  </si>
  <si>
    <t>Desde 02/10/2021 al 29/06/2022</t>
  </si>
  <si>
    <t>PRIMA</t>
  </si>
  <si>
    <t>CESANTÍAS</t>
  </si>
  <si>
    <t>INT. CESANT</t>
  </si>
  <si>
    <t>INDEMNIZACIÓN DEL ARTÍCULO 65 DEL C.S.T.</t>
  </si>
  <si>
    <t>VACACIONES</t>
  </si>
  <si>
    <t>Salario diario</t>
  </si>
  <si>
    <t>x 720 días</t>
  </si>
  <si>
    <t>INDEM. 64 CST</t>
  </si>
  <si>
    <t>TOTAL</t>
  </si>
  <si>
    <t>Total Liquidación:</t>
  </si>
  <si>
    <t>LIQUIDACIÓN JUZGADO-TRIBUNAL</t>
  </si>
  <si>
    <t>SENTENCIA DE PRIMERA INSTANCIA CONFIRMADA</t>
  </si>
  <si>
    <t>SENTENCIA DE SEGUNDA INSTANCIA MODIFICADA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</si>
</sst>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[$$-240A]\ * #,##0.00_);_([$$-240A]\ * \(#,##0.00\);_([$$-240A]\ * &quot;-&quot;??_);_(@_)"/>
    <numFmt numFmtId="167" formatCode="_-&quot;$&quot;\ * #,##0_-;\-&quot;$&quot;\ * #,##0_-;_-&quot;$&quot;\ * &quot;-&quot;??_-;_-@_-"/>
    <numFmt numFmtId="168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u val="singleAccounting"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14" fontId="6" fillId="0" borderId="0" xfId="1" applyNumberFormat="1" applyFont="1"/>
    <xf numFmtId="14" fontId="6" fillId="0" borderId="0" xfId="1" applyNumberFormat="1" applyFont="1" applyBorder="1"/>
    <xf numFmtId="165" fontId="6" fillId="0" borderId="0" xfId="1" applyNumberFormat="1" applyFont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1" applyFont="1"/>
    <xf numFmtId="0" fontId="7" fillId="0" borderId="0" xfId="0" applyFont="1"/>
    <xf numFmtId="14" fontId="6" fillId="0" borderId="0" xfId="0" applyNumberFormat="1" applyFont="1"/>
    <xf numFmtId="164" fontId="6" fillId="0" borderId="0" xfId="0" applyNumberFormat="1" applyFont="1"/>
    <xf numFmtId="166" fontId="5" fillId="0" borderId="15" xfId="0" applyNumberFormat="1" applyFont="1" applyBorder="1"/>
    <xf numFmtId="3" fontId="5" fillId="0" borderId="0" xfId="0" applyNumberFormat="1" applyFont="1"/>
    <xf numFmtId="43" fontId="6" fillId="0" borderId="0" xfId="1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8" fontId="6" fillId="0" borderId="2" xfId="2" applyNumberFormat="1" applyFont="1" applyBorder="1" applyAlignment="1">
      <alignment horizontal="center"/>
    </xf>
    <xf numFmtId="44" fontId="6" fillId="0" borderId="2" xfId="2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5" fillId="3" borderId="2" xfId="0" applyNumberFormat="1" applyFont="1" applyFill="1" applyBorder="1"/>
    <xf numFmtId="0" fontId="5" fillId="0" borderId="2" xfId="0" applyFont="1" applyBorder="1"/>
    <xf numFmtId="168" fontId="6" fillId="0" borderId="2" xfId="3" applyNumberFormat="1" applyFont="1" applyBorder="1"/>
    <xf numFmtId="8" fontId="6" fillId="0" borderId="2" xfId="2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5" fillId="3" borderId="2" xfId="0" applyNumberFormat="1" applyFont="1" applyFill="1" applyBorder="1"/>
    <xf numFmtId="168" fontId="5" fillId="3" borderId="2" xfId="3" applyNumberFormat="1" applyFont="1" applyFill="1" applyBorder="1"/>
    <xf numFmtId="0" fontId="10" fillId="5" borderId="2" xfId="0" applyFont="1" applyFill="1" applyBorder="1" applyAlignment="1">
      <alignment horizontal="center"/>
    </xf>
    <xf numFmtId="0" fontId="11" fillId="0" borderId="0" xfId="0" applyFont="1"/>
    <xf numFmtId="44" fontId="12" fillId="5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4">
    <cellStyle name="Millares" xfId="1" builtinId="3"/>
    <cellStyle name="Millares 4" xfId="3" xr:uid="{102994D4-BBBA-4D59-95E7-EB96B287D526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1</xdr:row>
      <xdr:rowOff>38100</xdr:rowOff>
    </xdr:from>
    <xdr:to>
      <xdr:col>5</xdr:col>
      <xdr:colOff>69771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514088-B465-44D4-9E58-78B5F38A6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4" y="228600"/>
          <a:ext cx="2803447" cy="733425"/>
        </a:xfrm>
        <a:prstGeom prst="rect">
          <a:avLst/>
        </a:prstGeom>
      </xdr:spPr>
    </xdr:pic>
    <xdr:clientData/>
  </xdr:twoCellAnchor>
  <xdr:twoCellAnchor editAs="oneCell">
    <xdr:from>
      <xdr:col>9</xdr:col>
      <xdr:colOff>742950</xdr:colOff>
      <xdr:row>3</xdr:row>
      <xdr:rowOff>85726</xdr:rowOff>
    </xdr:from>
    <xdr:to>
      <xdr:col>16</xdr:col>
      <xdr:colOff>400860</xdr:colOff>
      <xdr:row>19</xdr:row>
      <xdr:rowOff>140886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C7F594-AEDC-4C8A-A91A-A8F3D96E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3450" y="657226"/>
          <a:ext cx="5220510" cy="310316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17</xdr:col>
      <xdr:colOff>257987</xdr:colOff>
      <xdr:row>23</xdr:row>
      <xdr:rowOff>57238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97BE58-1DA3-4831-A0F4-38B35D08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0" y="3810000"/>
          <a:ext cx="5820587" cy="6287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133350</xdr:rowOff>
    </xdr:from>
    <xdr:to>
      <xdr:col>17</xdr:col>
      <xdr:colOff>86625</xdr:colOff>
      <xdr:row>25</xdr:row>
      <xdr:rowOff>112587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460030-1946-0167-E6AF-952C249C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4324350"/>
          <a:ext cx="5649225" cy="55073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25</xdr:row>
      <xdr:rowOff>133351</xdr:rowOff>
    </xdr:from>
    <xdr:to>
      <xdr:col>17</xdr:col>
      <xdr:colOff>448571</xdr:colOff>
      <xdr:row>28</xdr:row>
      <xdr:rowOff>139787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2AB469-569C-9E60-B566-FF445C507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82024" y="4895851"/>
          <a:ext cx="6001647" cy="57793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142875</xdr:rowOff>
    </xdr:from>
    <xdr:to>
      <xdr:col>16</xdr:col>
      <xdr:colOff>102658</xdr:colOff>
      <xdr:row>44</xdr:row>
      <xdr:rowOff>163660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8D9F90-A144-446F-8ACC-8C981A0E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00" y="6238875"/>
          <a:ext cx="4903258" cy="230678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45</xdr:row>
      <xdr:rowOff>1</xdr:rowOff>
    </xdr:from>
    <xdr:to>
      <xdr:col>15</xdr:col>
      <xdr:colOff>533400</xdr:colOff>
      <xdr:row>50</xdr:row>
      <xdr:rowOff>100565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BFD4BBD-BEFB-4512-9F5A-2C26B990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91550" y="8572501"/>
          <a:ext cx="4552950" cy="105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602A-DC50-4DA0-9CA1-B404EF9ED88B}">
  <dimension ref="B3:N32"/>
  <sheetViews>
    <sheetView tabSelected="1" workbookViewId="0">
      <selection activeCell="F21" sqref="F21"/>
    </sheetView>
  </sheetViews>
  <sheetFormatPr baseColWidth="10" defaultColWidth="11.42578125" defaultRowHeight="15" x14ac:dyDescent="0.25"/>
  <cols>
    <col min="2" max="2" width="9.7109375" customWidth="1"/>
    <col min="3" max="3" width="11.42578125" customWidth="1"/>
    <col min="6" max="6" width="17" customWidth="1"/>
    <col min="8" max="8" width="17" customWidth="1"/>
    <col min="9" max="9" width="16.28515625" customWidth="1"/>
    <col min="14" max="14" width="14.85546875" customWidth="1"/>
  </cols>
  <sheetData>
    <row r="3" spans="2:14" x14ac:dyDescent="0.25">
      <c r="B3" s="63"/>
      <c r="C3" s="63"/>
      <c r="D3" s="63"/>
      <c r="E3" s="63"/>
      <c r="F3" s="63"/>
      <c r="G3" s="63"/>
      <c r="K3" s="65" t="s">
        <v>30</v>
      </c>
      <c r="L3" s="65"/>
      <c r="M3" s="65"/>
      <c r="N3" s="65"/>
    </row>
    <row r="4" spans="2:14" x14ac:dyDescent="0.25">
      <c r="B4" s="63"/>
      <c r="C4" s="63"/>
      <c r="D4" s="63"/>
      <c r="E4" s="63"/>
      <c r="F4" s="63"/>
      <c r="G4" s="63"/>
    </row>
    <row r="5" spans="2:14" x14ac:dyDescent="0.25">
      <c r="B5" s="63"/>
      <c r="C5" s="63"/>
      <c r="D5" s="63"/>
      <c r="E5" s="63"/>
      <c r="F5" s="63"/>
      <c r="G5" s="63"/>
    </row>
    <row r="6" spans="2:14" x14ac:dyDescent="0.25">
      <c r="B6" s="63"/>
      <c r="C6" s="63"/>
      <c r="D6" s="63"/>
      <c r="E6" s="63"/>
      <c r="F6" s="63"/>
      <c r="G6" s="63"/>
    </row>
    <row r="7" spans="2:14" x14ac:dyDescent="0.25">
      <c r="B7" s="45" t="s">
        <v>15</v>
      </c>
      <c r="C7" s="45"/>
      <c r="D7" s="45"/>
      <c r="E7" s="45"/>
      <c r="F7" s="45"/>
      <c r="G7" s="8"/>
      <c r="H7" s="8"/>
      <c r="I7" s="8"/>
    </row>
    <row r="8" spans="2:14" x14ac:dyDescent="0.25">
      <c r="B8" s="7"/>
      <c r="C8" s="7"/>
      <c r="D8" s="7"/>
      <c r="E8" s="7"/>
      <c r="F8" s="8"/>
      <c r="G8" s="8"/>
      <c r="H8" s="1"/>
      <c r="I8" s="1"/>
    </row>
    <row r="9" spans="2:14" x14ac:dyDescent="0.25">
      <c r="B9" s="46" t="s">
        <v>16</v>
      </c>
      <c r="C9" s="46"/>
      <c r="D9" s="46"/>
      <c r="E9" s="46"/>
      <c r="F9" s="46"/>
      <c r="G9" s="8"/>
      <c r="H9" s="25" t="s">
        <v>29</v>
      </c>
      <c r="I9" s="25"/>
    </row>
    <row r="10" spans="2:14" x14ac:dyDescent="0.25">
      <c r="B10" s="47" t="s">
        <v>17</v>
      </c>
      <c r="C10" s="47"/>
      <c r="D10" s="48" t="s">
        <v>18</v>
      </c>
      <c r="E10" s="49"/>
      <c r="F10" s="50" t="s">
        <v>14</v>
      </c>
      <c r="G10" s="8"/>
      <c r="H10" s="8"/>
      <c r="I10" s="8"/>
    </row>
    <row r="11" spans="2:14" x14ac:dyDescent="0.25">
      <c r="B11" s="51">
        <f>I11+I12+I13</f>
        <v>1272000</v>
      </c>
      <c r="C11" s="52"/>
      <c r="D11" s="53"/>
      <c r="E11" s="54"/>
      <c r="F11" s="55">
        <v>232103</v>
      </c>
      <c r="G11" s="8"/>
      <c r="H11" s="56" t="s">
        <v>19</v>
      </c>
      <c r="I11" s="57">
        <v>600000</v>
      </c>
    </row>
    <row r="12" spans="2:14" x14ac:dyDescent="0.25">
      <c r="B12" s="7"/>
      <c r="C12" s="7"/>
      <c r="D12" s="7"/>
      <c r="E12" s="7"/>
      <c r="F12" s="8"/>
      <c r="G12" s="8"/>
      <c r="H12" s="56" t="s">
        <v>20</v>
      </c>
      <c r="I12" s="57">
        <v>600000</v>
      </c>
    </row>
    <row r="13" spans="2:14" x14ac:dyDescent="0.25">
      <c r="B13" s="8"/>
      <c r="C13" s="8"/>
      <c r="D13" s="8"/>
      <c r="E13" s="8"/>
      <c r="F13" s="1"/>
      <c r="G13" s="1"/>
      <c r="H13" s="56" t="s">
        <v>21</v>
      </c>
      <c r="I13" s="57">
        <v>72000</v>
      </c>
    </row>
    <row r="14" spans="2:14" x14ac:dyDescent="0.25">
      <c r="B14" s="46" t="s">
        <v>22</v>
      </c>
      <c r="C14" s="46"/>
      <c r="D14" s="46"/>
      <c r="E14" s="46"/>
      <c r="F14" s="46"/>
      <c r="G14" s="1"/>
      <c r="H14" s="56" t="s">
        <v>23</v>
      </c>
      <c r="I14" s="57">
        <v>300000</v>
      </c>
    </row>
    <row r="15" spans="2:14" x14ac:dyDescent="0.25">
      <c r="B15" s="47" t="s">
        <v>24</v>
      </c>
      <c r="C15" s="47"/>
      <c r="D15" s="47" t="s">
        <v>25</v>
      </c>
      <c r="E15" s="47"/>
      <c r="F15" s="50" t="s">
        <v>14</v>
      </c>
      <c r="G15" s="1"/>
      <c r="H15" s="56" t="s">
        <v>26</v>
      </c>
      <c r="I15" s="57">
        <v>2430000</v>
      </c>
    </row>
    <row r="16" spans="2:14" x14ac:dyDescent="0.25">
      <c r="B16" s="58">
        <v>30000</v>
      </c>
      <c r="C16" s="52"/>
      <c r="D16" s="59">
        <v>720</v>
      </c>
      <c r="E16" s="59"/>
      <c r="F16" s="60">
        <f>B16*D16</f>
        <v>21600000</v>
      </c>
      <c r="G16" s="1"/>
      <c r="H16" s="56" t="s">
        <v>27</v>
      </c>
      <c r="I16" s="61">
        <f>SUM(I11:I15)</f>
        <v>4002000</v>
      </c>
    </row>
    <row r="17" spans="2:14" x14ac:dyDescent="0.25">
      <c r="B17" s="1"/>
      <c r="C17" s="1"/>
      <c r="D17" s="1"/>
      <c r="E17" s="1"/>
      <c r="F17" s="1"/>
      <c r="G17" s="1"/>
      <c r="H17" s="1"/>
      <c r="I17" s="1"/>
    </row>
    <row r="18" spans="2:14" x14ac:dyDescent="0.25">
      <c r="B18" s="62" t="s">
        <v>28</v>
      </c>
      <c r="C18" s="62"/>
      <c r="D18" s="62"/>
      <c r="E18" s="62"/>
      <c r="F18" s="64">
        <f>F11+I16+F16</f>
        <v>25834103</v>
      </c>
      <c r="G18" s="8"/>
      <c r="H18" s="1"/>
      <c r="I18" s="1"/>
    </row>
    <row r="19" spans="2:14" x14ac:dyDescent="0.25">
      <c r="B19" s="8"/>
      <c r="C19" s="8"/>
      <c r="D19" s="8"/>
      <c r="E19" s="8"/>
      <c r="F19" s="8"/>
      <c r="G19" s="8"/>
      <c r="H19" s="8"/>
      <c r="I19" s="8"/>
    </row>
    <row r="20" spans="2:14" x14ac:dyDescent="0.25">
      <c r="B20" s="1"/>
      <c r="C20" s="1"/>
      <c r="D20" s="1"/>
      <c r="E20" s="1"/>
      <c r="F20" s="1"/>
      <c r="G20" s="1"/>
      <c r="H20" s="1"/>
      <c r="I20" s="1"/>
    </row>
    <row r="21" spans="2:14" x14ac:dyDescent="0.25">
      <c r="B21" s="1"/>
      <c r="C21" s="3"/>
      <c r="D21" s="3"/>
      <c r="E21" s="1"/>
      <c r="F21" s="1"/>
      <c r="G21" s="1"/>
      <c r="H21" s="1"/>
      <c r="I21" s="1"/>
    </row>
    <row r="32" spans="2:14" ht="15" customHeight="1" x14ac:dyDescent="0.25">
      <c r="K32" s="65" t="s">
        <v>31</v>
      </c>
      <c r="L32" s="65"/>
      <c r="M32" s="65"/>
      <c r="N32" s="65"/>
    </row>
  </sheetData>
  <sheetProtection algorithmName="SHA-512" hashValue="zItyaKLA0V/FklZVzl94aACCcT9kjMWEfIBcy/tvMqp6cd+vBwkgipGzROb8Lm0GpVlwZu92SyAHk/Tdp/Ds2g==" saltValue="NQgGW8FC0fg2GyNpoOfQ5A==" spinCount="100000" sheet="1" objects="1" scenarios="1" selectLockedCells="1" selectUnlockedCells="1"/>
  <mergeCells count="14">
    <mergeCell ref="B16:C16"/>
    <mergeCell ref="D16:E16"/>
    <mergeCell ref="B18:E18"/>
    <mergeCell ref="K3:N3"/>
    <mergeCell ref="K32:N32"/>
    <mergeCell ref="B7:F7"/>
    <mergeCell ref="H9:I9"/>
    <mergeCell ref="D10:E11"/>
    <mergeCell ref="B14:F14"/>
    <mergeCell ref="B15:C15"/>
    <mergeCell ref="D15:E15"/>
    <mergeCell ref="B9:F9"/>
    <mergeCell ref="B10:C10"/>
    <mergeCell ref="B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opLeftCell="A13" zoomScale="115" zoomScaleNormal="115" workbookViewId="0">
      <selection activeCell="G11" sqref="G11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25"/>
      <c r="B1" s="25"/>
      <c r="C1" s="25"/>
      <c r="D1" s="25"/>
      <c r="E1" s="25"/>
      <c r="F1" s="25"/>
      <c r="G1" s="25"/>
    </row>
    <row r="2" spans="1:9" ht="13.5" thickBot="1" x14ac:dyDescent="0.25">
      <c r="A2" s="26" t="s">
        <v>0</v>
      </c>
      <c r="B2" s="26"/>
      <c r="C2" s="26"/>
      <c r="D2" s="26"/>
      <c r="E2" s="26"/>
      <c r="F2" s="26"/>
      <c r="G2" s="26"/>
    </row>
    <row r="3" spans="1:9" ht="13.5" thickTop="1" x14ac:dyDescent="0.2">
      <c r="A3" s="7"/>
      <c r="B3" s="7"/>
      <c r="C3" s="7"/>
      <c r="D3" s="7"/>
      <c r="E3" s="7"/>
      <c r="F3" s="7"/>
      <c r="G3" s="7"/>
    </row>
    <row r="4" spans="1:9" x14ac:dyDescent="0.2">
      <c r="A4" s="25" t="s">
        <v>1</v>
      </c>
      <c r="B4" s="25"/>
      <c r="C4" s="25"/>
      <c r="D4" s="25"/>
      <c r="E4" s="25"/>
      <c r="F4" s="25"/>
      <c r="G4" s="25"/>
    </row>
    <row r="5" spans="1:9" x14ac:dyDescent="0.2">
      <c r="C5" s="9"/>
      <c r="D5" s="9"/>
      <c r="E5" s="10"/>
      <c r="G5" s="9"/>
      <c r="H5" s="2"/>
    </row>
    <row r="6" spans="1:9" x14ac:dyDescent="0.2">
      <c r="C6" s="11" t="s">
        <v>2</v>
      </c>
      <c r="D6" s="12" t="s">
        <v>3</v>
      </c>
      <c r="E6" s="12" t="s">
        <v>4</v>
      </c>
      <c r="G6" s="9"/>
      <c r="H6" s="3"/>
    </row>
    <row r="7" spans="1:9" x14ac:dyDescent="0.2">
      <c r="C7" s="9">
        <v>1272000</v>
      </c>
      <c r="D7" s="13">
        <v>44471</v>
      </c>
      <c r="E7" s="14">
        <v>45472</v>
      </c>
      <c r="G7" s="9"/>
      <c r="H7" s="3"/>
    </row>
    <row r="8" spans="1:9" x14ac:dyDescent="0.2">
      <c r="A8" s="8" t="s">
        <v>5</v>
      </c>
      <c r="C8" s="15">
        <f>+E7-D7+1</f>
        <v>1002</v>
      </c>
      <c r="D8" s="9"/>
      <c r="G8" s="9"/>
      <c r="H8" s="4"/>
    </row>
    <row r="9" spans="1:9" s="5" customFormat="1" x14ac:dyDescent="0.2">
      <c r="A9" s="16" t="s">
        <v>6</v>
      </c>
      <c r="B9" s="16"/>
      <c r="C9" s="17">
        <f>+G92</f>
        <v>232103.52316941647</v>
      </c>
      <c r="D9" s="18"/>
      <c r="E9" s="19"/>
      <c r="F9" s="19"/>
      <c r="G9" s="18"/>
    </row>
    <row r="10" spans="1:9" x14ac:dyDescent="0.2">
      <c r="A10" s="8" t="s">
        <v>7</v>
      </c>
      <c r="C10" s="15">
        <v>2</v>
      </c>
      <c r="D10" s="9"/>
      <c r="G10" s="9"/>
    </row>
    <row r="11" spans="1:9" x14ac:dyDescent="0.2">
      <c r="C11" s="9"/>
      <c r="D11" s="9"/>
      <c r="G11" s="9"/>
    </row>
    <row r="12" spans="1:9" x14ac:dyDescent="0.2">
      <c r="A12" s="27" t="s">
        <v>8</v>
      </c>
      <c r="B12" s="28"/>
      <c r="C12" s="33" t="s">
        <v>9</v>
      </c>
      <c r="D12" s="36" t="s">
        <v>10</v>
      </c>
      <c r="E12" s="39" t="s">
        <v>11</v>
      </c>
      <c r="F12" s="39" t="s">
        <v>12</v>
      </c>
      <c r="G12" s="33" t="s">
        <v>13</v>
      </c>
    </row>
    <row r="13" spans="1:9" x14ac:dyDescent="0.2">
      <c r="A13" s="29"/>
      <c r="B13" s="30"/>
      <c r="C13" s="34"/>
      <c r="D13" s="37"/>
      <c r="E13" s="40"/>
      <c r="F13" s="40"/>
      <c r="G13" s="34"/>
    </row>
    <row r="14" spans="1:9" x14ac:dyDescent="0.2">
      <c r="A14" s="31"/>
      <c r="B14" s="32"/>
      <c r="C14" s="35"/>
      <c r="D14" s="38"/>
      <c r="E14" s="41"/>
      <c r="F14" s="41"/>
      <c r="G14" s="35"/>
    </row>
    <row r="15" spans="1:9" hidden="1" x14ac:dyDescent="0.2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9" hidden="1" x14ac:dyDescent="0.2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32" si="1">+F15+E16</f>
        <v>6</v>
      </c>
      <c r="G16" s="9">
        <f t="shared" ref="G16:G32" si="2">(((1+(D16/100))^(E16/365))-1)*$C$7</f>
        <v>0</v>
      </c>
      <c r="I16" s="6"/>
    </row>
    <row r="17" spans="1:9" hidden="1" x14ac:dyDescent="0.2">
      <c r="A17" s="20">
        <f>+B16+1</f>
        <v>42217</v>
      </c>
      <c r="B17" s="20">
        <f t="shared" ref="B17:B66" si="3">EOMONTH(A17,0)</f>
        <v>42247</v>
      </c>
      <c r="C17" s="9">
        <v>19.260000000000002</v>
      </c>
      <c r="D17" s="9">
        <f t="shared" ref="D17:D32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  <c r="I17" s="6"/>
    </row>
    <row r="18" spans="1:9" hidden="1" x14ac:dyDescent="0.2">
      <c r="A18" s="20">
        <f t="shared" ref="A18:A66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  <c r="I18" s="6"/>
    </row>
    <row r="19" spans="1:9" hidden="1" x14ac:dyDescent="0.2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  <c r="I19" s="6"/>
    </row>
    <row r="20" spans="1:9" hidden="1" x14ac:dyDescent="0.2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  <c r="I20" s="6"/>
    </row>
    <row r="21" spans="1:9" hidden="1" x14ac:dyDescent="0.2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  <c r="I21" s="6"/>
    </row>
    <row r="22" spans="1:9" hidden="1" x14ac:dyDescent="0.2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  <c r="I22" s="6"/>
    </row>
    <row r="23" spans="1:9" hidden="1" x14ac:dyDescent="0.2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  <c r="I23" s="6"/>
    </row>
    <row r="24" spans="1:9" hidden="1" x14ac:dyDescent="0.2">
      <c r="A24" s="20">
        <f t="shared" si="5"/>
        <v>42675</v>
      </c>
      <c r="B24" s="20">
        <f t="shared" si="3"/>
        <v>42704</v>
      </c>
      <c r="C24" s="9">
        <v>21.99</v>
      </c>
      <c r="D24" s="9">
        <f t="shared" si="4"/>
        <v>32.984999999999999</v>
      </c>
      <c r="E24" s="8">
        <f t="shared" si="0"/>
        <v>0</v>
      </c>
      <c r="F24" s="8">
        <f t="shared" si="1"/>
        <v>6</v>
      </c>
      <c r="G24" s="9">
        <f t="shared" si="2"/>
        <v>0</v>
      </c>
      <c r="I24" s="6"/>
    </row>
    <row r="25" spans="1:9" hidden="1" x14ac:dyDescent="0.2">
      <c r="A25" s="20">
        <f t="shared" si="5"/>
        <v>42705</v>
      </c>
      <c r="B25" s="20">
        <f t="shared" si="3"/>
        <v>42735</v>
      </c>
      <c r="C25" s="9">
        <v>21.99</v>
      </c>
      <c r="D25" s="9">
        <f t="shared" si="4"/>
        <v>32.984999999999999</v>
      </c>
      <c r="E25" s="8">
        <f t="shared" si="0"/>
        <v>0</v>
      </c>
      <c r="F25" s="8">
        <f t="shared" si="1"/>
        <v>6</v>
      </c>
      <c r="G25" s="9">
        <f t="shared" si="2"/>
        <v>0</v>
      </c>
      <c r="I25" s="6"/>
    </row>
    <row r="26" spans="1:9" hidden="1" x14ac:dyDescent="0.2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  <c r="I26" s="6"/>
    </row>
    <row r="27" spans="1:9" hidden="1" x14ac:dyDescent="0.2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  <c r="I27" s="6"/>
    </row>
    <row r="28" spans="1:9" hidden="1" x14ac:dyDescent="0.2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  <c r="I28" s="6"/>
    </row>
    <row r="29" spans="1:9" hidden="1" x14ac:dyDescent="0.2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  <c r="I29" s="6"/>
    </row>
    <row r="30" spans="1:9" hidden="1" x14ac:dyDescent="0.2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  <c r="I30" s="6"/>
    </row>
    <row r="31" spans="1:9" hidden="1" x14ac:dyDescent="0.2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  <c r="I31" s="6"/>
    </row>
    <row r="32" spans="1:9" hidden="1" x14ac:dyDescent="0.2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  <c r="I32" s="6"/>
    </row>
    <row r="33" spans="1:9" hidden="1" x14ac:dyDescent="0.2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ref="D33:D36" si="6">IF($C$10=1, +C33,+C33*1.5)</f>
        <v>32.97</v>
      </c>
      <c r="E33" s="8">
        <f t="shared" ref="E33:E36" si="7">IF(F32=$C$8,0, IF(AND($D$7&gt;B33,$E$7&gt;B33),0, IF(AND($D$7&gt;=A33,$E$7&lt;=B33),$E$7-$D$7+1,IF(AND(F32&lt;&gt;0,$E$7&gt;=A33,$E$7&lt;=B33),$E$7-A33+1,IF(AND(F32=0,$D$7&gt;=A33,$D$7&lt;=B33,$E$7&gt;B33),B33-$D$7+1, B33-A33+1)))))</f>
        <v>0</v>
      </c>
      <c r="F33" s="8">
        <f t="shared" ref="F33:F36" si="8">+F32+E33</f>
        <v>6</v>
      </c>
      <c r="G33" s="9">
        <f t="shared" ref="G33:G36" si="9">(((1+(D33/100))^(E33/365))-1)*$C$7</f>
        <v>0</v>
      </c>
      <c r="I33" s="6"/>
    </row>
    <row r="34" spans="1:9" hidden="1" x14ac:dyDescent="0.2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6"/>
        <v>32.97</v>
      </c>
      <c r="E34" s="8">
        <f t="shared" si="7"/>
        <v>0</v>
      </c>
      <c r="F34" s="8">
        <f t="shared" si="8"/>
        <v>6</v>
      </c>
      <c r="G34" s="9">
        <f t="shared" si="9"/>
        <v>0</v>
      </c>
      <c r="I34" s="6"/>
    </row>
    <row r="35" spans="1:9" hidden="1" x14ac:dyDescent="0.2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6"/>
        <v>31.724999999999998</v>
      </c>
      <c r="E35" s="8">
        <f t="shared" si="7"/>
        <v>0</v>
      </c>
      <c r="F35" s="8">
        <f t="shared" si="8"/>
        <v>6</v>
      </c>
      <c r="G35" s="9">
        <f t="shared" si="9"/>
        <v>0</v>
      </c>
      <c r="I35" s="6"/>
    </row>
    <row r="36" spans="1:9" hidden="1" x14ac:dyDescent="0.2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6"/>
        <v>31.44</v>
      </c>
      <c r="E36" s="8">
        <f t="shared" si="7"/>
        <v>0</v>
      </c>
      <c r="F36" s="8">
        <f t="shared" si="8"/>
        <v>6</v>
      </c>
      <c r="G36" s="9">
        <f t="shared" si="9"/>
        <v>0</v>
      </c>
      <c r="I36" s="6"/>
    </row>
    <row r="37" spans="1:9" hidden="1" x14ac:dyDescent="0.2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ref="D37:D42" si="10">IF($C$10=1, +C37,+C37*1.5)</f>
        <v>31.155000000000001</v>
      </c>
      <c r="E37" s="8">
        <f t="shared" ref="E37:E42" si="11">IF(F36=$C$8,0, IF(AND($D$7&gt;B37,$E$7&gt;B37),0, IF(AND($D$7&gt;=A37,$E$7&lt;=B37),$E$7-$D$7+1,IF(AND(F36&lt;&gt;0,$E$7&gt;=A37,$E$7&lt;=B37),$E$7-A37+1,IF(AND(F36=0,$D$7&gt;=A37,$D$7&lt;=B37,$E$7&gt;B37),B37-$D$7+1, B37-A37+1)))))</f>
        <v>0</v>
      </c>
      <c r="F37" s="8">
        <f t="shared" ref="F37:F42" si="12">+F36+E37</f>
        <v>6</v>
      </c>
      <c r="G37" s="9">
        <f t="shared" ref="G37:G42" si="13">(((1+(D37/100))^(E37/365))-1)*$C$7</f>
        <v>0</v>
      </c>
      <c r="I37" s="6"/>
    </row>
    <row r="38" spans="1:9" hidden="1" x14ac:dyDescent="0.2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10"/>
        <v>31.035000000000004</v>
      </c>
      <c r="E38" s="8">
        <f t="shared" si="11"/>
        <v>0</v>
      </c>
      <c r="F38" s="8">
        <f t="shared" si="12"/>
        <v>6</v>
      </c>
      <c r="G38" s="9">
        <f t="shared" si="13"/>
        <v>0</v>
      </c>
      <c r="I38" s="6"/>
    </row>
    <row r="39" spans="1:9" hidden="1" x14ac:dyDescent="0.2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10"/>
        <v>31.515000000000001</v>
      </c>
      <c r="E39" s="8">
        <f t="shared" si="11"/>
        <v>0</v>
      </c>
      <c r="F39" s="8">
        <f t="shared" si="12"/>
        <v>6</v>
      </c>
      <c r="G39" s="9">
        <f t="shared" si="13"/>
        <v>0</v>
      </c>
      <c r="I39" s="6"/>
    </row>
    <row r="40" spans="1:9" hidden="1" x14ac:dyDescent="0.2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10"/>
        <v>31.02</v>
      </c>
      <c r="E40" s="8">
        <f t="shared" si="11"/>
        <v>0</v>
      </c>
      <c r="F40" s="8">
        <f t="shared" si="12"/>
        <v>6</v>
      </c>
      <c r="G40" s="9">
        <f t="shared" si="13"/>
        <v>0</v>
      </c>
      <c r="I40" s="6"/>
    </row>
    <row r="41" spans="1:9" hidden="1" x14ac:dyDescent="0.2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10"/>
        <v>30.72</v>
      </c>
      <c r="E41" s="8">
        <f t="shared" si="11"/>
        <v>0</v>
      </c>
      <c r="F41" s="8">
        <f t="shared" si="12"/>
        <v>6</v>
      </c>
      <c r="G41" s="9">
        <f t="shared" si="13"/>
        <v>0</v>
      </c>
      <c r="I41" s="6"/>
    </row>
    <row r="42" spans="1:9" hidden="1" x14ac:dyDescent="0.2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10"/>
        <v>30.660000000000004</v>
      </c>
      <c r="E42" s="8">
        <f t="shared" si="11"/>
        <v>0</v>
      </c>
      <c r="F42" s="8">
        <f t="shared" si="12"/>
        <v>6</v>
      </c>
      <c r="G42" s="9">
        <f t="shared" si="13"/>
        <v>0</v>
      </c>
      <c r="I42" s="6"/>
    </row>
    <row r="43" spans="1:9" hidden="1" x14ac:dyDescent="0.2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ref="D43:D91" si="14">IF($C$10=1, +C43,+C43*1.5)</f>
        <v>30.42</v>
      </c>
      <c r="E43" s="8">
        <f t="shared" ref="E43:E91" si="15">IF(F42=$C$8,0, IF(AND($D$7&gt;B43,$E$7&gt;B43),0, IF(AND($D$7&gt;=A43,$E$7&lt;=B43),$E$7-$D$7+1,IF(AND(F42&lt;&gt;0,$E$7&gt;=A43,$E$7&lt;=B43),$E$7-A43+1,IF(AND(F42=0,$D$7&gt;=A43,$D$7&lt;=B43,$E$7&gt;B43),B43-$D$7+1, B43-A43+1)))))</f>
        <v>0</v>
      </c>
      <c r="F43" s="8">
        <f t="shared" ref="F43:F91" si="16">+F42+E43</f>
        <v>6</v>
      </c>
      <c r="G43" s="9">
        <f t="shared" ref="G43:G91" si="17">(((1+(D43/100))^(E43/365))-1)*$C$7</f>
        <v>0</v>
      </c>
      <c r="I43" s="6"/>
    </row>
    <row r="44" spans="1:9" hidden="1" x14ac:dyDescent="0.2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14"/>
        <v>30.045000000000002</v>
      </c>
      <c r="E44" s="8">
        <f t="shared" si="15"/>
        <v>0</v>
      </c>
      <c r="F44" s="8">
        <f t="shared" si="16"/>
        <v>6</v>
      </c>
      <c r="G44" s="9">
        <f t="shared" si="17"/>
        <v>0</v>
      </c>
      <c r="I44" s="6"/>
    </row>
    <row r="45" spans="1:9" hidden="1" x14ac:dyDescent="0.2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14"/>
        <v>29.910000000000004</v>
      </c>
      <c r="E45" s="8">
        <f t="shared" si="15"/>
        <v>0</v>
      </c>
      <c r="F45" s="8">
        <f t="shared" si="16"/>
        <v>6</v>
      </c>
      <c r="G45" s="9">
        <f t="shared" si="17"/>
        <v>0</v>
      </c>
      <c r="I45" s="6"/>
    </row>
    <row r="46" spans="1:9" hidden="1" x14ac:dyDescent="0.2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14"/>
        <v>29.714999999999996</v>
      </c>
      <c r="E46" s="8">
        <f t="shared" si="15"/>
        <v>0</v>
      </c>
      <c r="F46" s="8">
        <f t="shared" si="16"/>
        <v>6</v>
      </c>
      <c r="G46" s="9">
        <f t="shared" si="17"/>
        <v>0</v>
      </c>
      <c r="I46" s="6"/>
    </row>
    <row r="47" spans="1:9" hidden="1" x14ac:dyDescent="0.2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14"/>
        <v>29.445</v>
      </c>
      <c r="E47" s="8">
        <f t="shared" si="15"/>
        <v>0</v>
      </c>
      <c r="F47" s="8">
        <f t="shared" si="16"/>
        <v>6</v>
      </c>
      <c r="G47" s="9">
        <f t="shared" si="17"/>
        <v>0</v>
      </c>
      <c r="I47" s="6"/>
    </row>
    <row r="48" spans="1:9" hidden="1" x14ac:dyDescent="0.2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14"/>
        <v>29.234999999999999</v>
      </c>
      <c r="E48" s="8">
        <f t="shared" si="15"/>
        <v>0</v>
      </c>
      <c r="F48" s="8">
        <f t="shared" si="16"/>
        <v>6</v>
      </c>
      <c r="G48" s="9">
        <f t="shared" si="17"/>
        <v>0</v>
      </c>
      <c r="I48" s="6"/>
    </row>
    <row r="49" spans="1:9" hidden="1" x14ac:dyDescent="0.2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14"/>
        <v>29.099999999999998</v>
      </c>
      <c r="E49" s="8">
        <f t="shared" si="15"/>
        <v>0</v>
      </c>
      <c r="F49" s="8">
        <f t="shared" si="16"/>
        <v>6</v>
      </c>
      <c r="G49" s="9">
        <f t="shared" si="17"/>
        <v>0</v>
      </c>
      <c r="I49" s="6"/>
    </row>
    <row r="50" spans="1:9" hidden="1" x14ac:dyDescent="0.2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14"/>
        <v>28.740000000000002</v>
      </c>
      <c r="E50" s="8">
        <f t="shared" si="15"/>
        <v>0</v>
      </c>
      <c r="F50" s="8">
        <f t="shared" si="16"/>
        <v>6</v>
      </c>
      <c r="G50" s="9">
        <f t="shared" si="17"/>
        <v>0</v>
      </c>
      <c r="I50" s="6"/>
    </row>
    <row r="51" spans="1:9" hidden="1" x14ac:dyDescent="0.2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14"/>
        <v>29.549999999999997</v>
      </c>
      <c r="E51" s="8">
        <f t="shared" si="15"/>
        <v>0</v>
      </c>
      <c r="F51" s="8">
        <f t="shared" si="16"/>
        <v>6</v>
      </c>
      <c r="G51" s="9">
        <f t="shared" si="17"/>
        <v>0</v>
      </c>
      <c r="I51" s="6"/>
    </row>
    <row r="52" spans="1:9" hidden="1" x14ac:dyDescent="0.2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14"/>
        <v>29.055</v>
      </c>
      <c r="E52" s="8">
        <f t="shared" si="15"/>
        <v>0</v>
      </c>
      <c r="F52" s="8">
        <f t="shared" si="16"/>
        <v>6</v>
      </c>
      <c r="G52" s="9">
        <f t="shared" si="17"/>
        <v>0</v>
      </c>
      <c r="I52" s="6"/>
    </row>
    <row r="53" spans="1:9" hidden="1" x14ac:dyDescent="0.2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14"/>
        <v>28.98</v>
      </c>
      <c r="E53" s="8">
        <f t="shared" si="15"/>
        <v>0</v>
      </c>
      <c r="F53" s="8">
        <f t="shared" si="16"/>
        <v>6</v>
      </c>
      <c r="G53" s="9">
        <f t="shared" si="17"/>
        <v>0</v>
      </c>
      <c r="I53" s="6"/>
    </row>
    <row r="54" spans="1:9" hidden="1" x14ac:dyDescent="0.2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14"/>
        <v>29.009999999999998</v>
      </c>
      <c r="E54" s="8">
        <f t="shared" si="15"/>
        <v>0</v>
      </c>
      <c r="F54" s="8">
        <f t="shared" si="16"/>
        <v>6</v>
      </c>
      <c r="G54" s="9">
        <f t="shared" si="17"/>
        <v>0</v>
      </c>
      <c r="I54" s="6"/>
    </row>
    <row r="55" spans="1:9" hidden="1" x14ac:dyDescent="0.2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14"/>
        <v>28.950000000000003</v>
      </c>
      <c r="E55" s="8">
        <f t="shared" si="15"/>
        <v>0</v>
      </c>
      <c r="F55" s="8">
        <f t="shared" si="16"/>
        <v>6</v>
      </c>
      <c r="G55" s="9">
        <f t="shared" si="17"/>
        <v>0</v>
      </c>
      <c r="I55" s="6"/>
    </row>
    <row r="56" spans="1:9" hidden="1" x14ac:dyDescent="0.2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14"/>
        <v>28.92</v>
      </c>
      <c r="E56" s="8">
        <f t="shared" si="15"/>
        <v>0</v>
      </c>
      <c r="F56" s="8">
        <f t="shared" si="16"/>
        <v>6</v>
      </c>
      <c r="G56" s="9">
        <f t="shared" si="17"/>
        <v>0</v>
      </c>
      <c r="I56" s="6"/>
    </row>
    <row r="57" spans="1:9" hidden="1" x14ac:dyDescent="0.2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14"/>
        <v>28.98</v>
      </c>
      <c r="E57" s="8">
        <f t="shared" si="15"/>
        <v>0</v>
      </c>
      <c r="F57" s="8">
        <f t="shared" si="16"/>
        <v>6</v>
      </c>
      <c r="G57" s="9">
        <f t="shared" si="17"/>
        <v>0</v>
      </c>
      <c r="I57" s="6"/>
    </row>
    <row r="58" spans="1:9" hidden="1" x14ac:dyDescent="0.2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14"/>
        <v>28.98</v>
      </c>
      <c r="E58" s="8">
        <f t="shared" si="15"/>
        <v>0</v>
      </c>
      <c r="F58" s="8">
        <f t="shared" si="16"/>
        <v>6</v>
      </c>
      <c r="G58" s="9">
        <f t="shared" si="17"/>
        <v>0</v>
      </c>
      <c r="I58" s="6"/>
    </row>
    <row r="59" spans="1:9" hidden="1" x14ac:dyDescent="0.2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14"/>
        <v>28.650000000000002</v>
      </c>
      <c r="E59" s="8">
        <f t="shared" si="15"/>
        <v>0</v>
      </c>
      <c r="F59" s="8">
        <f t="shared" si="16"/>
        <v>6</v>
      </c>
      <c r="G59" s="9">
        <f t="shared" si="17"/>
        <v>0</v>
      </c>
      <c r="I59" s="6"/>
    </row>
    <row r="60" spans="1:9" hidden="1" x14ac:dyDescent="0.2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14"/>
        <v>28.545000000000002</v>
      </c>
      <c r="E60" s="8">
        <f t="shared" si="15"/>
        <v>0</v>
      </c>
      <c r="F60" s="8">
        <f t="shared" si="16"/>
        <v>6</v>
      </c>
      <c r="G60" s="9">
        <f t="shared" si="17"/>
        <v>0</v>
      </c>
      <c r="I60" s="6"/>
    </row>
    <row r="61" spans="1:9" hidden="1" x14ac:dyDescent="0.2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14"/>
        <v>28.365000000000002</v>
      </c>
      <c r="E61" s="8">
        <f t="shared" si="15"/>
        <v>0</v>
      </c>
      <c r="F61" s="8">
        <f t="shared" si="16"/>
        <v>6</v>
      </c>
      <c r="G61" s="9">
        <f t="shared" si="17"/>
        <v>0</v>
      </c>
      <c r="I61" s="6"/>
    </row>
    <row r="62" spans="1:9" hidden="1" x14ac:dyDescent="0.2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14"/>
        <v>28.155000000000001</v>
      </c>
      <c r="E62" s="8">
        <f t="shared" si="15"/>
        <v>0</v>
      </c>
      <c r="F62" s="8">
        <f t="shared" si="16"/>
        <v>6</v>
      </c>
      <c r="G62" s="9">
        <f t="shared" si="17"/>
        <v>0</v>
      </c>
      <c r="I62" s="6"/>
    </row>
    <row r="63" spans="1:9" hidden="1" x14ac:dyDescent="0.2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14"/>
        <v>28.589999999999996</v>
      </c>
      <c r="E63" s="8">
        <f t="shared" si="15"/>
        <v>0</v>
      </c>
      <c r="F63" s="8">
        <f t="shared" si="16"/>
        <v>6</v>
      </c>
      <c r="G63" s="9">
        <f t="shared" si="17"/>
        <v>0</v>
      </c>
      <c r="I63" s="6"/>
    </row>
    <row r="64" spans="1:9" hidden="1" x14ac:dyDescent="0.2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14"/>
        <v>28.424999999999997</v>
      </c>
      <c r="E64" s="8">
        <f t="shared" si="15"/>
        <v>0</v>
      </c>
      <c r="F64" s="8">
        <f t="shared" si="16"/>
        <v>6</v>
      </c>
      <c r="G64" s="9">
        <f t="shared" si="17"/>
        <v>0</v>
      </c>
      <c r="I64" s="6"/>
    </row>
    <row r="65" spans="1:9" hidden="1" x14ac:dyDescent="0.2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14"/>
        <v>28.035000000000004</v>
      </c>
      <c r="E65" s="8">
        <f t="shared" si="15"/>
        <v>0</v>
      </c>
      <c r="F65" s="8">
        <f t="shared" si="16"/>
        <v>6</v>
      </c>
      <c r="G65" s="9">
        <f t="shared" si="17"/>
        <v>0</v>
      </c>
      <c r="I65" s="6"/>
    </row>
    <row r="66" spans="1:9" hidden="1" x14ac:dyDescent="0.2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14"/>
        <v>27.285000000000004</v>
      </c>
      <c r="E66" s="8">
        <f t="shared" si="15"/>
        <v>0</v>
      </c>
      <c r="F66" s="8">
        <f t="shared" si="16"/>
        <v>6</v>
      </c>
      <c r="G66" s="9">
        <f t="shared" si="17"/>
        <v>0</v>
      </c>
      <c r="I66" s="6"/>
    </row>
    <row r="67" spans="1:9" hidden="1" x14ac:dyDescent="0.2">
      <c r="A67" s="20">
        <f t="shared" ref="A67:A91" si="18">+B66+1</f>
        <v>43983</v>
      </c>
      <c r="B67" s="20">
        <f t="shared" ref="B67:B90" si="19">EOMONTH(A67,0)</f>
        <v>44012</v>
      </c>
      <c r="C67" s="9">
        <v>18.12</v>
      </c>
      <c r="D67" s="9">
        <f t="shared" si="14"/>
        <v>27.18</v>
      </c>
      <c r="E67" s="8">
        <f t="shared" si="15"/>
        <v>0</v>
      </c>
      <c r="F67" s="8">
        <f t="shared" si="16"/>
        <v>6</v>
      </c>
      <c r="G67" s="9">
        <f t="shared" si="17"/>
        <v>0</v>
      </c>
      <c r="I67" s="6"/>
    </row>
    <row r="68" spans="1:9" hidden="1" x14ac:dyDescent="0.2">
      <c r="A68" s="20">
        <f t="shared" si="18"/>
        <v>44013</v>
      </c>
      <c r="B68" s="20">
        <f t="shared" si="19"/>
        <v>44043</v>
      </c>
      <c r="C68" s="9">
        <v>18.12</v>
      </c>
      <c r="D68" s="9">
        <f t="shared" si="14"/>
        <v>27.18</v>
      </c>
      <c r="E68" s="8">
        <f t="shared" si="15"/>
        <v>0</v>
      </c>
      <c r="F68" s="8">
        <f t="shared" si="16"/>
        <v>6</v>
      </c>
      <c r="G68" s="9">
        <f t="shared" si="17"/>
        <v>0</v>
      </c>
      <c r="I68" s="6"/>
    </row>
    <row r="69" spans="1:9" hidden="1" x14ac:dyDescent="0.2">
      <c r="A69" s="20">
        <f t="shared" si="18"/>
        <v>44044</v>
      </c>
      <c r="B69" s="20">
        <f t="shared" si="19"/>
        <v>44074</v>
      </c>
      <c r="C69" s="9">
        <v>18.29</v>
      </c>
      <c r="D69" s="9">
        <f t="shared" si="14"/>
        <v>27.434999999999999</v>
      </c>
      <c r="E69" s="8">
        <f t="shared" si="15"/>
        <v>0</v>
      </c>
      <c r="F69" s="8">
        <f t="shared" si="16"/>
        <v>6</v>
      </c>
      <c r="G69" s="9">
        <f t="shared" si="17"/>
        <v>0</v>
      </c>
      <c r="I69" s="6"/>
    </row>
    <row r="70" spans="1:9" hidden="1" x14ac:dyDescent="0.2">
      <c r="A70" s="20">
        <f t="shared" si="18"/>
        <v>44075</v>
      </c>
      <c r="B70" s="20">
        <f t="shared" si="19"/>
        <v>44104</v>
      </c>
      <c r="C70" s="9">
        <v>18.350000000000001</v>
      </c>
      <c r="D70" s="9">
        <f t="shared" si="14"/>
        <v>27.525000000000002</v>
      </c>
      <c r="E70" s="8">
        <f t="shared" si="15"/>
        <v>0</v>
      </c>
      <c r="F70" s="8">
        <f t="shared" si="16"/>
        <v>6</v>
      </c>
      <c r="G70" s="9">
        <f t="shared" si="17"/>
        <v>0</v>
      </c>
      <c r="I70" s="6"/>
    </row>
    <row r="71" spans="1:9" hidden="1" x14ac:dyDescent="0.2">
      <c r="A71" s="20">
        <f t="shared" si="18"/>
        <v>44105</v>
      </c>
      <c r="B71" s="20">
        <f t="shared" si="19"/>
        <v>44135</v>
      </c>
      <c r="C71" s="9">
        <v>18.09</v>
      </c>
      <c r="D71" s="9">
        <f t="shared" si="14"/>
        <v>27.134999999999998</v>
      </c>
      <c r="E71" s="8">
        <f t="shared" si="15"/>
        <v>0</v>
      </c>
      <c r="F71" s="8">
        <f t="shared" si="16"/>
        <v>6</v>
      </c>
      <c r="G71" s="9">
        <f t="shared" si="17"/>
        <v>0</v>
      </c>
      <c r="I71" s="6"/>
    </row>
    <row r="72" spans="1:9" hidden="1" x14ac:dyDescent="0.2">
      <c r="A72" s="20">
        <f t="shared" si="18"/>
        <v>44136</v>
      </c>
      <c r="B72" s="20">
        <f t="shared" si="19"/>
        <v>44165</v>
      </c>
      <c r="C72" s="9">
        <v>17.84</v>
      </c>
      <c r="D72" s="9">
        <f t="shared" si="14"/>
        <v>26.759999999999998</v>
      </c>
      <c r="E72" s="8">
        <f t="shared" si="15"/>
        <v>0</v>
      </c>
      <c r="F72" s="8">
        <f t="shared" si="16"/>
        <v>6</v>
      </c>
      <c r="G72" s="9">
        <f t="shared" si="17"/>
        <v>0</v>
      </c>
      <c r="I72" s="6"/>
    </row>
    <row r="73" spans="1:9" hidden="1" x14ac:dyDescent="0.2">
      <c r="A73" s="20">
        <f t="shared" si="18"/>
        <v>44166</v>
      </c>
      <c r="B73" s="20">
        <f t="shared" si="19"/>
        <v>44196</v>
      </c>
      <c r="C73" s="9">
        <v>17.46</v>
      </c>
      <c r="D73" s="9">
        <f t="shared" si="14"/>
        <v>26.19</v>
      </c>
      <c r="E73" s="8">
        <f t="shared" si="15"/>
        <v>0</v>
      </c>
      <c r="F73" s="8">
        <f t="shared" si="16"/>
        <v>6</v>
      </c>
      <c r="G73" s="9">
        <f t="shared" si="17"/>
        <v>0</v>
      </c>
      <c r="I73" s="6"/>
    </row>
    <row r="74" spans="1:9" hidden="1" x14ac:dyDescent="0.2">
      <c r="A74" s="20">
        <f t="shared" si="18"/>
        <v>44197</v>
      </c>
      <c r="B74" s="20">
        <f t="shared" si="19"/>
        <v>44227</v>
      </c>
      <c r="C74" s="9">
        <v>17.32</v>
      </c>
      <c r="D74" s="9">
        <f t="shared" si="1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17"/>
        <v>0</v>
      </c>
      <c r="I74" s="6"/>
    </row>
    <row r="75" spans="1:9" hidden="1" x14ac:dyDescent="0.2">
      <c r="A75" s="20">
        <f t="shared" si="18"/>
        <v>44228</v>
      </c>
      <c r="B75" s="20">
        <f t="shared" si="19"/>
        <v>44255</v>
      </c>
      <c r="C75" s="9">
        <v>17.54</v>
      </c>
      <c r="D75" s="9">
        <f t="shared" si="14"/>
        <v>26.31</v>
      </c>
      <c r="E75" s="8">
        <f t="shared" si="15"/>
        <v>0</v>
      </c>
      <c r="F75" s="8">
        <f t="shared" si="16"/>
        <v>6</v>
      </c>
      <c r="G75" s="9">
        <f t="shared" si="17"/>
        <v>0</v>
      </c>
      <c r="I75" s="6"/>
    </row>
    <row r="76" spans="1:9" hidden="1" x14ac:dyDescent="0.2">
      <c r="A76" s="20">
        <f t="shared" si="18"/>
        <v>44256</v>
      </c>
      <c r="B76" s="20">
        <f t="shared" si="19"/>
        <v>44286</v>
      </c>
      <c r="C76" s="9">
        <v>17.41</v>
      </c>
      <c r="D76" s="9">
        <f t="shared" si="14"/>
        <v>26.115000000000002</v>
      </c>
      <c r="E76" s="8">
        <f t="shared" si="15"/>
        <v>0</v>
      </c>
      <c r="F76" s="8">
        <f t="shared" si="16"/>
        <v>6</v>
      </c>
      <c r="G76" s="9">
        <f t="shared" si="17"/>
        <v>0</v>
      </c>
      <c r="I76" s="6"/>
    </row>
    <row r="77" spans="1:9" hidden="1" x14ac:dyDescent="0.2">
      <c r="A77" s="20">
        <f t="shared" si="18"/>
        <v>44287</v>
      </c>
      <c r="B77" s="20">
        <f t="shared" si="19"/>
        <v>44316</v>
      </c>
      <c r="C77" s="9">
        <v>17.309999999999999</v>
      </c>
      <c r="D77" s="9">
        <f t="shared" si="14"/>
        <v>25.964999999999996</v>
      </c>
      <c r="E77" s="8">
        <f t="shared" si="15"/>
        <v>0</v>
      </c>
      <c r="F77" s="8">
        <f t="shared" si="16"/>
        <v>6</v>
      </c>
      <c r="G77" s="9">
        <f t="shared" si="17"/>
        <v>0</v>
      </c>
      <c r="I77" s="6"/>
    </row>
    <row r="78" spans="1:9" hidden="1" x14ac:dyDescent="0.2">
      <c r="A78" s="20">
        <f t="shared" si="18"/>
        <v>44317</v>
      </c>
      <c r="B78" s="20">
        <f t="shared" si="19"/>
        <v>44347</v>
      </c>
      <c r="C78" s="9">
        <v>17.22</v>
      </c>
      <c r="D78" s="9">
        <f t="shared" si="14"/>
        <v>25.83</v>
      </c>
      <c r="E78" s="8">
        <f t="shared" si="15"/>
        <v>0</v>
      </c>
      <c r="F78" s="8">
        <f t="shared" si="16"/>
        <v>6</v>
      </c>
      <c r="G78" s="9">
        <f t="shared" si="17"/>
        <v>0</v>
      </c>
      <c r="I78" s="6"/>
    </row>
    <row r="79" spans="1:9" hidden="1" x14ac:dyDescent="0.2">
      <c r="A79" s="20">
        <f t="shared" si="18"/>
        <v>44348</v>
      </c>
      <c r="B79" s="20">
        <f t="shared" si="19"/>
        <v>44377</v>
      </c>
      <c r="C79" s="9">
        <v>17.21</v>
      </c>
      <c r="D79" s="9">
        <f t="shared" si="14"/>
        <v>25.815000000000001</v>
      </c>
      <c r="E79" s="8">
        <f t="shared" si="15"/>
        <v>0</v>
      </c>
      <c r="F79" s="8">
        <f t="shared" si="16"/>
        <v>6</v>
      </c>
      <c r="G79" s="9">
        <f t="shared" si="17"/>
        <v>0</v>
      </c>
      <c r="I79" s="6"/>
    </row>
    <row r="80" spans="1:9" hidden="1" x14ac:dyDescent="0.2">
      <c r="A80" s="20">
        <f t="shared" si="18"/>
        <v>44378</v>
      </c>
      <c r="B80" s="20">
        <f t="shared" si="19"/>
        <v>44408</v>
      </c>
      <c r="C80" s="9">
        <v>17.18</v>
      </c>
      <c r="D80" s="9">
        <f t="shared" si="14"/>
        <v>25.77</v>
      </c>
      <c r="E80" s="8">
        <f t="shared" si="15"/>
        <v>0</v>
      </c>
      <c r="F80" s="8">
        <f t="shared" si="16"/>
        <v>6</v>
      </c>
      <c r="G80" s="9">
        <f t="shared" si="17"/>
        <v>0</v>
      </c>
      <c r="I80" s="6"/>
    </row>
    <row r="81" spans="1:9" hidden="1" x14ac:dyDescent="0.2">
      <c r="A81" s="20">
        <f t="shared" si="18"/>
        <v>44409</v>
      </c>
      <c r="B81" s="20">
        <f t="shared" si="19"/>
        <v>44439</v>
      </c>
      <c r="C81" s="9">
        <v>17.239999999999998</v>
      </c>
      <c r="D81" s="9">
        <f t="shared" si="14"/>
        <v>25.86</v>
      </c>
      <c r="E81" s="8">
        <f t="shared" si="15"/>
        <v>0</v>
      </c>
      <c r="F81" s="8">
        <f t="shared" si="16"/>
        <v>6</v>
      </c>
      <c r="G81" s="9">
        <f t="shared" si="17"/>
        <v>0</v>
      </c>
      <c r="I81" s="6"/>
    </row>
    <row r="82" spans="1:9" hidden="1" x14ac:dyDescent="0.2">
      <c r="A82" s="20">
        <v>44463</v>
      </c>
      <c r="B82" s="20">
        <f t="shared" si="19"/>
        <v>44469</v>
      </c>
      <c r="C82" s="9">
        <v>17.190000000000001</v>
      </c>
      <c r="D82" s="9">
        <f t="shared" si="14"/>
        <v>25.785000000000004</v>
      </c>
      <c r="E82" s="8">
        <f t="shared" si="15"/>
        <v>0</v>
      </c>
      <c r="F82" s="8">
        <f t="shared" si="16"/>
        <v>6</v>
      </c>
      <c r="G82" s="9">
        <f t="shared" si="17"/>
        <v>0</v>
      </c>
      <c r="I82" s="6"/>
    </row>
    <row r="83" spans="1:9" x14ac:dyDescent="0.2">
      <c r="A83" s="20">
        <v>44471</v>
      </c>
      <c r="B83" s="20">
        <f t="shared" si="19"/>
        <v>44500</v>
      </c>
      <c r="C83" s="9">
        <v>17.079999999999998</v>
      </c>
      <c r="D83" s="9">
        <f t="shared" si="14"/>
        <v>25.619999999999997</v>
      </c>
      <c r="E83" s="8">
        <f t="shared" si="15"/>
        <v>30</v>
      </c>
      <c r="F83" s="8">
        <f t="shared" si="16"/>
        <v>36</v>
      </c>
      <c r="G83" s="9">
        <f t="shared" si="17"/>
        <v>24071.40688627549</v>
      </c>
      <c r="I83" s="6"/>
    </row>
    <row r="84" spans="1:9" x14ac:dyDescent="0.2">
      <c r="A84" s="20">
        <f t="shared" si="18"/>
        <v>44501</v>
      </c>
      <c r="B84" s="20">
        <f t="shared" si="19"/>
        <v>44530</v>
      </c>
      <c r="C84" s="9">
        <v>17.27</v>
      </c>
      <c r="D84" s="9">
        <f t="shared" si="14"/>
        <v>25.905000000000001</v>
      </c>
      <c r="E84" s="8">
        <f t="shared" si="15"/>
        <v>30</v>
      </c>
      <c r="F84" s="8">
        <f t="shared" si="16"/>
        <v>66</v>
      </c>
      <c r="G84" s="9">
        <f t="shared" si="17"/>
        <v>24312.837117567567</v>
      </c>
      <c r="I84" s="6"/>
    </row>
    <row r="85" spans="1:9" x14ac:dyDescent="0.2">
      <c r="A85" s="20">
        <f t="shared" si="18"/>
        <v>44531</v>
      </c>
      <c r="B85" s="20">
        <f t="shared" si="19"/>
        <v>44561</v>
      </c>
      <c r="C85" s="9">
        <v>17.46</v>
      </c>
      <c r="D85" s="9">
        <f t="shared" si="14"/>
        <v>26.19</v>
      </c>
      <c r="E85" s="8">
        <f t="shared" si="15"/>
        <v>31</v>
      </c>
      <c r="F85" s="8">
        <f t="shared" si="16"/>
        <v>97</v>
      </c>
      <c r="G85" s="9">
        <f t="shared" si="17"/>
        <v>25380.337647435619</v>
      </c>
      <c r="I85" s="6"/>
    </row>
    <row r="86" spans="1:9" x14ac:dyDescent="0.2">
      <c r="A86" s="20">
        <f t="shared" si="18"/>
        <v>44562</v>
      </c>
      <c r="B86" s="20">
        <f t="shared" si="19"/>
        <v>44592</v>
      </c>
      <c r="C86" s="21">
        <v>17.66</v>
      </c>
      <c r="D86" s="9">
        <f t="shared" si="14"/>
        <v>26.490000000000002</v>
      </c>
      <c r="E86" s="8">
        <f t="shared" si="15"/>
        <v>31</v>
      </c>
      <c r="F86" s="8">
        <f t="shared" si="16"/>
        <v>128</v>
      </c>
      <c r="G86" s="9">
        <f t="shared" si="17"/>
        <v>25642.01161598452</v>
      </c>
      <c r="I86" s="6"/>
    </row>
    <row r="87" spans="1:9" x14ac:dyDescent="0.2">
      <c r="A87" s="20">
        <f t="shared" si="18"/>
        <v>44593</v>
      </c>
      <c r="B87" s="20">
        <f t="shared" si="19"/>
        <v>44620</v>
      </c>
      <c r="C87" s="21">
        <v>18.3</v>
      </c>
      <c r="D87" s="9">
        <f t="shared" si="14"/>
        <v>27.450000000000003</v>
      </c>
      <c r="E87" s="8">
        <f t="shared" si="15"/>
        <v>28</v>
      </c>
      <c r="F87" s="8">
        <f t="shared" si="16"/>
        <v>156</v>
      </c>
      <c r="G87" s="9">
        <f t="shared" si="17"/>
        <v>23889.514162048014</v>
      </c>
      <c r="I87" s="6"/>
    </row>
    <row r="88" spans="1:9" x14ac:dyDescent="0.2">
      <c r="A88" s="20">
        <f t="shared" si="18"/>
        <v>44621</v>
      </c>
      <c r="B88" s="20">
        <f t="shared" si="19"/>
        <v>44651</v>
      </c>
      <c r="C88" s="21">
        <v>18.47</v>
      </c>
      <c r="D88" s="9">
        <f t="shared" si="14"/>
        <v>27.704999999999998</v>
      </c>
      <c r="E88" s="8">
        <f t="shared" si="15"/>
        <v>31</v>
      </c>
      <c r="F88" s="8">
        <f t="shared" si="16"/>
        <v>187</v>
      </c>
      <c r="G88" s="9">
        <f t="shared" si="17"/>
        <v>26696.01649566945</v>
      </c>
      <c r="I88" s="6"/>
    </row>
    <row r="89" spans="1:9" x14ac:dyDescent="0.2">
      <c r="A89" s="20">
        <f t="shared" si="18"/>
        <v>44652</v>
      </c>
      <c r="B89" s="20">
        <f t="shared" si="19"/>
        <v>44681</v>
      </c>
      <c r="C89" s="21">
        <v>19.05</v>
      </c>
      <c r="D89" s="9">
        <f t="shared" si="14"/>
        <v>28.575000000000003</v>
      </c>
      <c r="E89" s="8">
        <f t="shared" si="15"/>
        <v>30</v>
      </c>
      <c r="F89" s="8">
        <f t="shared" si="16"/>
        <v>217</v>
      </c>
      <c r="G89" s="9">
        <f t="shared" si="17"/>
        <v>26550.611682301183</v>
      </c>
      <c r="I89" s="6"/>
    </row>
    <row r="90" spans="1:9" x14ac:dyDescent="0.2">
      <c r="A90" s="20">
        <f t="shared" si="18"/>
        <v>44682</v>
      </c>
      <c r="B90" s="20">
        <f t="shared" si="19"/>
        <v>44712</v>
      </c>
      <c r="C90" s="21">
        <v>19.71</v>
      </c>
      <c r="D90" s="9">
        <f t="shared" si="14"/>
        <v>29.565000000000001</v>
      </c>
      <c r="E90" s="8">
        <f t="shared" si="15"/>
        <v>31</v>
      </c>
      <c r="F90" s="8">
        <f t="shared" si="16"/>
        <v>248</v>
      </c>
      <c r="G90" s="9">
        <f t="shared" si="17"/>
        <v>28291.911817876815</v>
      </c>
      <c r="I90" s="6"/>
    </row>
    <row r="91" spans="1:9" ht="13.5" thickBot="1" x14ac:dyDescent="0.25">
      <c r="A91" s="20">
        <f t="shared" si="18"/>
        <v>44713</v>
      </c>
      <c r="B91" s="20">
        <v>44741</v>
      </c>
      <c r="C91" s="21">
        <v>20.399999999999999</v>
      </c>
      <c r="D91" s="9">
        <f t="shared" si="14"/>
        <v>30.599999999999998</v>
      </c>
      <c r="E91" s="8">
        <f t="shared" si="15"/>
        <v>29</v>
      </c>
      <c r="F91" s="8">
        <f t="shared" si="16"/>
        <v>277</v>
      </c>
      <c r="G91" s="9">
        <f t="shared" si="17"/>
        <v>27268.875744257806</v>
      </c>
      <c r="I91" s="6"/>
    </row>
    <row r="92" spans="1:9" ht="13.5" thickBot="1" x14ac:dyDescent="0.25">
      <c r="A92" s="42" t="s">
        <v>14</v>
      </c>
      <c r="B92" s="43"/>
      <c r="C92" s="43"/>
      <c r="D92" s="43"/>
      <c r="E92" s="43"/>
      <c r="F92" s="44"/>
      <c r="G92" s="22">
        <f>SUM(G15:G91)</f>
        <v>232103.52316941647</v>
      </c>
    </row>
    <row r="95" spans="1:9" x14ac:dyDescent="0.2">
      <c r="A95" s="25"/>
      <c r="B95" s="25"/>
      <c r="C95" s="25"/>
      <c r="D95" s="25"/>
      <c r="E95" s="25"/>
      <c r="F95" s="25"/>
      <c r="G95" s="23"/>
    </row>
  </sheetData>
  <sheetProtection algorithmName="SHA-512" hashValue="JAy7OxPjDpsiaI78Z5hVjAN6wS0RRjQtGULiSxgJqY6fahVed28gUipEscgrfye4k89CQBhdOolT+xdPuuFCkA==" saltValue="MG3J/cDuGniLTfAoXReZ4w==" spinCount="100000" sheet="1" objects="1" scenarios="1" selectLockedCells="1" selectUnlockedCells="1"/>
  <mergeCells count="11">
    <mergeCell ref="A95:F95"/>
    <mergeCell ref="A1:G1"/>
    <mergeCell ref="A2:G2"/>
    <mergeCell ref="A4:G4"/>
    <mergeCell ref="A12:B14"/>
    <mergeCell ref="C12:C14"/>
    <mergeCell ref="D12:D14"/>
    <mergeCell ref="E12:E14"/>
    <mergeCell ref="F12:F14"/>
    <mergeCell ref="G12:G14"/>
    <mergeCell ref="A92:F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condena</vt:lpstr>
      <vt:lpstr>Liq. Interes moratorios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Valentina Orozco Arce</cp:lastModifiedBy>
  <cp:revision/>
  <dcterms:created xsi:type="dcterms:W3CDTF">2020-07-13T02:40:17Z</dcterms:created>
  <dcterms:modified xsi:type="dcterms:W3CDTF">2024-12-18T13:59:20Z</dcterms:modified>
  <cp:category/>
  <cp:contentStatus/>
</cp:coreProperties>
</file>