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gha2-my.sharepoint.com/personal/vorozco_gha_com_co/Documents/Documents/GHA/LIQUIDACIONES/"/>
    </mc:Choice>
  </mc:AlternateContent>
  <xr:revisionPtr revIDLastSave="36" documentId="13_ncr:1_{F43A6E2D-75E0-43DE-985E-D732BAD9ECA3}" xr6:coauthVersionLast="47" xr6:coauthVersionMax="47" xr10:uidLastSave="{5D33049D-DE7F-4D90-9B48-44EAA9C7712A}"/>
  <bookViews>
    <workbookView xWindow="-120" yWindow="-120" windowWidth="24240" windowHeight="13020" xr2:uid="{69AAD36E-CAFA-43EB-832F-400E58192986}"/>
  </bookViews>
  <sheets>
    <sheet name="LIQ. PRETENSIONES DEMANDA" sheetId="12"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2" l="1"/>
  <c r="G39" i="12"/>
  <c r="H39" i="12" s="1"/>
  <c r="D43" i="12" s="1"/>
  <c r="D41" i="12" l="1"/>
  <c r="E43" i="12" s="1"/>
  <c r="E44" i="12" s="1"/>
  <c r="E25" i="12" l="1"/>
  <c r="E26" i="12"/>
  <c r="E27" i="12"/>
  <c r="E28" i="12"/>
  <c r="E17" i="12"/>
  <c r="F17" i="12" s="1"/>
  <c r="D25" i="12" s="1"/>
  <c r="E18" i="12"/>
  <c r="F18" i="12" s="1"/>
  <c r="D26" i="12" s="1"/>
  <c r="F26" i="12" s="1"/>
  <c r="E19" i="12"/>
  <c r="F19" i="12" s="1"/>
  <c r="D27" i="12" s="1"/>
  <c r="E20" i="12"/>
  <c r="F20" i="12" s="1"/>
  <c r="D28" i="12" s="1"/>
  <c r="E8" i="12"/>
  <c r="F8" i="12" s="1"/>
  <c r="E9" i="12"/>
  <c r="F9" i="12" s="1"/>
  <c r="E10" i="12"/>
  <c r="F10" i="12" s="1"/>
  <c r="E11" i="12"/>
  <c r="F11" i="12" s="1"/>
  <c r="E12" i="12"/>
  <c r="F12" i="12" s="1"/>
  <c r="E16" i="12"/>
  <c r="F16" i="12" s="1"/>
  <c r="E24" i="12"/>
  <c r="F27" i="12" l="1"/>
  <c r="F13" i="12"/>
  <c r="F25" i="12"/>
  <c r="F28" i="12"/>
  <c r="F21" i="12"/>
  <c r="D24" i="12"/>
  <c r="F24" i="12" s="1"/>
  <c r="F29" i="12" l="1"/>
  <c r="F52" i="12" s="1"/>
  <c r="B49" i="12" l="1"/>
</calcChain>
</file>

<file path=xl/sharedStrings.xml><?xml version="1.0" encoding="utf-8"?>
<sst xmlns="http://schemas.openxmlformats.org/spreadsheetml/2006/main" count="46" uniqueCount="31">
  <si>
    <t>DESDE</t>
  </si>
  <si>
    <t>HASTA</t>
  </si>
  <si>
    <t>SALARIO</t>
  </si>
  <si>
    <t>DÍAS</t>
  </si>
  <si>
    <t>TOTAL ADEUDADO</t>
  </si>
  <si>
    <t>CESANTÍAS</t>
  </si>
  <si>
    <t>INTERESES</t>
  </si>
  <si>
    <t>PRIMA</t>
  </si>
  <si>
    <t>LIQUIDACIÓN DE LAS PRETENSIONES DE LA DEMANDA</t>
  </si>
  <si>
    <t>INDEMNIZACIÓN ARTÍCULO 64 DEL C.S.T.</t>
  </si>
  <si>
    <t>AÑO</t>
  </si>
  <si>
    <t>MES</t>
  </si>
  <si>
    <t>DÍA</t>
  </si>
  <si>
    <t>Tiempo Laborado en:</t>
  </si>
  <si>
    <t>Fecha de Terminación:</t>
  </si>
  <si>
    <t>Días</t>
  </si>
  <si>
    <t>Años</t>
  </si>
  <si>
    <t>Ingreso Mensual:</t>
  </si>
  <si>
    <t>Ingreso Diario:</t>
  </si>
  <si>
    <t>Total Indemnizacón:</t>
  </si>
  <si>
    <t>INDEMNIZACIÓN DEL ARTÍCULO 65 DEL C.S.T.</t>
  </si>
  <si>
    <t>Fecha de Ingreso:</t>
  </si>
  <si>
    <t>Indemnización primer año</t>
  </si>
  <si>
    <t>Indemnización años adicionales:</t>
  </si>
  <si>
    <t>Total Liquidación:</t>
  </si>
  <si>
    <t>TOTAL</t>
  </si>
  <si>
    <t>Intereses moratorios  desde 15/11/14 hasta 03/05/24: DÍAS</t>
  </si>
  <si>
    <t>Nota: 
-El actor solo refiere último salario devengado, por lo que, para los años anteriores se tomó como base el SMLMV.
-Para el cálculo de las prestaciones sociales se le sumó al salario el auxilio de transporte, comoquiera que, devengaba menos de 2 SMLMV</t>
  </si>
  <si>
    <t>Total prestaciones</t>
  </si>
  <si>
    <t xml:space="preserve"> VACACIONES </t>
  </si>
  <si>
    <t xml:space="preserve">
*Nota: 
La póliza No. 3305310000058  tiene una vigencia del 15/02/2010 al 08/10/2015 y ampara salarios, prestaciones sociales e indemnizaciones laborales.
El demandante solicita el pago de (i) vacaciones, cesantías, prima de servicios e intereses a las cesantías del 16/02/2010 al 14/11/2014, (ii) el pago de la indemnización prevista en los artículos 64 y 65 del CST, (iii) la devolución de aportes social operativo y cuota de sostenimiento rubros los cuales no se liquidan.
Se liquidan todas las pretensiones de la demanda, sin embargo, se debe tener en cuenta que, los intereses moratorios consagrados en el artículo 65 del CST de conformidad con la postura de la CSJ sala Laboral, no consituye una indemnización por lo que, la póliza no tendría cobertura para aquel al igual que para el concepto de vacaciones.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</si>
</sst>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 #,##0.00;[Red]\-&quot;$&quot;\ #,##0.00"/>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_ &quot;$&quot;\ * #,##0_ ;_ &quot;$&quot;\ * \-#,##0_ ;_ &quot;$&quot;\ * &quot;-&quot;_ ;_ @_ "/>
    <numFmt numFmtId="167" formatCode="_ * #,##0_ ;_ * \-#,##0_ ;_ * &quot;-&quot;_ ;_ @_ "/>
    <numFmt numFmtId="168" formatCode="_ &quot;$&quot;\ * #,##0.00_ ;_ &quot;$&quot;\ * \-#,##0.00_ ;_ &quot;$&quot;\ * &quot;-&quot;??_ ;_ @_ "/>
    <numFmt numFmtId="169" formatCode="0.0"/>
  </numFmts>
  <fonts count="13"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b/>
      <u/>
      <sz val="11"/>
      <color theme="1"/>
      <name val="Calibri"/>
      <family val="2"/>
      <scheme val="minor"/>
    </font>
    <font>
      <sz val="8"/>
      <name val="Calibri"/>
      <family val="2"/>
      <scheme val="minor"/>
    </font>
    <font>
      <sz val="9"/>
      <color theme="1"/>
      <name val="Arial"/>
      <family val="2"/>
    </font>
    <font>
      <sz val="10"/>
      <color theme="1"/>
      <name val="Arial"/>
      <family val="2"/>
    </font>
    <font>
      <b/>
      <sz val="9"/>
      <name val="Arial"/>
      <family val="2"/>
    </font>
    <font>
      <b/>
      <u/>
      <sz val="12"/>
      <color theme="0"/>
      <name val="Calibri"/>
      <family val="2"/>
      <scheme val="minor"/>
    </font>
    <font>
      <b/>
      <u val="singleAccounting"/>
      <sz val="12"/>
      <color theme="0"/>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167"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65">
    <xf numFmtId="0" fontId="0" fillId="0" borderId="0" xfId="0"/>
    <xf numFmtId="0" fontId="3" fillId="0" borderId="1" xfId="0" applyFont="1" applyBorder="1" applyAlignment="1">
      <alignment horizontal="center"/>
    </xf>
    <xf numFmtId="164" fontId="0" fillId="0" borderId="1" xfId="1" applyNumberFormat="1" applyFont="1" applyBorder="1"/>
    <xf numFmtId="164" fontId="3" fillId="3" borderId="1" xfId="1" applyNumberFormat="1" applyFont="1" applyFill="1" applyBorder="1"/>
    <xf numFmtId="164" fontId="3" fillId="2" borderId="1" xfId="1" applyNumberFormat="1" applyFont="1" applyFill="1" applyBorder="1" applyAlignment="1">
      <alignment horizontal="center"/>
    </xf>
    <xf numFmtId="165" fontId="0" fillId="0" borderId="1" xfId="0" applyNumberFormat="1" applyBorder="1"/>
    <xf numFmtId="164" fontId="0" fillId="0" borderId="1" xfId="1" applyNumberFormat="1" applyFont="1" applyFill="1" applyBorder="1"/>
    <xf numFmtId="0" fontId="3" fillId="0" borderId="0" xfId="0" applyFont="1" applyAlignment="1">
      <alignment horizontal="center"/>
    </xf>
    <xf numFmtId="164" fontId="3" fillId="0" borderId="0" xfId="1" applyNumberFormat="1" applyFont="1" applyFill="1" applyBorder="1"/>
    <xf numFmtId="14" fontId="7" fillId="0" borderId="1" xfId="0" applyNumberFormat="1" applyFont="1" applyBorder="1" applyAlignment="1">
      <alignment horizontal="center" vertical="center"/>
    </xf>
    <xf numFmtId="164" fontId="0" fillId="0" borderId="1" xfId="0" applyNumberFormat="1" applyBorder="1" applyAlignment="1">
      <alignment horizontal="center"/>
    </xf>
    <xf numFmtId="164" fontId="3" fillId="3" borderId="1" xfId="0" applyNumberFormat="1" applyFont="1" applyFill="1" applyBorder="1"/>
    <xf numFmtId="8" fontId="6" fillId="0" borderId="0" xfId="2" applyNumberFormat="1" applyFont="1" applyBorder="1" applyAlignment="1">
      <alignment horizontal="center"/>
    </xf>
    <xf numFmtId="44" fontId="6" fillId="0" borderId="0" xfId="2" applyFont="1" applyBorder="1" applyAlignment="1">
      <alignment horizontal="center"/>
    </xf>
    <xf numFmtId="0" fontId="6" fillId="0" borderId="0" xfId="0" applyFont="1" applyAlignment="1">
      <alignment horizontal="center"/>
    </xf>
    <xf numFmtId="164" fontId="10" fillId="4" borderId="1" xfId="0" applyNumberFormat="1" applyFont="1" applyFill="1" applyBorder="1"/>
    <xf numFmtId="0" fontId="8" fillId="0" borderId="0" xfId="0" applyFont="1" applyAlignment="1">
      <alignment horizontal="center"/>
    </xf>
    <xf numFmtId="0" fontId="8" fillId="0" borderId="0" xfId="0" applyFont="1"/>
    <xf numFmtId="0" fontId="3" fillId="0" borderId="1" xfId="0" applyFont="1" applyBorder="1" applyAlignment="1">
      <alignment horizontal="center" vertical="center" wrapText="1"/>
    </xf>
    <xf numFmtId="164" fontId="0" fillId="0" borderId="1" xfId="2" applyNumberFormat="1" applyFont="1" applyBorder="1" applyAlignment="1">
      <alignment horizontal="left"/>
    </xf>
    <xf numFmtId="0" fontId="0" fillId="2" borderId="0" xfId="0" applyFill="1" applyAlignment="1">
      <alignment horizontal="center" vertical="center" wrapText="1"/>
    </xf>
    <xf numFmtId="0" fontId="4" fillId="3" borderId="3" xfId="0" applyFont="1" applyFill="1" applyBorder="1" applyAlignment="1">
      <alignment horizontal="center"/>
    </xf>
    <xf numFmtId="0" fontId="3" fillId="0" borderId="2"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1" fontId="0" fillId="0" borderId="2" xfId="2" applyNumberFormat="1" applyFont="1" applyFill="1" applyBorder="1" applyAlignment="1">
      <alignment horizontal="center" vertical="center"/>
    </xf>
    <xf numFmtId="1" fontId="0" fillId="0" borderId="5" xfId="2" applyNumberFormat="1" applyFont="1" applyFill="1" applyBorder="1" applyAlignment="1">
      <alignment horizontal="center" vertical="center"/>
    </xf>
    <xf numFmtId="0" fontId="9" fillId="4" borderId="2" xfId="0" applyFont="1" applyFill="1" applyBorder="1" applyAlignment="1">
      <alignment horizontal="center"/>
    </xf>
    <xf numFmtId="0" fontId="9" fillId="4" borderId="4" xfId="0" applyFont="1" applyFill="1" applyBorder="1" applyAlignment="1">
      <alignment horizontal="center"/>
    </xf>
    <xf numFmtId="0" fontId="9" fillId="4" borderId="5" xfId="0" applyFont="1" applyFill="1" applyBorder="1" applyAlignment="1">
      <alignment horizontal="center"/>
    </xf>
    <xf numFmtId="0" fontId="3" fillId="2" borderId="1" xfId="0" applyFont="1" applyFill="1" applyBorder="1" applyAlignment="1">
      <alignment horizontal="center"/>
    </xf>
    <xf numFmtId="0" fontId="0" fillId="0" borderId="1" xfId="0" applyBorder="1"/>
    <xf numFmtId="14" fontId="0" fillId="0" borderId="1" xfId="0" applyNumberFormat="1" applyBorder="1"/>
    <xf numFmtId="3" fontId="0" fillId="0" borderId="1" xfId="0" applyNumberFormat="1" applyBorder="1"/>
    <xf numFmtId="0" fontId="3" fillId="0" borderId="1" xfId="0" applyFont="1" applyBorder="1" applyAlignment="1">
      <alignment horizontal="center" vertical="center"/>
    </xf>
    <xf numFmtId="0" fontId="3" fillId="2" borderId="2"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11" fillId="0" borderId="2" xfId="0" applyFont="1" applyBorder="1" applyAlignment="1">
      <alignment horizontal="center"/>
    </xf>
    <xf numFmtId="0" fontId="11" fillId="0" borderId="5" xfId="0" applyFont="1" applyBorder="1" applyAlignment="1">
      <alignment horizontal="center"/>
    </xf>
    <xf numFmtId="0" fontId="12" fillId="0" borderId="6"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2" fillId="2" borderId="1" xfId="0" applyFont="1" applyFill="1" applyBorder="1" applyAlignment="1">
      <alignment horizontal="center"/>
    </xf>
    <xf numFmtId="169" fontId="12" fillId="2" borderId="1" xfId="0" applyNumberFormat="1" applyFont="1" applyFill="1" applyBorder="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3" fontId="11" fillId="0" borderId="1" xfId="0" applyNumberFormat="1" applyFont="1" applyBorder="1" applyAlignment="1">
      <alignment horizontal="center"/>
    </xf>
    <xf numFmtId="2" fontId="11" fillId="0" borderId="1" xfId="0" applyNumberFormat="1" applyFont="1" applyBorder="1" applyAlignment="1">
      <alignment horizontal="center"/>
    </xf>
    <xf numFmtId="8" fontId="12" fillId="0" borderId="2" xfId="0" applyNumberFormat="1" applyFont="1" applyBorder="1" applyAlignment="1">
      <alignment horizontal="center"/>
    </xf>
    <xf numFmtId="8" fontId="12" fillId="0" borderId="4" xfId="0" applyNumberFormat="1" applyFont="1" applyBorder="1" applyAlignment="1">
      <alignment horizontal="center"/>
    </xf>
    <xf numFmtId="8" fontId="12" fillId="0" borderId="5" xfId="0" applyNumberFormat="1" applyFont="1" applyBorder="1" applyAlignment="1">
      <alignment horizontal="center"/>
    </xf>
    <xf numFmtId="2" fontId="12" fillId="0" borderId="6" xfId="0" applyNumberFormat="1" applyFont="1" applyBorder="1" applyAlignment="1">
      <alignment horizontal="center"/>
    </xf>
    <xf numFmtId="0" fontId="12" fillId="0" borderId="2" xfId="0" applyFont="1" applyBorder="1" applyAlignment="1">
      <alignment horizontal="center"/>
    </xf>
    <xf numFmtId="0" fontId="12" fillId="0" borderId="5" xfId="0" applyFont="1" applyBorder="1" applyAlignment="1">
      <alignment horizontal="center"/>
    </xf>
    <xf numFmtId="0" fontId="12" fillId="0" borderId="1" xfId="0" applyFont="1" applyBorder="1"/>
    <xf numFmtId="8" fontId="12" fillId="3" borderId="2" xfId="0" applyNumberFormat="1" applyFont="1" applyFill="1" applyBorder="1" applyAlignment="1">
      <alignment horizontal="center"/>
    </xf>
    <xf numFmtId="8" fontId="12" fillId="3" borderId="4" xfId="0" applyNumberFormat="1" applyFont="1" applyFill="1" applyBorder="1" applyAlignment="1">
      <alignment horizontal="center"/>
    </xf>
    <xf numFmtId="8" fontId="12" fillId="3" borderId="5" xfId="0" applyNumberFormat="1" applyFont="1" applyFill="1" applyBorder="1" applyAlignment="1">
      <alignment horizontal="center"/>
    </xf>
    <xf numFmtId="8" fontId="11" fillId="0" borderId="2" xfId="0" applyNumberFormat="1" applyFont="1" applyBorder="1" applyAlignment="1">
      <alignment horizontal="center"/>
    </xf>
    <xf numFmtId="8" fontId="11" fillId="0" borderId="4" xfId="0" applyNumberFormat="1" applyFont="1" applyBorder="1" applyAlignment="1">
      <alignment horizontal="center"/>
    </xf>
    <xf numFmtId="8" fontId="11" fillId="0" borderId="5" xfId="0" applyNumberFormat="1" applyFont="1" applyBorder="1" applyAlignment="1">
      <alignment horizontal="center"/>
    </xf>
  </cellXfs>
  <cellStyles count="19">
    <cellStyle name="Millares" xfId="1" builtinId="3"/>
    <cellStyle name="Millares [0] 2" xfId="4" xr:uid="{3555D9B7-EA0C-4C21-A235-0CD6BE1EC253}"/>
    <cellStyle name="Millares 2" xfId="9" xr:uid="{52E748A6-508A-43EC-9983-10807D820023}"/>
    <cellStyle name="Millares 3" xfId="11" xr:uid="{489BD241-C3FF-4DFE-89AE-EA3930EC2C75}"/>
    <cellStyle name="Millares 4" xfId="7" xr:uid="{30B7C3BA-0FB0-470D-88BE-FBEF74427B88}"/>
    <cellStyle name="Millares 5" xfId="13" xr:uid="{79326964-5294-479E-B982-0A5948E6458E}"/>
    <cellStyle name="Millares 6" xfId="16" xr:uid="{ABFDC7D0-759F-45EB-9979-8CD3F87889E5}"/>
    <cellStyle name="Millares 7" xfId="17" xr:uid="{FFF4BEC4-3F5B-40BE-AC92-6362DAEDDD14}"/>
    <cellStyle name="Moneda" xfId="2" builtinId="4"/>
    <cellStyle name="Moneda [0] 2" xfId="6" xr:uid="{40580231-C906-4C03-A65D-3EA45064320D}"/>
    <cellStyle name="Moneda 2" xfId="5" xr:uid="{60B0EB24-56E2-4FB9-B187-077D7FCBAA83}"/>
    <cellStyle name="Moneda 3" xfId="10" xr:uid="{B553DF60-E9E3-43DE-950B-5D5A0815FFF2}"/>
    <cellStyle name="Moneda 4" xfId="12" xr:uid="{91876A93-028D-40C8-982D-CCA51D4D575D}"/>
    <cellStyle name="Moneda 5" xfId="8" xr:uid="{A7350134-E2AE-4379-A4D5-B823FC54C5D3}"/>
    <cellStyle name="Moneda 6" xfId="14" xr:uid="{BF3C704B-FB29-4786-98E8-8A8CE20070B2}"/>
    <cellStyle name="Moneda 7" xfId="15" xr:uid="{B8E0172D-6407-491A-BE97-75C736043314}"/>
    <cellStyle name="Moneda 8" xfId="18" xr:uid="{2F89C845-0DCC-444B-8884-C9A0330B6C73}"/>
    <cellStyle name="Normal" xfId="0" builtinId="0"/>
    <cellStyle name="Normal 2" xfId="3"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142874</xdr:colOff>
      <xdr:row>0</xdr:row>
      <xdr:rowOff>0</xdr:rowOff>
    </xdr:from>
    <xdr:to>
      <xdr:col>4</xdr:col>
      <xdr:colOff>1397079</xdr:colOff>
      <xdr:row>3</xdr:row>
      <xdr:rowOff>161925</xdr:rowOff>
    </xdr:to>
    <xdr:pic>
      <xdr:nvPicPr>
        <xdr:cNvPr id="2" name="Imagen 1">
          <a:extLst>
            <a:ext uri="{FF2B5EF4-FFF2-40B4-BE49-F238E27FC236}">
              <a16:creationId xmlns:a16="http://schemas.microsoft.com/office/drawing/2014/main" id="{5600422F-526E-49AF-9888-D5D4C3987E85}"/>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5A30-EE9D-436B-B5B0-179805CA5561}">
  <dimension ref="B4:L54"/>
  <sheetViews>
    <sheetView tabSelected="1" zoomScale="80" zoomScaleNormal="80" workbookViewId="0">
      <selection activeCell="E43" sqref="E43:H43"/>
    </sheetView>
  </sheetViews>
  <sheetFormatPr baseColWidth="10" defaultColWidth="11.42578125" defaultRowHeight="15" x14ac:dyDescent="0.25"/>
  <cols>
    <col min="1" max="1" width="8.42578125" customWidth="1"/>
    <col min="2" max="2" width="17.42578125" customWidth="1"/>
    <col min="3" max="3" width="15.5703125" customWidth="1"/>
    <col min="4" max="4" width="23.7109375" customWidth="1"/>
    <col min="5" max="5" width="23.85546875" bestFit="1" customWidth="1"/>
    <col min="6" max="6" width="22.7109375" bestFit="1" customWidth="1"/>
    <col min="7" max="7" width="18.85546875" customWidth="1"/>
    <col min="8" max="8" width="15.85546875" customWidth="1"/>
    <col min="9" max="9" width="11.5703125" bestFit="1" customWidth="1"/>
    <col min="10" max="10" width="11.5703125" customWidth="1"/>
    <col min="11" max="11" width="19.140625" bestFit="1" customWidth="1"/>
    <col min="12" max="12" width="24.42578125" customWidth="1"/>
    <col min="13" max="13" width="18.85546875" bestFit="1" customWidth="1"/>
    <col min="14" max="14" width="20.28515625" bestFit="1" customWidth="1"/>
  </cols>
  <sheetData>
    <row r="4" spans="2:12" ht="15" customHeight="1" x14ac:dyDescent="0.25"/>
    <row r="5" spans="2:12" ht="15" customHeight="1" x14ac:dyDescent="0.25">
      <c r="B5" s="21" t="s">
        <v>8</v>
      </c>
      <c r="C5" s="21"/>
      <c r="D5" s="21"/>
      <c r="E5" s="21"/>
      <c r="F5" s="21"/>
    </row>
    <row r="6" spans="2:12" ht="15.75" customHeight="1" x14ac:dyDescent="0.25">
      <c r="I6" s="20" t="s">
        <v>27</v>
      </c>
      <c r="J6" s="20"/>
      <c r="K6" s="20"/>
      <c r="L6" s="20"/>
    </row>
    <row r="7" spans="2:12" ht="15.75" customHeight="1" x14ac:dyDescent="0.25">
      <c r="B7" s="1" t="s">
        <v>0</v>
      </c>
      <c r="C7" s="1" t="s">
        <v>1</v>
      </c>
      <c r="D7" s="1" t="s">
        <v>2</v>
      </c>
      <c r="E7" s="1" t="s">
        <v>3</v>
      </c>
      <c r="F7" s="4" t="s">
        <v>7</v>
      </c>
      <c r="I7" s="20"/>
      <c r="J7" s="20"/>
      <c r="K7" s="20"/>
      <c r="L7" s="20"/>
    </row>
    <row r="8" spans="2:12" ht="15.75" customHeight="1" x14ac:dyDescent="0.25">
      <c r="B8" s="9">
        <v>40225</v>
      </c>
      <c r="C8" s="9">
        <v>40543</v>
      </c>
      <c r="D8" s="5">
        <v>576500</v>
      </c>
      <c r="E8" s="2">
        <f t="shared" ref="E8:E11" si="0">DAYS360(B8,C8)</f>
        <v>315</v>
      </c>
      <c r="F8" s="6">
        <f t="shared" ref="F8:F11" si="1">(D8*E8)/360</f>
        <v>504437.5</v>
      </c>
      <c r="I8" s="20"/>
      <c r="J8" s="20"/>
      <c r="K8" s="20"/>
      <c r="L8" s="20"/>
    </row>
    <row r="9" spans="2:12" ht="15.75" customHeight="1" x14ac:dyDescent="0.25">
      <c r="B9" s="9">
        <v>40544</v>
      </c>
      <c r="C9" s="9">
        <v>40908</v>
      </c>
      <c r="D9" s="5">
        <v>599200</v>
      </c>
      <c r="E9" s="2">
        <f t="shared" si="0"/>
        <v>360</v>
      </c>
      <c r="F9" s="6">
        <f t="shared" si="1"/>
        <v>599200</v>
      </c>
      <c r="I9" s="20"/>
      <c r="J9" s="20"/>
      <c r="K9" s="20"/>
      <c r="L9" s="20"/>
    </row>
    <row r="10" spans="2:12" ht="15.75" customHeight="1" x14ac:dyDescent="0.25">
      <c r="B10" s="9">
        <v>40909</v>
      </c>
      <c r="C10" s="9">
        <v>41274</v>
      </c>
      <c r="D10" s="5">
        <v>634500</v>
      </c>
      <c r="E10" s="2">
        <f t="shared" si="0"/>
        <v>360</v>
      </c>
      <c r="F10" s="6">
        <f t="shared" si="1"/>
        <v>634500</v>
      </c>
      <c r="I10" s="20"/>
      <c r="J10" s="20"/>
      <c r="K10" s="20"/>
      <c r="L10" s="20"/>
    </row>
    <row r="11" spans="2:12" ht="15.75" customHeight="1" x14ac:dyDescent="0.25">
      <c r="B11" s="9">
        <v>41275</v>
      </c>
      <c r="C11" s="9">
        <v>41639</v>
      </c>
      <c r="D11" s="5">
        <v>660000</v>
      </c>
      <c r="E11" s="2">
        <f t="shared" si="0"/>
        <v>360</v>
      </c>
      <c r="F11" s="6">
        <f t="shared" si="1"/>
        <v>660000</v>
      </c>
      <c r="I11" s="20"/>
      <c r="J11" s="20"/>
      <c r="K11" s="20"/>
      <c r="L11" s="20"/>
    </row>
    <row r="12" spans="2:12" ht="15.75" customHeight="1" x14ac:dyDescent="0.25">
      <c r="B12" s="9">
        <v>41640</v>
      </c>
      <c r="C12" s="9">
        <v>41957</v>
      </c>
      <c r="D12" s="5">
        <v>996460</v>
      </c>
      <c r="E12" s="2">
        <f t="shared" ref="E12" si="2">DAYS360(B12,C12)</f>
        <v>313</v>
      </c>
      <c r="F12" s="6">
        <f t="shared" ref="F12" si="3">(D12*E12)/360</f>
        <v>866366.61111111112</v>
      </c>
    </row>
    <row r="13" spans="2:12" ht="15.75" customHeight="1" x14ac:dyDescent="0.25">
      <c r="B13" s="22" t="s">
        <v>4</v>
      </c>
      <c r="C13" s="23"/>
      <c r="D13" s="23"/>
      <c r="E13" s="24"/>
      <c r="F13" s="3">
        <f>SUM(F8:F12)</f>
        <v>3264504.111111111</v>
      </c>
    </row>
    <row r="14" spans="2:12" ht="15.75" customHeight="1" x14ac:dyDescent="0.25">
      <c r="I14" s="20" t="s">
        <v>30</v>
      </c>
      <c r="J14" s="20"/>
      <c r="K14" s="20"/>
      <c r="L14" s="20"/>
    </row>
    <row r="15" spans="2:12" ht="15.75" customHeight="1" x14ac:dyDescent="0.25">
      <c r="B15" s="1" t="s">
        <v>0</v>
      </c>
      <c r="C15" s="1" t="s">
        <v>1</v>
      </c>
      <c r="D15" s="1" t="s">
        <v>2</v>
      </c>
      <c r="E15" s="1" t="s">
        <v>3</v>
      </c>
      <c r="F15" s="4" t="s">
        <v>5</v>
      </c>
      <c r="I15" s="20"/>
      <c r="J15" s="20"/>
      <c r="K15" s="20"/>
      <c r="L15" s="20"/>
    </row>
    <row r="16" spans="2:12" ht="15.75" customHeight="1" x14ac:dyDescent="0.25">
      <c r="B16" s="9">
        <v>40225</v>
      </c>
      <c r="C16" s="9">
        <v>40543</v>
      </c>
      <c r="D16" s="5">
        <v>576500</v>
      </c>
      <c r="E16" s="2">
        <f t="shared" ref="E16:E20" si="4">DAYS360(B16,C16)</f>
        <v>315</v>
      </c>
      <c r="F16" s="6">
        <f t="shared" ref="F16:F20" si="5">(D16*E16)/360</f>
        <v>504437.5</v>
      </c>
      <c r="I16" s="20"/>
      <c r="J16" s="20"/>
      <c r="K16" s="20"/>
      <c r="L16" s="20"/>
    </row>
    <row r="17" spans="2:12" ht="15.75" customHeight="1" x14ac:dyDescent="0.25">
      <c r="B17" s="9">
        <v>40544</v>
      </c>
      <c r="C17" s="9">
        <v>40908</v>
      </c>
      <c r="D17" s="5">
        <v>599200</v>
      </c>
      <c r="E17" s="2">
        <f t="shared" si="4"/>
        <v>360</v>
      </c>
      <c r="F17" s="6">
        <f t="shared" si="5"/>
        <v>599200</v>
      </c>
      <c r="I17" s="20"/>
      <c r="J17" s="20"/>
      <c r="K17" s="20"/>
      <c r="L17" s="20"/>
    </row>
    <row r="18" spans="2:12" ht="15.75" customHeight="1" x14ac:dyDescent="0.25">
      <c r="B18" s="9">
        <v>40909</v>
      </c>
      <c r="C18" s="9">
        <v>41274</v>
      </c>
      <c r="D18" s="5">
        <v>634500</v>
      </c>
      <c r="E18" s="2">
        <f t="shared" si="4"/>
        <v>360</v>
      </c>
      <c r="F18" s="6">
        <f t="shared" si="5"/>
        <v>634500</v>
      </c>
      <c r="I18" s="20"/>
      <c r="J18" s="20"/>
      <c r="K18" s="20"/>
      <c r="L18" s="20"/>
    </row>
    <row r="19" spans="2:12" ht="15.75" customHeight="1" x14ac:dyDescent="0.25">
      <c r="B19" s="9">
        <v>41275</v>
      </c>
      <c r="C19" s="9">
        <v>41639</v>
      </c>
      <c r="D19" s="5">
        <v>660000</v>
      </c>
      <c r="E19" s="2">
        <f t="shared" si="4"/>
        <v>360</v>
      </c>
      <c r="F19" s="6">
        <f t="shared" si="5"/>
        <v>660000</v>
      </c>
      <c r="I19" s="20"/>
      <c r="J19" s="20"/>
      <c r="K19" s="20"/>
      <c r="L19" s="20"/>
    </row>
    <row r="20" spans="2:12" ht="15.75" customHeight="1" x14ac:dyDescent="0.25">
      <c r="B20" s="9">
        <v>41640</v>
      </c>
      <c r="C20" s="9">
        <v>41957</v>
      </c>
      <c r="D20" s="5">
        <v>996460</v>
      </c>
      <c r="E20" s="2">
        <f t="shared" si="4"/>
        <v>313</v>
      </c>
      <c r="F20" s="6">
        <f t="shared" si="5"/>
        <v>866366.61111111112</v>
      </c>
      <c r="I20" s="20"/>
      <c r="J20" s="20"/>
      <c r="K20" s="20"/>
      <c r="L20" s="20"/>
    </row>
    <row r="21" spans="2:12" ht="15.75" customHeight="1" x14ac:dyDescent="0.25">
      <c r="B21" s="25" t="s">
        <v>4</v>
      </c>
      <c r="C21" s="25"/>
      <c r="D21" s="25"/>
      <c r="E21" s="25"/>
      <c r="F21" s="3">
        <f>SUM(F16:F20)</f>
        <v>3264504.111111111</v>
      </c>
      <c r="I21" s="20"/>
      <c r="J21" s="20"/>
      <c r="K21" s="20"/>
      <c r="L21" s="20"/>
    </row>
    <row r="22" spans="2:12" ht="15.75" customHeight="1" x14ac:dyDescent="0.25">
      <c r="B22" s="7"/>
      <c r="C22" s="7"/>
      <c r="D22" s="7"/>
      <c r="E22" s="7"/>
      <c r="F22" s="8"/>
      <c r="I22" s="20"/>
      <c r="J22" s="20"/>
      <c r="K22" s="20"/>
      <c r="L22" s="20"/>
    </row>
    <row r="23" spans="2:12" ht="15.75" customHeight="1" x14ac:dyDescent="0.25">
      <c r="B23" s="1" t="s">
        <v>0</v>
      </c>
      <c r="C23" s="1" t="s">
        <v>1</v>
      </c>
      <c r="D23" s="1" t="s">
        <v>5</v>
      </c>
      <c r="E23" s="1" t="s">
        <v>3</v>
      </c>
      <c r="F23" s="4" t="s">
        <v>6</v>
      </c>
      <c r="I23" s="20"/>
      <c r="J23" s="20"/>
      <c r="K23" s="20"/>
      <c r="L23" s="20"/>
    </row>
    <row r="24" spans="2:12" ht="15.75" customHeight="1" x14ac:dyDescent="0.25">
      <c r="B24" s="9">
        <v>40225</v>
      </c>
      <c r="C24" s="9">
        <v>40543</v>
      </c>
      <c r="D24" s="10">
        <f>+F16</f>
        <v>504437.5</v>
      </c>
      <c r="E24" s="2">
        <f t="shared" ref="E24:E28" si="6">DAYS360(B24,C24)</f>
        <v>315</v>
      </c>
      <c r="F24" s="2">
        <f t="shared" ref="F24:F28" si="7">(D24*E24*0.12)/360</f>
        <v>52965.9375</v>
      </c>
      <c r="I24" s="20"/>
      <c r="J24" s="20"/>
      <c r="K24" s="20"/>
      <c r="L24" s="20"/>
    </row>
    <row r="25" spans="2:12" ht="15.75" customHeight="1" x14ac:dyDescent="0.25">
      <c r="B25" s="9">
        <v>40544</v>
      </c>
      <c r="C25" s="9">
        <v>40908</v>
      </c>
      <c r="D25" s="10">
        <f t="shared" ref="D25:D28" si="8">+F17</f>
        <v>599200</v>
      </c>
      <c r="E25" s="2">
        <f t="shared" si="6"/>
        <v>360</v>
      </c>
      <c r="F25" s="2">
        <f t="shared" si="7"/>
        <v>71904</v>
      </c>
      <c r="I25" s="20"/>
      <c r="J25" s="20"/>
      <c r="K25" s="20"/>
      <c r="L25" s="20"/>
    </row>
    <row r="26" spans="2:12" ht="15.75" customHeight="1" x14ac:dyDescent="0.25">
      <c r="B26" s="9">
        <v>40909</v>
      </c>
      <c r="C26" s="9">
        <v>41274</v>
      </c>
      <c r="D26" s="10">
        <f t="shared" si="8"/>
        <v>634500</v>
      </c>
      <c r="E26" s="2">
        <f t="shared" si="6"/>
        <v>360</v>
      </c>
      <c r="F26" s="2">
        <f t="shared" si="7"/>
        <v>76140</v>
      </c>
      <c r="I26" s="20"/>
      <c r="J26" s="20"/>
      <c r="K26" s="20"/>
      <c r="L26" s="20"/>
    </row>
    <row r="27" spans="2:12" ht="15.75" customHeight="1" x14ac:dyDescent="0.25">
      <c r="B27" s="9">
        <v>41275</v>
      </c>
      <c r="C27" s="9">
        <v>41639</v>
      </c>
      <c r="D27" s="10">
        <f t="shared" si="8"/>
        <v>660000</v>
      </c>
      <c r="E27" s="2">
        <f t="shared" si="6"/>
        <v>360</v>
      </c>
      <c r="F27" s="2">
        <f t="shared" si="7"/>
        <v>79200</v>
      </c>
      <c r="I27" s="20"/>
      <c r="J27" s="20"/>
      <c r="K27" s="20"/>
      <c r="L27" s="20"/>
    </row>
    <row r="28" spans="2:12" ht="15.75" customHeight="1" x14ac:dyDescent="0.25">
      <c r="B28" s="9">
        <v>41640</v>
      </c>
      <c r="C28" s="9">
        <v>41957</v>
      </c>
      <c r="D28" s="10">
        <f t="shared" si="8"/>
        <v>866366.61111111112</v>
      </c>
      <c r="E28" s="2">
        <f t="shared" si="6"/>
        <v>313</v>
      </c>
      <c r="F28" s="2">
        <f t="shared" si="7"/>
        <v>90390.916425925927</v>
      </c>
      <c r="I28" s="20"/>
      <c r="J28" s="20"/>
      <c r="K28" s="20"/>
      <c r="L28" s="20"/>
    </row>
    <row r="29" spans="2:12" ht="15.75" customHeight="1" x14ac:dyDescent="0.25">
      <c r="B29" s="25" t="s">
        <v>4</v>
      </c>
      <c r="C29" s="25"/>
      <c r="D29" s="25"/>
      <c r="E29" s="25"/>
      <c r="F29" s="11">
        <f>SUM(F24:F28)</f>
        <v>370600.85392592591</v>
      </c>
      <c r="G29" s="8"/>
      <c r="I29" s="20"/>
      <c r="J29" s="20"/>
      <c r="K29" s="20"/>
      <c r="L29" s="20"/>
    </row>
    <row r="30" spans="2:12" ht="15.75" customHeight="1" x14ac:dyDescent="0.25">
      <c r="I30" s="20"/>
      <c r="J30" s="20"/>
      <c r="K30" s="20"/>
      <c r="L30" s="20"/>
    </row>
    <row r="31" spans="2:12" ht="15.75" customHeight="1" x14ac:dyDescent="0.25">
      <c r="B31" s="37" t="s">
        <v>0</v>
      </c>
      <c r="C31" s="37" t="s">
        <v>1</v>
      </c>
      <c r="D31" s="37" t="s">
        <v>2</v>
      </c>
      <c r="E31" s="37" t="s">
        <v>3</v>
      </c>
      <c r="F31" s="37" t="s">
        <v>29</v>
      </c>
    </row>
    <row r="32" spans="2:12" ht="15.75" customHeight="1" x14ac:dyDescent="0.25">
      <c r="B32" s="35">
        <v>40225</v>
      </c>
      <c r="C32" s="35">
        <v>41957</v>
      </c>
      <c r="D32" s="36">
        <v>924460</v>
      </c>
      <c r="E32" s="34">
        <v>970</v>
      </c>
      <c r="F32" s="36">
        <v>1564342</v>
      </c>
    </row>
    <row r="33" spans="2:8" ht="15.75" customHeight="1" x14ac:dyDescent="0.25">
      <c r="B33" s="22" t="s">
        <v>4</v>
      </c>
      <c r="C33" s="23"/>
      <c r="D33" s="23"/>
      <c r="E33" s="24"/>
      <c r="F33" s="11">
        <v>1564342</v>
      </c>
    </row>
    <row r="34" spans="2:8" ht="15.75" customHeight="1" x14ac:dyDescent="0.25"/>
    <row r="35" spans="2:8" ht="14.25" customHeight="1" x14ac:dyDescent="0.25">
      <c r="B35" s="7"/>
      <c r="C35" s="7"/>
      <c r="D35" s="7"/>
      <c r="E35" s="7"/>
    </row>
    <row r="36" spans="2:8" ht="16.5" customHeight="1" x14ac:dyDescent="0.25">
      <c r="B36" s="38" t="s">
        <v>9</v>
      </c>
      <c r="C36" s="39"/>
      <c r="D36" s="39"/>
      <c r="E36" s="39"/>
      <c r="F36" s="39"/>
      <c r="G36" s="39"/>
      <c r="H36" s="40"/>
    </row>
    <row r="37" spans="2:8" x14ac:dyDescent="0.25">
      <c r="B37" s="41"/>
      <c r="C37" s="42"/>
      <c r="D37" s="43" t="s">
        <v>10</v>
      </c>
      <c r="E37" s="43" t="s">
        <v>11</v>
      </c>
      <c r="F37" s="43" t="s">
        <v>12</v>
      </c>
      <c r="G37" s="22" t="s">
        <v>13</v>
      </c>
      <c r="H37" s="24"/>
    </row>
    <row r="38" spans="2:8" x14ac:dyDescent="0.25">
      <c r="B38" s="41" t="s">
        <v>14</v>
      </c>
      <c r="C38" s="42"/>
      <c r="D38" s="44">
        <v>2014</v>
      </c>
      <c r="E38" s="44">
        <v>11</v>
      </c>
      <c r="F38" s="45">
        <v>14</v>
      </c>
      <c r="G38" s="46" t="s">
        <v>15</v>
      </c>
      <c r="H38" s="47" t="s">
        <v>16</v>
      </c>
    </row>
    <row r="39" spans="2:8" x14ac:dyDescent="0.25">
      <c r="B39" s="41" t="s">
        <v>21</v>
      </c>
      <c r="C39" s="42"/>
      <c r="D39" s="48">
        <v>2010</v>
      </c>
      <c r="E39" s="48">
        <v>2</v>
      </c>
      <c r="F39" s="49">
        <v>16</v>
      </c>
      <c r="G39" s="50">
        <f>(D38-D39)*360+(E38-E39)*30+(F38-F39+1)</f>
        <v>1709</v>
      </c>
      <c r="H39" s="51">
        <f>G39/360</f>
        <v>4.7472222222222218</v>
      </c>
    </row>
    <row r="40" spans="2:8" x14ac:dyDescent="0.25">
      <c r="B40" s="41" t="s">
        <v>17</v>
      </c>
      <c r="C40" s="42"/>
      <c r="D40" s="62">
        <v>924460</v>
      </c>
      <c r="E40" s="63"/>
      <c r="F40" s="63"/>
      <c r="G40" s="63"/>
      <c r="H40" s="64"/>
    </row>
    <row r="41" spans="2:8" x14ac:dyDescent="0.25">
      <c r="B41" s="41" t="s">
        <v>18</v>
      </c>
      <c r="C41" s="42"/>
      <c r="D41" s="52">
        <f>D40/30</f>
        <v>30815.333333333332</v>
      </c>
      <c r="E41" s="53"/>
      <c r="F41" s="53"/>
      <c r="G41" s="53"/>
      <c r="H41" s="54"/>
    </row>
    <row r="42" spans="2:8" x14ac:dyDescent="0.25">
      <c r="B42" s="41" t="s">
        <v>22</v>
      </c>
      <c r="C42" s="42"/>
      <c r="D42" s="52">
        <f>D40</f>
        <v>924460</v>
      </c>
      <c r="E42" s="53"/>
      <c r="F42" s="53"/>
      <c r="G42" s="53"/>
      <c r="H42" s="54"/>
    </row>
    <row r="43" spans="2:8" x14ac:dyDescent="0.25">
      <c r="B43" s="41" t="s">
        <v>23</v>
      </c>
      <c r="C43" s="42"/>
      <c r="D43" s="55">
        <f>H39-1</f>
        <v>3.7472222222222218</v>
      </c>
      <c r="E43" s="52">
        <f>D43*20*D41</f>
        <v>2309438.0370370364</v>
      </c>
      <c r="F43" s="53"/>
      <c r="G43" s="53"/>
      <c r="H43" s="54"/>
    </row>
    <row r="44" spans="2:8" x14ac:dyDescent="0.25">
      <c r="B44" s="56" t="s">
        <v>19</v>
      </c>
      <c r="C44" s="57"/>
      <c r="D44" s="58"/>
      <c r="E44" s="59">
        <f>SUM(D42:E43)</f>
        <v>3233901.7842592588</v>
      </c>
      <c r="F44" s="60"/>
      <c r="G44" s="60"/>
      <c r="H44" s="61"/>
    </row>
    <row r="45" spans="2:8" x14ac:dyDescent="0.25">
      <c r="B45" s="16"/>
      <c r="C45" s="16"/>
      <c r="D45" s="17"/>
    </row>
    <row r="46" spans="2:8" x14ac:dyDescent="0.25">
      <c r="C46" s="12"/>
      <c r="D46" s="13"/>
      <c r="E46" s="14"/>
      <c r="F46" s="14"/>
    </row>
    <row r="47" spans="2:8" x14ac:dyDescent="0.25">
      <c r="B47" s="33" t="s">
        <v>20</v>
      </c>
      <c r="C47" s="33"/>
      <c r="D47" s="33"/>
      <c r="E47" s="33"/>
    </row>
    <row r="48" spans="2:8" x14ac:dyDescent="0.25">
      <c r="B48" s="18" t="s">
        <v>28</v>
      </c>
      <c r="C48" s="26" t="s">
        <v>26</v>
      </c>
      <c r="D48" s="27"/>
      <c r="E48" s="18" t="s">
        <v>25</v>
      </c>
    </row>
    <row r="49" spans="2:6" x14ac:dyDescent="0.25">
      <c r="B49" s="19">
        <f>+F13+F21+F29</f>
        <v>6899609.0761481477</v>
      </c>
      <c r="C49" s="28">
        <v>3409</v>
      </c>
      <c r="D49" s="29"/>
      <c r="E49" s="11">
        <v>12432681</v>
      </c>
    </row>
    <row r="51" spans="2:6" x14ac:dyDescent="0.25">
      <c r="C51" s="12"/>
      <c r="D51" s="13"/>
      <c r="E51" s="14"/>
      <c r="F51" s="14"/>
    </row>
    <row r="52" spans="2:6" ht="18" x14ac:dyDescent="0.4">
      <c r="B52" s="30" t="s">
        <v>24</v>
      </c>
      <c r="C52" s="31"/>
      <c r="D52" s="31"/>
      <c r="E52" s="32"/>
      <c r="F52" s="15">
        <f>E49+E44+F29+F21+F13+F33</f>
        <v>24130533.860407408</v>
      </c>
    </row>
    <row r="53" spans="2:6" x14ac:dyDescent="0.25">
      <c r="C53" s="12"/>
      <c r="D53" s="13"/>
      <c r="E53" s="14"/>
      <c r="F53" s="14"/>
    </row>
    <row r="54" spans="2:6" x14ac:dyDescent="0.25">
      <c r="C54" s="12"/>
      <c r="D54" s="13"/>
      <c r="E54" s="14"/>
      <c r="F54" s="14"/>
    </row>
  </sheetData>
  <mergeCells count="26">
    <mergeCell ref="C49:D49"/>
    <mergeCell ref="B52:E52"/>
    <mergeCell ref="B47:E47"/>
    <mergeCell ref="B33:E33"/>
    <mergeCell ref="I14:L30"/>
    <mergeCell ref="B36:H36"/>
    <mergeCell ref="B38:C38"/>
    <mergeCell ref="B39:C39"/>
    <mergeCell ref="B40:C40"/>
    <mergeCell ref="B41:C41"/>
    <mergeCell ref="B42:C42"/>
    <mergeCell ref="B43:C43"/>
    <mergeCell ref="B44:C44"/>
    <mergeCell ref="E43:H43"/>
    <mergeCell ref="E44:H44"/>
    <mergeCell ref="C48:D48"/>
    <mergeCell ref="D40:H40"/>
    <mergeCell ref="D41:H41"/>
    <mergeCell ref="D42:H42"/>
    <mergeCell ref="B5:F5"/>
    <mergeCell ref="B13:E13"/>
    <mergeCell ref="B21:E21"/>
    <mergeCell ref="B29:E29"/>
    <mergeCell ref="G37:H37"/>
    <mergeCell ref="I6:L11"/>
    <mergeCell ref="B37:C37"/>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PRETENSIONES DEMANDA</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Valentina Orozco Arce</cp:lastModifiedBy>
  <cp:revision/>
  <dcterms:created xsi:type="dcterms:W3CDTF">2023-05-23T18:21:31Z</dcterms:created>
  <dcterms:modified xsi:type="dcterms:W3CDTF">2024-05-03T15:04:29Z</dcterms:modified>
  <cp:category/>
  <cp:contentStatus/>
</cp:coreProperties>
</file>