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defaultThemeVersion="166925"/>
  <mc:AlternateContent xmlns:mc="http://schemas.openxmlformats.org/markup-compatibility/2006">
    <mc:Choice Requires="x15">
      <x15ac:absPath xmlns:x15ac="http://schemas.microsoft.com/office/spreadsheetml/2010/11/ac" url="C:\Users\cviveros\Downloads\"/>
    </mc:Choice>
  </mc:AlternateContent>
  <xr:revisionPtr revIDLastSave="13" documentId="13_ncr:1_{CFCCB6EB-4CEA-4A8B-A3ED-46858047B1B4}" xr6:coauthVersionLast="47" xr6:coauthVersionMax="47" xr10:uidLastSave="{1C7181C3-7990-4C34-899F-2ED93613B57A}"/>
  <bookViews>
    <workbookView xWindow="-120" yWindow="-120" windowWidth="24240" windowHeight="13020"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F29" i="1" s="1"/>
  <c r="E24" i="1"/>
  <c r="F24" i="1" s="1"/>
  <c r="E19" i="1"/>
  <c r="F19" i="1" s="1"/>
  <c r="E14" i="1"/>
  <c r="F14" i="1" s="1"/>
  <c r="E37" i="1"/>
  <c r="E71" i="1"/>
  <c r="F71" i="1" s="1"/>
  <c r="E67" i="1"/>
  <c r="F67" i="1" s="1"/>
  <c r="E63" i="1"/>
  <c r="F63" i="1" s="1"/>
  <c r="F68" i="1" l="1"/>
  <c r="F72" i="1"/>
  <c r="F64" i="1"/>
  <c r="F49" i="1" l="1"/>
  <c r="E28" i="1"/>
  <c r="F28" i="1" s="1"/>
  <c r="E23" i="1"/>
  <c r="E18" i="1"/>
  <c r="F18" i="1" s="1"/>
  <c r="E13" i="1"/>
  <c r="F23" i="1" l="1"/>
  <c r="F25" i="1" s="1"/>
  <c r="F13" i="1"/>
  <c r="F15" i="1" s="1"/>
  <c r="E59" i="1"/>
  <c r="F59" i="1" s="1"/>
  <c r="F60" i="1" l="1"/>
  <c r="F44" i="1"/>
  <c r="E38" i="1"/>
  <c r="H35" i="1"/>
  <c r="I35" i="1" s="1"/>
  <c r="F39" i="1" s="1"/>
  <c r="F20" i="1" l="1"/>
  <c r="E40" i="1"/>
  <c r="F75" i="1" s="1"/>
</calcChain>
</file>

<file path=xl/sharedStrings.xml><?xml version="1.0" encoding="utf-8"?>
<sst xmlns="http://schemas.openxmlformats.org/spreadsheetml/2006/main" count="79" uniqueCount="41">
  <si>
    <t>LIQUIDACIÓN DE LAS PRETENSIONES DE LA DEMANDA</t>
  </si>
  <si>
    <t>NOTA 1: El demandante solicita que se le paguen prima de servicios, cesantías, intereses a las cesantías y vacaciones desde la fecha de inicio del vinculo laboral esto es el 05/02/2020 al 13/11/2020, motivo por el cual,  se procede a hacer la liquidación con esos extremos laborales.</t>
  </si>
  <si>
    <t>NOTA 3: Se realiza la liquidación sin perjuicio de que en la calificación de contingencia se precisa que  las pólizas expedidas por la ASEGURADORA SOLIDARIA DE COLOMBIA E.C. No. 430-47-994000048684-0 y 430-47-994000048684-1, 430-47-994000049361-0 y 430-47-994000049361-1, 430-47-994000049734, 430-47-994000050059-0 y 430-47-994000050059-1,  en las cuales figura como entidad tomadora/garantizada ASOSINDISALUD y como asegurado y beneficiario HOSPITAL RUBEN CRUZ VELEZ E.S.E.   Prestan cobertura temporal pero no material, de conformidad con las condiciones expuestas en las caratulas de las mencionadas pólizas.prestan cobertura temporal  ya que tiene una data del  17/03/2020 al 01/05/2020 (430-47-994000048684-0 y 430-47-994000048684-1), 01/08/2020 al 30/09/2020 (430-47-994000049361-0 y 430-47-994000049361-1), 01/10/2020 al 30/11/2020 (430-47-994000049734) y del 30/10/2020 al 30/11/2020 (430-47-994000050059-0 y 430-47-994000050059-1). Descontando los tres años adicionales otorgados por prescripción trienal.</t>
  </si>
  <si>
    <t>DESDE</t>
  </si>
  <si>
    <t>HASTA</t>
  </si>
  <si>
    <t xml:space="preserve">SALARIO </t>
  </si>
  <si>
    <t>DÍAS</t>
  </si>
  <si>
    <t>PRIMAS</t>
  </si>
  <si>
    <t>TOTAL ADEUDADO</t>
  </si>
  <si>
    <t>NOTA 4: Se precisa que se liquida la indemnización del Art. 64 CST, no obstante, el trabajador pretende el reintegro con ocasión a un despido ilegal, motivo por el cual, las pretensiones son excluyentes entre sí. Sin embargo, no se tendrán en cuenta para el total de la liquidación.</t>
  </si>
  <si>
    <t>CESANTÍAS</t>
  </si>
  <si>
    <t xml:space="preserve">NOTA 5: Se precisa que se liquida la indemnización del artículo 26 de la Ley 361 de 1997. </t>
  </si>
  <si>
    <t>INTERESES</t>
  </si>
  <si>
    <t>NOTA 6: Se precisa que se liquida la sanción del artículo 65 CST.</t>
  </si>
  <si>
    <t>SALARIO</t>
  </si>
  <si>
    <t>VACACIONES</t>
  </si>
  <si>
    <t>INDEMNIZACIÓN ARTÍCULO 64 DEL C.S.T.</t>
  </si>
  <si>
    <t>AÑO</t>
  </si>
  <si>
    <t>MES</t>
  </si>
  <si>
    <t>DÍA</t>
  </si>
  <si>
    <t>Tiempo Laborado en:</t>
  </si>
  <si>
    <t>Fecha de Liquidación:</t>
  </si>
  <si>
    <t>Días</t>
  </si>
  <si>
    <t>Años</t>
  </si>
  <si>
    <t>Fecha de Ingreso:</t>
  </si>
  <si>
    <t>Ingreso Mensual:</t>
  </si>
  <si>
    <t>Ingreso Diario:</t>
  </si>
  <si>
    <t>Indemnización primer año</t>
  </si>
  <si>
    <t>Indemnización años adicionales:</t>
  </si>
  <si>
    <t>Total Indemnizacón:</t>
  </si>
  <si>
    <t>INDEMNIZACIÓN DEL ARTÍCULO 26 DE LA LEY 361 DE 1997</t>
  </si>
  <si>
    <t>Salario diario</t>
  </si>
  <si>
    <t>x180 días</t>
  </si>
  <si>
    <t>Total</t>
  </si>
  <si>
    <t>INDEMNIZACIÓN DEL ARTÍCULO 65 DEL C.S.T.</t>
  </si>
  <si>
    <t>X17</t>
  </si>
  <si>
    <t>LIQUIDACIÓN DE LAS PRETENSIONES DE LA DEMANDA REINTEGRO</t>
  </si>
  <si>
    <t xml:space="preserve">NOTA 2: El demandante solicita que se le paguen los salarios, prestaciones sociales desde la fecha del supuesto despido ilegal hasta la fecha de reintegro, motivo por el cual se cálcula desde el 14/11/2020 hasta el 21/03/2024  (día en que se realiza la presente liquidación). </t>
  </si>
  <si>
    <t>SALARIOS</t>
  </si>
  <si>
    <t xml:space="preserve">SALARIO  </t>
  </si>
  <si>
    <t>Total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</si>
</sst>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quot;$&quot;\ #,##0.00;[Red]\-&quot;$&quot;\ #,##0.00"/>
    <numFmt numFmtId="166" formatCode="_-&quot;$&quot;\ * #,##0.00_-;\-&quot;$&quot;\ * #,##0.00_-;_-&quot;$&quot;\ * &quot;-&quot;??_-;_-@_-"/>
    <numFmt numFmtId="167" formatCode="_-* #,##0_-;\-* #,##0_-;_-* &quot;-&quot;??_-;_-@_-"/>
    <numFmt numFmtId="168" formatCode="0.0"/>
    <numFmt numFmtId="169" formatCode="_-&quot;$&quot;\ * #,##0_-;\-&quot;$&quot;\ * #,##0_-;_-&quot;$&quot;\ * &quot;-&quot;??_-;_-@_-"/>
    <numFmt numFmtId="170" formatCode="_ &quot;$&quot;\ * #,##0_ ;_ &quot;$&quot;\ * \-#,##0_ ;_ &quot;$&quot;\ * &quot;-&quot;_ ;_ @_ "/>
    <numFmt numFmtId="171" formatCode="_ * #,##0_ ;_ * \-#,##0_ ;_ * &quot;-&quot;_ ;_ @_ "/>
    <numFmt numFmtId="172" formatCode="_ &quot;$&quot;\ * #,##0.00_ ;_ &quot;$&quot;\ * \-#,##0.00_ ;_ &quot;$&quot;\ * &quot;-&quot;??_ ;_ @_ "/>
  </numFmts>
  <fonts count="13">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10"/>
      <name val="Arial"/>
      <family val="2"/>
    </font>
    <font>
      <b/>
      <sz val="10"/>
      <color rgb="FF000000"/>
      <name val="Calibri"/>
      <family val="2"/>
      <scheme val="minor"/>
    </font>
    <font>
      <sz val="10"/>
      <color rgb="FF000000"/>
      <name val="Calibri"/>
      <family val="2"/>
      <scheme val="minor"/>
    </font>
    <font>
      <b/>
      <u/>
      <sz val="10"/>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u val="singleAccounting"/>
      <sz val="10"/>
      <color theme="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8" tint="-0.249977111117893"/>
        <bgColor indexed="64"/>
      </patternFill>
    </fill>
    <fill>
      <patternFill patternType="solid">
        <fgColor rgb="FF92D050"/>
        <bgColor rgb="FF000000"/>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 fillId="0" borderId="0"/>
    <xf numFmtId="171" fontId="4" fillId="0" borderId="0" applyFont="0" applyFill="0" applyBorder="0" applyAlignment="0" applyProtection="0"/>
    <xf numFmtId="172" fontId="4" fillId="0" borderId="0" applyFont="0" applyFill="0" applyBorder="0" applyAlignment="0" applyProtection="0"/>
    <xf numFmtId="170" fontId="4"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100">
    <xf numFmtId="0" fontId="0" fillId="0" borderId="0" xfId="0"/>
    <xf numFmtId="0" fontId="2" fillId="0" borderId="0" xfId="0" applyFont="1"/>
    <xf numFmtId="14" fontId="2" fillId="0" borderId="2" xfId="0" applyNumberFormat="1" applyFont="1" applyBorder="1"/>
    <xf numFmtId="167" fontId="2" fillId="0" borderId="2" xfId="1" applyNumberFormat="1" applyFont="1" applyBorder="1"/>
    <xf numFmtId="167" fontId="2" fillId="0" borderId="2" xfId="1" applyNumberFormat="1" applyFont="1" applyFill="1" applyBorder="1"/>
    <xf numFmtId="167" fontId="3" fillId="2" borderId="2" xfId="1" applyNumberFormat="1" applyFont="1" applyFill="1" applyBorder="1"/>
    <xf numFmtId="0" fontId="3" fillId="7" borderId="2" xfId="0" applyFont="1" applyFill="1" applyBorder="1" applyAlignment="1">
      <alignment horizontal="center"/>
    </xf>
    <xf numFmtId="167" fontId="3" fillId="7" borderId="2" xfId="1" applyNumberFormat="1" applyFont="1" applyFill="1" applyBorder="1" applyAlignment="1">
      <alignment horizontal="center"/>
    </xf>
    <xf numFmtId="167" fontId="2" fillId="0" borderId="2" xfId="1" applyNumberFormat="1" applyFont="1" applyFill="1" applyBorder="1" applyAlignment="1">
      <alignment horizontal="center"/>
    </xf>
    <xf numFmtId="0" fontId="5" fillId="0" borderId="13" xfId="0" applyFont="1" applyBorder="1" applyAlignment="1">
      <alignment horizontal="center" vertical="center"/>
    </xf>
    <xf numFmtId="167" fontId="5" fillId="6" borderId="13" xfId="1" applyNumberFormat="1" applyFont="1" applyFill="1" applyBorder="1" applyAlignment="1">
      <alignment horizontal="center" vertical="center"/>
    </xf>
    <xf numFmtId="0" fontId="8" fillId="0" borderId="0" xfId="0" applyFont="1"/>
    <xf numFmtId="0" fontId="9" fillId="7" borderId="2" xfId="0" applyFont="1" applyFill="1" applyBorder="1" applyAlignment="1">
      <alignment horizontal="center"/>
    </xf>
    <xf numFmtId="167" fontId="9" fillId="7" borderId="2" xfId="1" applyNumberFormat="1" applyFont="1" applyFill="1" applyBorder="1" applyAlignment="1">
      <alignment horizontal="center"/>
    </xf>
    <xf numFmtId="14" fontId="8" fillId="0" borderId="2" xfId="0" applyNumberFormat="1" applyFont="1" applyBorder="1"/>
    <xf numFmtId="167" fontId="8" fillId="0" borderId="2" xfId="1" applyNumberFormat="1" applyFont="1" applyBorder="1"/>
    <xf numFmtId="167" fontId="8" fillId="0" borderId="2" xfId="1" applyNumberFormat="1" applyFont="1" applyFill="1" applyBorder="1"/>
    <xf numFmtId="167" fontId="9" fillId="2" borderId="2" xfId="1" applyNumberFormat="1" applyFont="1" applyFill="1" applyBorder="1"/>
    <xf numFmtId="167" fontId="8" fillId="0" borderId="2" xfId="1" applyNumberFormat="1" applyFont="1" applyFill="1" applyBorder="1" applyAlignment="1">
      <alignment horizontal="center"/>
    </xf>
    <xf numFmtId="0" fontId="10" fillId="0" borderId="5" xfId="0" applyFont="1" applyBorder="1" applyAlignment="1">
      <alignment horizontal="center"/>
    </xf>
    <xf numFmtId="0" fontId="11" fillId="0" borderId="3" xfId="0" applyFont="1" applyBorder="1" applyAlignment="1">
      <alignment horizontal="center"/>
    </xf>
    <xf numFmtId="0" fontId="6" fillId="0" borderId="0" xfId="0" applyFont="1" applyAlignment="1">
      <alignment vertical="center" wrapText="1"/>
    </xf>
    <xf numFmtId="0" fontId="10" fillId="0" borderId="2" xfId="0" applyFont="1" applyBorder="1" applyAlignment="1">
      <alignment horizontal="center"/>
    </xf>
    <xf numFmtId="0" fontId="11" fillId="4" borderId="2" xfId="0" applyFont="1" applyFill="1" applyBorder="1" applyAlignment="1">
      <alignment horizontal="center"/>
    </xf>
    <xf numFmtId="168" fontId="11" fillId="4" borderId="2" xfId="0" applyNumberFormat="1" applyFont="1" applyFill="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3" fontId="10" fillId="0" borderId="2" xfId="0" applyNumberFormat="1" applyFont="1" applyBorder="1" applyAlignment="1">
      <alignment horizontal="center"/>
    </xf>
    <xf numFmtId="2" fontId="10" fillId="0" borderId="2" xfId="0" applyNumberFormat="1" applyFont="1" applyBorder="1" applyAlignment="1">
      <alignment horizontal="center"/>
    </xf>
    <xf numFmtId="0" fontId="6" fillId="0" borderId="0" xfId="0" applyFont="1"/>
    <xf numFmtId="167" fontId="8" fillId="0" borderId="2" xfId="1" applyNumberFormat="1" applyFont="1" applyBorder="1" applyAlignment="1">
      <alignment horizontal="center" vertical="center"/>
    </xf>
    <xf numFmtId="165" fontId="10" fillId="0" borderId="2" xfId="0" applyNumberFormat="1" applyFont="1" applyBorder="1" applyAlignment="1">
      <alignment horizontal="center"/>
    </xf>
    <xf numFmtId="165" fontId="11" fillId="0" borderId="2" xfId="0" applyNumberFormat="1" applyFont="1" applyBorder="1" applyAlignment="1">
      <alignment horizontal="center"/>
    </xf>
    <xf numFmtId="2" fontId="11" fillId="0" borderId="3" xfId="0" applyNumberFormat="1" applyFont="1" applyBorder="1" applyAlignment="1">
      <alignment horizontal="center"/>
    </xf>
    <xf numFmtId="0" fontId="9" fillId="0" borderId="2" xfId="0" applyFont="1" applyBorder="1" applyAlignment="1">
      <alignment horizontal="center" vertical="center"/>
    </xf>
    <xf numFmtId="169" fontId="9" fillId="2" borderId="2" xfId="0" applyNumberFormat="1" applyFont="1" applyFill="1" applyBorder="1"/>
    <xf numFmtId="166" fontId="12" fillId="5" borderId="2" xfId="0" applyNumberFormat="1" applyFont="1" applyFill="1" applyBorder="1"/>
    <xf numFmtId="167" fontId="8" fillId="0" borderId="15" xfId="1" applyNumberFormat="1" applyFont="1" applyBorder="1"/>
    <xf numFmtId="0" fontId="9" fillId="0" borderId="0" xfId="0" applyFont="1" applyAlignment="1">
      <alignment horizontal="center"/>
    </xf>
    <xf numFmtId="0" fontId="9" fillId="0" borderId="11" xfId="0" applyFont="1" applyBorder="1" applyAlignment="1">
      <alignment horizontal="center"/>
    </xf>
    <xf numFmtId="165" fontId="11" fillId="2" borderId="5" xfId="0" applyNumberFormat="1" applyFont="1" applyFill="1" applyBorder="1" applyAlignment="1">
      <alignment horizontal="center"/>
    </xf>
    <xf numFmtId="165" fontId="11" fillId="2" borderId="14" xfId="0" applyNumberFormat="1" applyFont="1" applyFill="1" applyBorder="1" applyAlignment="1">
      <alignment horizontal="center"/>
    </xf>
    <xf numFmtId="165" fontId="11" fillId="2" borderId="15" xfId="0" applyNumberFormat="1" applyFont="1" applyFill="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2" fillId="5" borderId="5" xfId="0" applyFont="1" applyFill="1" applyBorder="1" applyAlignment="1">
      <alignment horizontal="center"/>
    </xf>
    <xf numFmtId="0" fontId="12" fillId="5" borderId="14" xfId="0" applyFont="1" applyFill="1" applyBorder="1" applyAlignment="1">
      <alignment horizontal="center"/>
    </xf>
    <xf numFmtId="0" fontId="12" fillId="5" borderId="15" xfId="0" applyFont="1" applyFill="1" applyBorder="1" applyAlignment="1">
      <alignment horizontal="center"/>
    </xf>
    <xf numFmtId="0" fontId="9" fillId="0" borderId="2" xfId="0" applyFont="1" applyBorder="1" applyAlignment="1">
      <alignment horizontal="center" vertical="center"/>
    </xf>
    <xf numFmtId="169" fontId="8" fillId="0" borderId="5" xfId="2" applyNumberFormat="1" applyFont="1" applyFill="1" applyBorder="1" applyAlignment="1">
      <alignment horizontal="center"/>
    </xf>
    <xf numFmtId="169" fontId="8" fillId="0" borderId="15" xfId="2" applyNumberFormat="1" applyFont="1" applyFill="1" applyBorder="1" applyAlignment="1">
      <alignment horizontal="center"/>
    </xf>
    <xf numFmtId="0" fontId="8" fillId="0" borderId="2" xfId="0" applyFont="1" applyBorder="1" applyAlignment="1">
      <alignment horizontal="center"/>
    </xf>
    <xf numFmtId="0" fontId="3" fillId="0" borderId="2" xfId="0" applyFont="1" applyBorder="1" applyAlignment="1">
      <alignment horizontal="center"/>
    </xf>
    <xf numFmtId="0" fontId="9" fillId="0" borderId="2" xfId="0" applyFont="1" applyBorder="1" applyAlignment="1">
      <alignment horizont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2" borderId="1" xfId="0" applyFont="1" applyFill="1" applyBorder="1" applyAlignment="1">
      <alignment horizontal="center"/>
    </xf>
    <xf numFmtId="0" fontId="5" fillId="3" borderId="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165" fontId="6" fillId="0" borderId="5" xfId="0" applyNumberFormat="1" applyFont="1" applyBorder="1" applyAlignment="1">
      <alignment horizontal="center" vertical="center"/>
    </xf>
    <xf numFmtId="165" fontId="6" fillId="0" borderId="15"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4" xfId="0" applyFont="1" applyBorder="1" applyAlignment="1">
      <alignment horizontal="center"/>
    </xf>
    <xf numFmtId="0" fontId="10" fillId="0" borderId="12" xfId="0" applyFont="1" applyBorder="1" applyAlignment="1">
      <alignment horizontal="center"/>
    </xf>
    <xf numFmtId="0" fontId="10" fillId="0" borderId="1" xfId="0" applyFont="1" applyBorder="1" applyAlignment="1">
      <alignment horizontal="center"/>
    </xf>
    <xf numFmtId="0" fontId="10" fillId="0" borderId="13" xfId="0" applyFont="1" applyBorder="1" applyAlignment="1">
      <alignment horizontal="center"/>
    </xf>
    <xf numFmtId="0" fontId="9" fillId="0" borderId="5"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4" borderId="2" xfId="0" applyFont="1" applyFill="1" applyBorder="1" applyAlignment="1">
      <alignment horizontal="center"/>
    </xf>
    <xf numFmtId="0" fontId="7" fillId="2" borderId="2" xfId="0" applyFont="1" applyFill="1" applyBorder="1" applyAlignment="1">
      <alignment horizontal="center"/>
    </xf>
    <xf numFmtId="0" fontId="10" fillId="0" borderId="5"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9" fillId="4" borderId="5" xfId="0" applyFont="1" applyFill="1" applyBorder="1" applyAlignment="1">
      <alignment horizontal="center"/>
    </xf>
    <xf numFmtId="0" fontId="9" fillId="4" borderId="14" xfId="0" applyFont="1" applyFill="1" applyBorder="1" applyAlignment="1">
      <alignment horizontal="center"/>
    </xf>
    <xf numFmtId="0" fontId="9" fillId="4" borderId="15" xfId="0" applyFont="1" applyFill="1" applyBorder="1" applyAlignment="1">
      <alignment horizontal="center"/>
    </xf>
    <xf numFmtId="0" fontId="11" fillId="0" borderId="5"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Border="1" applyAlignment="1">
      <alignment horizontal="center"/>
    </xf>
    <xf numFmtId="167" fontId="8" fillId="0" borderId="5" xfId="1" applyNumberFormat="1" applyFont="1" applyFill="1" applyBorder="1" applyAlignment="1">
      <alignment horizontal="center"/>
    </xf>
    <xf numFmtId="167" fontId="9" fillId="2" borderId="5" xfId="1" applyNumberFormat="1" applyFont="1" applyFill="1" applyBorder="1" applyAlignment="1">
      <alignment horizontal="center"/>
    </xf>
    <xf numFmtId="0" fontId="6" fillId="3" borderId="16" xfId="0" applyFont="1" applyFill="1" applyBorder="1" applyAlignment="1">
      <alignment horizontal="center" vertical="center" wrapText="1"/>
    </xf>
  </cellXfs>
  <cellStyles count="13">
    <cellStyle name="Comma" xfId="1" builtinId="3"/>
    <cellStyle name="Currency" xfId="2" builtinId="4"/>
    <cellStyle name="Millares [0] 2" xfId="6" xr:uid="{D45F5FD5-E360-44B2-9349-BB260D084681}"/>
    <cellStyle name="Millares 2" xfId="9" xr:uid="{258689CB-D991-423B-B5BD-A5A636B06414}"/>
    <cellStyle name="Millares 3" xfId="11" xr:uid="{0E41F08C-75E0-4E4F-A81B-2B5755EBEAB1}"/>
    <cellStyle name="Millares 4" xfId="3" xr:uid="{8BCDA86B-E1A2-4CA4-B01E-51ECD2B852E1}"/>
    <cellStyle name="Moneda [0] 2" xfId="8" xr:uid="{C26A8AC3-7600-42EA-AA91-341523FD88B1}"/>
    <cellStyle name="Moneda 2" xfId="7" xr:uid="{71D6B488-A365-4472-8079-41265511CCA9}"/>
    <cellStyle name="Moneda 3" xfId="10" xr:uid="{61155606-8A75-4F85-93B9-0D361E770C68}"/>
    <cellStyle name="Moneda 4" xfId="12" xr:uid="{2C448203-C344-465E-A212-D33BCB45BECD}"/>
    <cellStyle name="Moneda 5" xfId="4" xr:uid="{803DDB03-02FB-4ECA-AF8E-5EC3BA3CA0D0}"/>
    <cellStyle name="Normal" xfId="0" builtinId="0"/>
    <cellStyle name="Normal 2" xfId="5"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713661</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B1:S81"/>
  <sheetViews>
    <sheetView tabSelected="1" workbookViewId="0">
      <selection activeCell="H6" sqref="H6:L12"/>
    </sheetView>
  </sheetViews>
  <sheetFormatPr defaultColWidth="11.42578125" defaultRowHeight="15"/>
  <cols>
    <col min="2" max="3" width="11.5703125" bestFit="1" customWidth="1"/>
    <col min="4" max="4" width="22.42578125" customWidth="1"/>
    <col min="5" max="5" width="15.28515625" customWidth="1"/>
    <col min="6" max="6" width="18.42578125" customWidth="1"/>
    <col min="7" max="9" width="11.5703125" bestFit="1" customWidth="1"/>
    <col min="14" max="17" width="11.5703125" bestFit="1" customWidth="1"/>
    <col min="18" max="18" width="12" bestFit="1" customWidth="1"/>
  </cols>
  <sheetData>
    <row r="1" spans="2:19">
      <c r="B1" s="1"/>
      <c r="C1" s="1"/>
      <c r="D1" s="1"/>
      <c r="E1" s="1"/>
      <c r="F1" s="1"/>
      <c r="G1" s="1"/>
    </row>
    <row r="2" spans="2:19">
      <c r="B2" s="1"/>
      <c r="C2" s="1"/>
      <c r="D2" s="1"/>
      <c r="E2" s="1"/>
      <c r="F2" s="1"/>
      <c r="G2" s="1"/>
    </row>
    <row r="3" spans="2:19">
      <c r="B3" s="1"/>
      <c r="C3" s="1"/>
      <c r="D3" s="1"/>
      <c r="E3" s="1"/>
      <c r="F3" s="1"/>
      <c r="G3" s="1"/>
    </row>
    <row r="4" spans="2:19">
      <c r="B4" s="1"/>
      <c r="C4" s="1"/>
      <c r="D4" s="1"/>
      <c r="E4" s="1"/>
      <c r="F4" s="1"/>
      <c r="G4" s="1"/>
    </row>
    <row r="5" spans="2:19" ht="15" customHeight="1">
      <c r="B5" s="65" t="s">
        <v>0</v>
      </c>
      <c r="C5" s="65"/>
      <c r="D5" s="65"/>
      <c r="E5" s="65"/>
      <c r="F5" s="65"/>
      <c r="G5" s="11"/>
      <c r="H5" s="11"/>
      <c r="I5" s="11"/>
      <c r="J5" s="11"/>
      <c r="K5" s="11"/>
      <c r="L5" s="11"/>
      <c r="M5" s="11"/>
      <c r="N5" s="11"/>
      <c r="O5" s="11"/>
      <c r="P5" s="11"/>
      <c r="Q5" s="11"/>
      <c r="R5" s="11"/>
      <c r="S5" s="11"/>
    </row>
    <row r="6" spans="2:19">
      <c r="B6" s="55" t="s">
        <v>1</v>
      </c>
      <c r="C6" s="56"/>
      <c r="D6" s="56"/>
      <c r="E6" s="56"/>
      <c r="F6" s="57"/>
      <c r="G6" s="11"/>
      <c r="H6" s="64" t="s">
        <v>2</v>
      </c>
      <c r="I6" s="64"/>
      <c r="J6" s="64"/>
      <c r="K6" s="64"/>
      <c r="L6" s="64"/>
      <c r="M6" s="11"/>
      <c r="N6" s="11"/>
      <c r="O6" s="11"/>
      <c r="P6" s="11"/>
      <c r="Q6" s="11"/>
      <c r="R6" s="11"/>
      <c r="S6" s="11"/>
    </row>
    <row r="7" spans="2:19">
      <c r="B7" s="58"/>
      <c r="C7" s="59"/>
      <c r="D7" s="59"/>
      <c r="E7" s="59"/>
      <c r="F7" s="60"/>
      <c r="G7" s="11"/>
      <c r="H7" s="64"/>
      <c r="I7" s="64"/>
      <c r="J7" s="64"/>
      <c r="K7" s="64"/>
      <c r="L7" s="64"/>
      <c r="M7" s="11"/>
      <c r="N7" s="11"/>
      <c r="O7" s="11"/>
      <c r="P7" s="11"/>
      <c r="Q7" s="11"/>
      <c r="R7" s="11"/>
      <c r="S7" s="11"/>
    </row>
    <row r="8" spans="2:19">
      <c r="B8" s="58"/>
      <c r="C8" s="59"/>
      <c r="D8" s="59"/>
      <c r="E8" s="59"/>
      <c r="F8" s="60"/>
      <c r="G8" s="11"/>
      <c r="H8" s="64"/>
      <c r="I8" s="64"/>
      <c r="J8" s="64"/>
      <c r="K8" s="64"/>
      <c r="L8" s="64"/>
      <c r="M8" s="11"/>
      <c r="N8" s="11"/>
      <c r="O8" s="11"/>
      <c r="P8" s="11"/>
      <c r="Q8" s="11"/>
      <c r="R8" s="11"/>
      <c r="S8" s="11"/>
    </row>
    <row r="9" spans="2:19">
      <c r="B9" s="58"/>
      <c r="C9" s="59"/>
      <c r="D9" s="59"/>
      <c r="E9" s="59"/>
      <c r="F9" s="60"/>
      <c r="G9" s="11"/>
      <c r="H9" s="64"/>
      <c r="I9" s="64"/>
      <c r="J9" s="64"/>
      <c r="K9" s="64"/>
      <c r="L9" s="64"/>
      <c r="M9" s="11"/>
      <c r="N9" s="11"/>
      <c r="O9" s="11"/>
      <c r="P9" s="11"/>
      <c r="Q9" s="11"/>
      <c r="R9" s="11"/>
      <c r="S9" s="11"/>
    </row>
    <row r="10" spans="2:19" ht="15" customHeight="1">
      <c r="B10" s="61"/>
      <c r="C10" s="62"/>
      <c r="D10" s="62"/>
      <c r="E10" s="62"/>
      <c r="F10" s="63"/>
      <c r="G10" s="11"/>
      <c r="H10" s="64"/>
      <c r="I10" s="64"/>
      <c r="J10" s="64"/>
      <c r="K10" s="64"/>
      <c r="L10" s="64"/>
      <c r="M10" s="11"/>
      <c r="S10" s="11"/>
    </row>
    <row r="11" spans="2:19">
      <c r="B11" s="11"/>
      <c r="C11" s="11"/>
      <c r="D11" s="11"/>
      <c r="E11" s="11"/>
      <c r="F11" s="11"/>
      <c r="G11" s="11"/>
      <c r="H11" s="64"/>
      <c r="I11" s="64"/>
      <c r="J11" s="64"/>
      <c r="K11" s="64"/>
      <c r="L11" s="64"/>
      <c r="M11" s="11"/>
      <c r="S11" s="11"/>
    </row>
    <row r="12" spans="2:19">
      <c r="B12" s="12" t="s">
        <v>3</v>
      </c>
      <c r="C12" s="12" t="s">
        <v>4</v>
      </c>
      <c r="D12" s="12" t="s">
        <v>5</v>
      </c>
      <c r="E12" s="12" t="s">
        <v>6</v>
      </c>
      <c r="F12" s="13" t="s">
        <v>7</v>
      </c>
      <c r="G12" s="11"/>
      <c r="H12" s="64"/>
      <c r="I12" s="64"/>
      <c r="J12" s="64"/>
      <c r="K12" s="64"/>
      <c r="L12" s="64"/>
      <c r="M12" s="11"/>
      <c r="S12" s="11"/>
    </row>
    <row r="13" spans="2:19">
      <c r="B13" s="14">
        <v>43907</v>
      </c>
      <c r="C13" s="14">
        <v>43952</v>
      </c>
      <c r="D13" s="15">
        <v>2517150</v>
      </c>
      <c r="E13" s="15">
        <f>DAYS360(B13,C13)+1</f>
        <v>45</v>
      </c>
      <c r="F13" s="16">
        <f>(D13*E13)/360</f>
        <v>314643.75</v>
      </c>
      <c r="G13" s="11"/>
      <c r="H13" s="11"/>
      <c r="I13" s="11"/>
      <c r="J13" s="11"/>
      <c r="K13" s="11"/>
      <c r="L13" s="11"/>
      <c r="M13" s="11"/>
      <c r="S13" s="11"/>
    </row>
    <row r="14" spans="2:19">
      <c r="B14" s="14">
        <v>44044</v>
      </c>
      <c r="C14" s="14">
        <v>44148</v>
      </c>
      <c r="D14" s="15">
        <v>2517150</v>
      </c>
      <c r="E14" s="15">
        <f>DAYS360(B14,C14)+1</f>
        <v>103</v>
      </c>
      <c r="F14" s="16">
        <f>(D14*E14)/360</f>
        <v>720184.58333333337</v>
      </c>
      <c r="G14" s="11"/>
      <c r="H14" s="11"/>
      <c r="I14" s="11"/>
      <c r="J14" s="11"/>
      <c r="K14" s="11"/>
      <c r="L14" s="11"/>
      <c r="M14" s="11"/>
      <c r="S14" s="11"/>
    </row>
    <row r="15" spans="2:19">
      <c r="B15" s="80" t="s">
        <v>8</v>
      </c>
      <c r="C15" s="81"/>
      <c r="D15" s="81"/>
      <c r="E15" s="82"/>
      <c r="F15" s="17">
        <f>SUM(F13:F13)</f>
        <v>314643.75</v>
      </c>
      <c r="G15" s="11"/>
      <c r="H15" s="64" t="s">
        <v>9</v>
      </c>
      <c r="I15" s="64"/>
      <c r="J15" s="64"/>
      <c r="K15" s="64"/>
      <c r="L15" s="64"/>
      <c r="M15" s="11"/>
      <c r="S15" s="11"/>
    </row>
    <row r="16" spans="2:19">
      <c r="B16" s="11"/>
      <c r="C16" s="11"/>
      <c r="D16" s="11"/>
      <c r="E16" s="11"/>
      <c r="F16" s="11"/>
      <c r="G16" s="11"/>
      <c r="H16" s="64"/>
      <c r="I16" s="64"/>
      <c r="J16" s="64"/>
      <c r="K16" s="64"/>
      <c r="L16" s="64"/>
      <c r="M16" s="11"/>
      <c r="S16" s="11"/>
    </row>
    <row r="17" spans="2:19" ht="15" customHeight="1">
      <c r="B17" s="12" t="s">
        <v>3</v>
      </c>
      <c r="C17" s="12" t="s">
        <v>4</v>
      </c>
      <c r="D17" s="12" t="s">
        <v>5</v>
      </c>
      <c r="E17" s="12" t="s">
        <v>6</v>
      </c>
      <c r="F17" s="13" t="s">
        <v>10</v>
      </c>
      <c r="G17" s="11"/>
      <c r="H17" s="64"/>
      <c r="I17" s="64"/>
      <c r="J17" s="64"/>
      <c r="K17" s="64"/>
      <c r="L17" s="64"/>
      <c r="M17" s="11"/>
      <c r="S17" s="11"/>
    </row>
    <row r="18" spans="2:19">
      <c r="B18" s="14">
        <v>43907</v>
      </c>
      <c r="C18" s="14">
        <v>43952</v>
      </c>
      <c r="D18" s="15">
        <v>2517150</v>
      </c>
      <c r="E18" s="15">
        <f t="shared" ref="E18" si="0">DAYS360(B18,C18)+1</f>
        <v>45</v>
      </c>
      <c r="F18" s="16">
        <f t="shared" ref="F18" si="1">(D18*E18)/360</f>
        <v>314643.75</v>
      </c>
      <c r="G18" s="11"/>
      <c r="H18" s="64"/>
      <c r="I18" s="64"/>
      <c r="J18" s="64"/>
      <c r="K18" s="64"/>
      <c r="L18" s="64"/>
      <c r="M18" s="11"/>
      <c r="S18" s="11"/>
    </row>
    <row r="19" spans="2:19">
      <c r="B19" s="14">
        <v>44044</v>
      </c>
      <c r="C19" s="14">
        <v>44148</v>
      </c>
      <c r="D19" s="15">
        <v>2517150</v>
      </c>
      <c r="E19" s="15">
        <f>DAYS360(B19,C19)+1</f>
        <v>103</v>
      </c>
      <c r="F19" s="16">
        <f>(D19*E19)/360</f>
        <v>720184.58333333337</v>
      </c>
      <c r="G19" s="11"/>
      <c r="H19" s="11"/>
      <c r="I19" s="11"/>
      <c r="J19" s="11"/>
      <c r="K19" s="11"/>
      <c r="L19" s="11"/>
      <c r="M19" s="11"/>
      <c r="N19" s="11"/>
      <c r="O19" s="11"/>
      <c r="P19" s="11"/>
      <c r="Q19" s="11"/>
      <c r="R19" s="11"/>
      <c r="S19" s="11"/>
    </row>
    <row r="20" spans="2:19">
      <c r="B20" s="54" t="s">
        <v>8</v>
      </c>
      <c r="C20" s="54"/>
      <c r="D20" s="54"/>
      <c r="E20" s="54"/>
      <c r="F20" s="17">
        <f>SUM(F18:F18)</f>
        <v>314643.75</v>
      </c>
      <c r="G20" s="11"/>
      <c r="H20" s="64" t="s">
        <v>11</v>
      </c>
      <c r="I20" s="64"/>
      <c r="J20" s="64"/>
      <c r="K20" s="64"/>
      <c r="L20" s="64"/>
      <c r="M20" s="11"/>
      <c r="N20" s="11"/>
      <c r="O20" s="11"/>
      <c r="P20" s="11"/>
      <c r="Q20" s="11"/>
      <c r="R20" s="11"/>
      <c r="S20" s="11"/>
    </row>
    <row r="21" spans="2:19">
      <c r="B21" s="11"/>
      <c r="C21" s="11"/>
      <c r="D21" s="11"/>
      <c r="E21" s="11"/>
      <c r="F21" s="11"/>
      <c r="G21" s="11"/>
      <c r="H21" s="64"/>
      <c r="I21" s="64"/>
      <c r="J21" s="64"/>
      <c r="K21" s="64"/>
      <c r="L21" s="64"/>
      <c r="M21" s="11"/>
      <c r="N21" s="11"/>
      <c r="O21" s="11"/>
      <c r="P21" s="11"/>
      <c r="Q21" s="11"/>
      <c r="R21" s="11"/>
      <c r="S21" s="11"/>
    </row>
    <row r="22" spans="2:19">
      <c r="B22" s="12" t="s">
        <v>3</v>
      </c>
      <c r="C22" s="12" t="s">
        <v>4</v>
      </c>
      <c r="D22" s="12" t="s">
        <v>10</v>
      </c>
      <c r="E22" s="12" t="s">
        <v>6</v>
      </c>
      <c r="F22" s="13" t="s">
        <v>12</v>
      </c>
      <c r="G22" s="11"/>
      <c r="H22" s="64"/>
      <c r="I22" s="64"/>
      <c r="J22" s="64"/>
      <c r="K22" s="64"/>
      <c r="L22" s="64"/>
      <c r="M22" s="11"/>
      <c r="N22" s="11"/>
      <c r="O22" s="11"/>
      <c r="P22" s="11"/>
      <c r="Q22" s="11"/>
      <c r="R22" s="11"/>
      <c r="S22" s="11"/>
    </row>
    <row r="23" spans="2:19">
      <c r="B23" s="14">
        <v>43907</v>
      </c>
      <c r="C23" s="14">
        <v>43952</v>
      </c>
      <c r="D23" s="16">
        <v>314643.75</v>
      </c>
      <c r="E23" s="15">
        <f t="shared" ref="E23" si="2">DAYS360(B23,C23)+1</f>
        <v>45</v>
      </c>
      <c r="F23" s="18">
        <f>(D23*E23*0.12)/360</f>
        <v>4719.65625</v>
      </c>
      <c r="G23" s="11"/>
      <c r="H23" s="64"/>
      <c r="I23" s="64"/>
      <c r="J23" s="64"/>
      <c r="K23" s="64"/>
      <c r="L23" s="64"/>
      <c r="M23" s="11"/>
      <c r="N23" s="11"/>
      <c r="O23" s="11"/>
      <c r="P23" s="11"/>
      <c r="Q23" s="11"/>
      <c r="R23" s="11"/>
      <c r="S23" s="11"/>
    </row>
    <row r="24" spans="2:19">
      <c r="B24" s="14">
        <v>44044</v>
      </c>
      <c r="C24" s="14">
        <v>44148</v>
      </c>
      <c r="D24" s="16">
        <v>720184.58333333337</v>
      </c>
      <c r="E24" s="37">
        <f>DAYS360(B24,C24)+1</f>
        <v>103</v>
      </c>
      <c r="F24" s="18">
        <f>(D24*E24)/360</f>
        <v>206052.81134259261</v>
      </c>
      <c r="G24" s="11"/>
      <c r="H24" s="11"/>
      <c r="I24" s="11"/>
      <c r="J24" s="11"/>
      <c r="K24" s="11"/>
      <c r="L24" s="11"/>
      <c r="M24" s="11"/>
      <c r="N24" s="11"/>
      <c r="O24" s="11"/>
      <c r="P24" s="11"/>
      <c r="Q24" s="11"/>
      <c r="R24" s="11"/>
      <c r="S24" s="11"/>
    </row>
    <row r="25" spans="2:19">
      <c r="B25" s="80" t="s">
        <v>8</v>
      </c>
      <c r="C25" s="81"/>
      <c r="D25" s="81"/>
      <c r="E25" s="82"/>
      <c r="F25" s="17">
        <f>+F23+F24</f>
        <v>210772.46759259261</v>
      </c>
      <c r="G25" s="11"/>
      <c r="H25" s="99" t="s">
        <v>13</v>
      </c>
      <c r="I25" s="99"/>
      <c r="J25" s="99"/>
      <c r="K25" s="99"/>
      <c r="L25" s="99"/>
      <c r="M25" s="11"/>
      <c r="N25" s="11"/>
      <c r="O25" s="11"/>
      <c r="P25" s="11"/>
      <c r="Q25" s="11"/>
      <c r="R25" s="11"/>
      <c r="S25" s="11"/>
    </row>
    <row r="26" spans="2:19">
      <c r="B26" s="11"/>
      <c r="C26" s="11"/>
      <c r="D26" s="11"/>
      <c r="E26" s="11"/>
      <c r="F26" s="11"/>
      <c r="G26" s="11"/>
      <c r="H26" s="99"/>
      <c r="I26" s="99"/>
      <c r="J26" s="99"/>
      <c r="K26" s="99"/>
      <c r="L26" s="99"/>
      <c r="M26" s="11"/>
      <c r="N26" s="11"/>
      <c r="O26" s="11"/>
      <c r="P26" s="11"/>
      <c r="Q26" s="11"/>
      <c r="R26" s="11"/>
      <c r="S26" s="11"/>
    </row>
    <row r="27" spans="2:19">
      <c r="B27" s="12" t="s">
        <v>3</v>
      </c>
      <c r="C27" s="12" t="s">
        <v>4</v>
      </c>
      <c r="D27" s="12" t="s">
        <v>14</v>
      </c>
      <c r="E27" s="12" t="s">
        <v>6</v>
      </c>
      <c r="F27" s="13" t="s">
        <v>15</v>
      </c>
      <c r="G27" s="11"/>
      <c r="H27" s="99"/>
      <c r="I27" s="99"/>
      <c r="J27" s="99"/>
      <c r="K27" s="99"/>
      <c r="L27" s="99"/>
      <c r="M27" s="11"/>
      <c r="N27" s="11"/>
      <c r="O27" s="11"/>
      <c r="P27" s="11"/>
      <c r="Q27" s="11"/>
      <c r="R27" s="11"/>
      <c r="S27" s="11"/>
    </row>
    <row r="28" spans="2:19">
      <c r="B28" s="14">
        <v>43907</v>
      </c>
      <c r="C28" s="14">
        <v>43952</v>
      </c>
      <c r="D28" s="15">
        <v>2517150</v>
      </c>
      <c r="E28" s="15">
        <f t="shared" ref="E28:E29" si="3">DAYS360(B28,C28)+1</f>
        <v>45</v>
      </c>
      <c r="F28" s="18">
        <f t="shared" ref="F28:F29" si="4">(D28*E28*0.12)/360</f>
        <v>37757.25</v>
      </c>
      <c r="G28" s="11"/>
      <c r="H28" s="99"/>
      <c r="I28" s="99"/>
      <c r="J28" s="99"/>
      <c r="K28" s="99"/>
      <c r="L28" s="99"/>
      <c r="M28" s="11"/>
      <c r="N28" s="11"/>
      <c r="O28" s="11"/>
      <c r="P28" s="11"/>
      <c r="Q28" s="11"/>
      <c r="R28" s="11"/>
      <c r="S28" s="11"/>
    </row>
    <row r="29" spans="2:19">
      <c r="B29" s="14">
        <v>44044</v>
      </c>
      <c r="C29" s="14">
        <v>44148</v>
      </c>
      <c r="D29" s="15">
        <v>2517150</v>
      </c>
      <c r="E29" s="37">
        <f t="shared" si="3"/>
        <v>103</v>
      </c>
      <c r="F29" s="97">
        <f t="shared" si="4"/>
        <v>86422.15</v>
      </c>
      <c r="G29" s="96"/>
      <c r="H29" s="96"/>
      <c r="I29" s="96"/>
      <c r="J29" s="11"/>
      <c r="K29" s="11"/>
      <c r="L29" s="11"/>
      <c r="M29" s="11"/>
      <c r="N29" s="11"/>
      <c r="O29" s="11"/>
      <c r="P29" s="11"/>
      <c r="Q29" s="11"/>
      <c r="R29" s="11"/>
      <c r="S29" s="11"/>
    </row>
    <row r="30" spans="2:19">
      <c r="B30" s="80" t="s">
        <v>8</v>
      </c>
      <c r="C30" s="81"/>
      <c r="D30" s="81"/>
      <c r="E30" s="82"/>
      <c r="F30" s="98">
        <v>234094.95</v>
      </c>
      <c r="G30" s="96"/>
      <c r="H30" s="96"/>
      <c r="I30" s="96"/>
      <c r="J30" s="21"/>
      <c r="K30" s="21"/>
      <c r="L30" s="21"/>
      <c r="M30" s="11"/>
      <c r="N30" s="11"/>
      <c r="O30" s="11"/>
      <c r="P30" s="11"/>
      <c r="Q30" s="11"/>
      <c r="R30" s="11"/>
      <c r="S30" s="11"/>
    </row>
    <row r="31" spans="2:19">
      <c r="B31" s="11"/>
      <c r="C31" s="11"/>
      <c r="D31" s="11"/>
      <c r="E31" s="11"/>
      <c r="F31" s="11"/>
      <c r="G31" s="38"/>
      <c r="H31" s="38"/>
      <c r="I31" s="39"/>
      <c r="J31" s="11"/>
      <c r="K31" s="11"/>
      <c r="L31" s="11"/>
      <c r="M31" s="11"/>
      <c r="N31" s="11"/>
      <c r="O31" s="11"/>
      <c r="P31" s="11"/>
      <c r="Q31" s="11"/>
      <c r="R31" s="11"/>
      <c r="S31" s="11"/>
    </row>
    <row r="32" spans="2:19">
      <c r="B32" s="83" t="s">
        <v>16</v>
      </c>
      <c r="C32" s="83"/>
      <c r="D32" s="83"/>
      <c r="E32" s="83"/>
      <c r="F32" s="83"/>
      <c r="G32" s="83"/>
      <c r="H32" s="83"/>
      <c r="I32" s="83"/>
      <c r="J32" s="11"/>
      <c r="K32" s="11"/>
      <c r="L32" s="11"/>
      <c r="M32" s="11"/>
      <c r="N32" s="11"/>
      <c r="O32" s="29"/>
      <c r="P32" s="11"/>
      <c r="Q32" s="11"/>
      <c r="R32" s="11"/>
      <c r="S32" s="11"/>
    </row>
    <row r="33" spans="2:19">
      <c r="B33" s="77"/>
      <c r="C33" s="78"/>
      <c r="D33" s="79"/>
      <c r="E33" s="20" t="s">
        <v>17</v>
      </c>
      <c r="F33" s="20" t="s">
        <v>18</v>
      </c>
      <c r="G33" s="20" t="s">
        <v>19</v>
      </c>
      <c r="H33" s="76" t="s">
        <v>20</v>
      </c>
      <c r="I33" s="76"/>
      <c r="J33" s="11"/>
      <c r="K33" s="11"/>
      <c r="L33" s="11"/>
      <c r="M33" s="11"/>
      <c r="N33" s="11"/>
      <c r="O33" s="11"/>
      <c r="P33" s="11"/>
      <c r="Q33" s="11"/>
      <c r="R33" s="11"/>
      <c r="S33" s="11"/>
    </row>
    <row r="34" spans="2:19">
      <c r="B34" s="85" t="s">
        <v>21</v>
      </c>
      <c r="C34" s="86"/>
      <c r="D34" s="87"/>
      <c r="E34" s="22">
        <v>2020</v>
      </c>
      <c r="F34" s="22">
        <v>11</v>
      </c>
      <c r="G34" s="19">
        <v>31</v>
      </c>
      <c r="H34" s="23" t="s">
        <v>22</v>
      </c>
      <c r="I34" s="24" t="s">
        <v>23</v>
      </c>
      <c r="J34" s="11"/>
      <c r="K34" s="11"/>
      <c r="L34" s="11"/>
      <c r="M34" s="11"/>
      <c r="N34" s="11"/>
      <c r="O34" s="11"/>
      <c r="P34" s="11"/>
      <c r="Q34" s="11"/>
      <c r="R34" s="11"/>
      <c r="S34" s="11"/>
    </row>
    <row r="35" spans="2:19">
      <c r="B35" s="85" t="s">
        <v>24</v>
      </c>
      <c r="C35" s="86"/>
      <c r="D35" s="87"/>
      <c r="E35" s="25">
        <v>2020</v>
      </c>
      <c r="F35" s="25">
        <v>2</v>
      </c>
      <c r="G35" s="26">
        <v>5</v>
      </c>
      <c r="H35" s="27">
        <f>(E34-E35)*360+(F34-F35)*30+(G34-G35+1)</f>
        <v>297</v>
      </c>
      <c r="I35" s="28">
        <f>H35/360</f>
        <v>0.82499999999999996</v>
      </c>
      <c r="J35" s="11"/>
      <c r="K35" s="11"/>
      <c r="L35" s="11"/>
      <c r="M35" s="11"/>
      <c r="N35" s="11"/>
      <c r="O35" s="11"/>
      <c r="P35" s="11"/>
      <c r="Q35" s="11"/>
      <c r="R35" s="11"/>
      <c r="S35" s="11"/>
    </row>
    <row r="36" spans="2:19">
      <c r="B36" s="85" t="s">
        <v>25</v>
      </c>
      <c r="C36" s="86"/>
      <c r="D36" s="87"/>
      <c r="E36" s="30">
        <v>2517150</v>
      </c>
      <c r="F36" s="31"/>
      <c r="G36" s="31"/>
      <c r="H36" s="31"/>
      <c r="I36" s="31"/>
      <c r="J36" s="11"/>
      <c r="K36" s="11"/>
      <c r="L36" s="11"/>
      <c r="M36" s="11"/>
      <c r="N36" s="11"/>
      <c r="O36" s="11"/>
      <c r="P36" s="11"/>
      <c r="Q36" s="11"/>
      <c r="R36" s="11"/>
      <c r="S36" s="11"/>
    </row>
    <row r="37" spans="2:19">
      <c r="B37" s="85" t="s">
        <v>26</v>
      </c>
      <c r="C37" s="86"/>
      <c r="D37" s="87"/>
      <c r="E37" s="32">
        <f>E36/30</f>
        <v>83905</v>
      </c>
      <c r="F37" s="32"/>
      <c r="G37" s="32"/>
      <c r="H37" s="32"/>
      <c r="I37" s="32"/>
      <c r="J37" s="11"/>
      <c r="K37" s="11"/>
      <c r="L37" s="11"/>
      <c r="M37" s="11"/>
      <c r="N37" s="11"/>
      <c r="O37" s="11"/>
      <c r="P37" s="11"/>
      <c r="Q37" s="11"/>
      <c r="R37" s="11"/>
      <c r="S37" s="11"/>
    </row>
    <row r="38" spans="2:19">
      <c r="B38" s="85" t="s">
        <v>27</v>
      </c>
      <c r="C38" s="86"/>
      <c r="D38" s="87"/>
      <c r="E38" s="32">
        <f>E36</f>
        <v>2517150</v>
      </c>
      <c r="F38" s="32"/>
      <c r="G38" s="32"/>
      <c r="H38" s="32"/>
      <c r="I38" s="32"/>
      <c r="J38" s="11"/>
      <c r="K38" s="11"/>
      <c r="L38" s="11"/>
      <c r="M38" s="11"/>
      <c r="N38" s="11"/>
      <c r="O38" s="11"/>
      <c r="P38" s="11"/>
      <c r="Q38" s="11"/>
      <c r="R38" s="11"/>
      <c r="S38" s="11"/>
    </row>
    <row r="39" spans="2:19">
      <c r="B39" s="85" t="s">
        <v>28</v>
      </c>
      <c r="C39" s="86"/>
      <c r="D39" s="87"/>
      <c r="E39" s="33"/>
      <c r="F39" s="32">
        <f>E39*20*E37</f>
        <v>0</v>
      </c>
      <c r="G39" s="32"/>
      <c r="H39" s="32"/>
      <c r="I39" s="32"/>
      <c r="J39" s="11"/>
      <c r="K39" s="11"/>
      <c r="L39" s="11"/>
      <c r="M39" s="11"/>
      <c r="N39" s="11"/>
      <c r="O39" s="11"/>
      <c r="P39" s="11"/>
      <c r="Q39" s="11"/>
      <c r="R39" s="11"/>
      <c r="S39" s="11"/>
    </row>
    <row r="40" spans="2:19">
      <c r="B40" s="91" t="s">
        <v>29</v>
      </c>
      <c r="C40" s="92"/>
      <c r="D40" s="93"/>
      <c r="E40" s="40">
        <f>E38+F39</f>
        <v>2517150</v>
      </c>
      <c r="F40" s="41"/>
      <c r="G40" s="41"/>
      <c r="H40" s="41"/>
      <c r="I40" s="42"/>
      <c r="J40" s="11"/>
      <c r="K40" s="11"/>
      <c r="L40" s="11"/>
      <c r="M40" s="11"/>
      <c r="N40" s="11"/>
      <c r="O40" s="11"/>
      <c r="P40" s="11"/>
      <c r="Q40" s="11"/>
      <c r="R40" s="11"/>
      <c r="S40" s="11"/>
    </row>
    <row r="41" spans="2:19">
      <c r="B41" s="11"/>
      <c r="C41" s="11"/>
      <c r="D41" s="11"/>
      <c r="E41" s="11"/>
      <c r="F41" s="11"/>
      <c r="G41" s="11"/>
      <c r="H41" s="11"/>
      <c r="I41" s="11"/>
      <c r="J41" s="11"/>
      <c r="K41" s="11"/>
      <c r="L41" s="11"/>
      <c r="M41" s="11"/>
      <c r="N41" s="11"/>
      <c r="O41" s="11"/>
      <c r="P41" s="11"/>
      <c r="Q41" s="11"/>
      <c r="R41" s="11"/>
      <c r="S41" s="11"/>
    </row>
    <row r="42" spans="2:19">
      <c r="B42" s="88" t="s">
        <v>30</v>
      </c>
      <c r="C42" s="89"/>
      <c r="D42" s="89"/>
      <c r="E42" s="89"/>
      <c r="F42" s="90"/>
      <c r="G42" s="11"/>
      <c r="H42" s="11"/>
      <c r="I42" s="11"/>
      <c r="J42" s="11"/>
      <c r="K42" s="11"/>
      <c r="L42" s="11"/>
      <c r="M42" s="11"/>
      <c r="N42" s="11"/>
      <c r="O42" s="11"/>
      <c r="P42" s="11"/>
      <c r="Q42" s="11"/>
      <c r="R42" s="11"/>
      <c r="S42" s="11"/>
    </row>
    <row r="43" spans="2:19">
      <c r="B43" s="94" t="s">
        <v>31</v>
      </c>
      <c r="C43" s="95"/>
      <c r="D43" s="49" t="s">
        <v>32</v>
      </c>
      <c r="E43" s="49"/>
      <c r="F43" s="34" t="s">
        <v>33</v>
      </c>
      <c r="G43" s="11"/>
      <c r="H43" s="11"/>
      <c r="I43" s="11"/>
      <c r="J43" s="11"/>
      <c r="K43" s="11"/>
      <c r="L43" s="11"/>
      <c r="M43" s="11"/>
      <c r="N43" s="11"/>
      <c r="O43" s="11"/>
      <c r="P43" s="11"/>
      <c r="Q43" s="11"/>
      <c r="R43" s="11"/>
      <c r="S43" s="11"/>
    </row>
    <row r="44" spans="2:19">
      <c r="B44" s="50">
        <v>83905</v>
      </c>
      <c r="C44" s="51"/>
      <c r="D44" s="52">
        <v>180</v>
      </c>
      <c r="E44" s="52"/>
      <c r="F44" s="35">
        <f>B44*D44</f>
        <v>15102900</v>
      </c>
      <c r="G44" s="11"/>
      <c r="H44" s="11"/>
      <c r="I44" s="11"/>
      <c r="J44" s="11"/>
      <c r="K44" s="11"/>
      <c r="L44" s="11"/>
      <c r="M44" s="11"/>
      <c r="N44" s="11"/>
      <c r="O44" s="11"/>
      <c r="P44" s="11"/>
      <c r="Q44" s="11"/>
      <c r="R44" s="11"/>
      <c r="S44" s="11"/>
    </row>
    <row r="45" spans="2:19">
      <c r="B45" s="11"/>
      <c r="C45" s="11"/>
      <c r="D45" s="11"/>
      <c r="E45" s="11"/>
      <c r="F45" s="11"/>
      <c r="G45" s="11"/>
      <c r="H45" s="11"/>
      <c r="I45" s="11"/>
      <c r="J45" s="11"/>
      <c r="K45" s="11"/>
      <c r="L45" s="11"/>
      <c r="M45" s="11"/>
      <c r="N45" s="11"/>
      <c r="O45" s="11"/>
      <c r="P45" s="11"/>
      <c r="Q45" s="11"/>
      <c r="R45" s="11"/>
      <c r="S45" s="11"/>
    </row>
    <row r="46" spans="2:19">
      <c r="B46" s="11"/>
      <c r="C46" s="11"/>
      <c r="D46" s="11"/>
      <c r="E46" s="11"/>
      <c r="F46" s="11"/>
      <c r="G46" s="11"/>
      <c r="H46" s="11"/>
      <c r="I46" s="11"/>
      <c r="J46" s="11"/>
      <c r="K46" s="11"/>
      <c r="L46" s="11"/>
      <c r="M46" s="11"/>
      <c r="N46" s="11"/>
      <c r="O46" s="11"/>
      <c r="P46" s="11"/>
      <c r="Q46" s="11"/>
      <c r="R46" s="11"/>
      <c r="S46" s="11"/>
    </row>
    <row r="47" spans="2:19">
      <c r="B47" s="66" t="s">
        <v>34</v>
      </c>
      <c r="C47" s="67"/>
      <c r="D47" s="67"/>
      <c r="E47" s="67"/>
      <c r="F47" s="68"/>
      <c r="G47" s="11"/>
      <c r="H47" s="11"/>
      <c r="I47" s="11"/>
      <c r="J47" s="11"/>
      <c r="K47" s="11"/>
      <c r="L47" s="11"/>
      <c r="M47" s="11"/>
      <c r="N47" s="11"/>
      <c r="O47" s="11"/>
      <c r="P47" s="11"/>
      <c r="Q47" s="11"/>
      <c r="R47" s="11"/>
      <c r="S47" s="11"/>
    </row>
    <row r="48" spans="2:19">
      <c r="B48" s="69" t="s">
        <v>31</v>
      </c>
      <c r="C48" s="70"/>
      <c r="D48" s="71" t="s">
        <v>35</v>
      </c>
      <c r="E48" s="70"/>
      <c r="F48" s="9" t="s">
        <v>33</v>
      </c>
      <c r="G48" s="11"/>
      <c r="H48" s="11"/>
      <c r="I48" s="11"/>
      <c r="J48" s="11"/>
      <c r="K48" s="11"/>
      <c r="L48" s="11"/>
      <c r="M48" s="11"/>
      <c r="N48" s="11"/>
      <c r="O48" s="11"/>
      <c r="P48" s="11"/>
      <c r="Q48" s="11"/>
      <c r="R48" s="11"/>
      <c r="S48" s="11"/>
    </row>
    <row r="49" spans="2:19">
      <c r="B49" s="72">
        <v>83905</v>
      </c>
      <c r="C49" s="73">
        <v>83905</v>
      </c>
      <c r="D49" s="74">
        <v>17</v>
      </c>
      <c r="E49" s="75"/>
      <c r="F49" s="10">
        <f>+B49*D49</f>
        <v>1426385</v>
      </c>
      <c r="G49" s="11"/>
      <c r="H49" s="11"/>
      <c r="I49" s="11"/>
      <c r="J49" s="11"/>
      <c r="K49" s="11"/>
      <c r="L49" s="11"/>
      <c r="M49" s="11"/>
      <c r="N49" s="11"/>
      <c r="O49" s="11"/>
      <c r="P49" s="11"/>
      <c r="Q49" s="11"/>
      <c r="R49" s="11"/>
      <c r="S49" s="11"/>
    </row>
    <row r="50" spans="2:19">
      <c r="B50" s="11"/>
      <c r="C50" s="11"/>
      <c r="D50" s="11"/>
      <c r="E50" s="11"/>
      <c r="F50" s="11"/>
      <c r="G50" s="11"/>
      <c r="H50" s="11"/>
      <c r="I50" s="11"/>
      <c r="J50" s="11"/>
      <c r="K50" s="11"/>
      <c r="L50" s="11"/>
      <c r="M50" s="11"/>
      <c r="N50" s="11"/>
      <c r="O50" s="11"/>
      <c r="P50" s="11"/>
      <c r="Q50" s="11"/>
      <c r="R50" s="11"/>
      <c r="S50" s="11"/>
    </row>
    <row r="51" spans="2:19">
      <c r="B51" s="84" t="s">
        <v>36</v>
      </c>
      <c r="C51" s="84"/>
      <c r="D51" s="84"/>
      <c r="E51" s="84"/>
      <c r="F51" s="84"/>
      <c r="G51" s="11"/>
      <c r="H51" s="11"/>
      <c r="I51" s="11"/>
      <c r="J51" s="11"/>
      <c r="K51" s="11"/>
      <c r="L51" s="11"/>
      <c r="M51" s="11"/>
      <c r="N51" s="11"/>
      <c r="O51" s="11"/>
      <c r="P51" s="11"/>
      <c r="Q51" s="11"/>
      <c r="R51" s="11"/>
      <c r="S51" s="11"/>
    </row>
    <row r="52" spans="2:19">
      <c r="B52" s="55" t="s">
        <v>37</v>
      </c>
      <c r="C52" s="56"/>
      <c r="D52" s="56"/>
      <c r="E52" s="56"/>
      <c r="F52" s="57"/>
      <c r="G52" s="11"/>
      <c r="H52" s="11"/>
      <c r="I52" s="11"/>
      <c r="J52" s="11"/>
      <c r="K52" s="11"/>
      <c r="L52" s="11"/>
      <c r="M52" s="11"/>
      <c r="N52" s="11"/>
      <c r="O52" s="11"/>
      <c r="P52" s="11"/>
      <c r="Q52" s="11"/>
      <c r="R52" s="11"/>
      <c r="S52" s="11"/>
    </row>
    <row r="53" spans="2:19" ht="15" customHeight="1">
      <c r="B53" s="58"/>
      <c r="C53" s="59"/>
      <c r="D53" s="59"/>
      <c r="E53" s="59"/>
      <c r="F53" s="60"/>
      <c r="G53" s="11"/>
      <c r="H53" s="11"/>
      <c r="I53" s="11"/>
      <c r="J53" s="11"/>
      <c r="K53" s="11"/>
      <c r="L53" s="11"/>
      <c r="M53" s="11"/>
      <c r="N53" s="11"/>
      <c r="O53" s="11"/>
      <c r="P53" s="11"/>
      <c r="Q53" s="11"/>
      <c r="R53" s="11"/>
      <c r="S53" s="11"/>
    </row>
    <row r="54" spans="2:19">
      <c r="B54" s="58"/>
      <c r="C54" s="59"/>
      <c r="D54" s="59"/>
      <c r="E54" s="59"/>
      <c r="F54" s="60"/>
      <c r="G54" s="11"/>
      <c r="H54" s="11"/>
      <c r="I54" s="11"/>
      <c r="J54" s="11"/>
      <c r="K54" s="11"/>
      <c r="L54" s="11"/>
      <c r="M54" s="11"/>
      <c r="N54" s="11"/>
      <c r="O54" s="11"/>
      <c r="P54" s="11"/>
      <c r="Q54" s="11"/>
      <c r="R54" s="11"/>
      <c r="S54" s="11"/>
    </row>
    <row r="55" spans="2:19">
      <c r="B55" s="58"/>
      <c r="C55" s="59"/>
      <c r="D55" s="59"/>
      <c r="E55" s="59"/>
      <c r="F55" s="60"/>
      <c r="G55" s="11"/>
      <c r="H55" s="11"/>
      <c r="I55" s="11"/>
      <c r="J55" s="11"/>
      <c r="K55" s="11"/>
      <c r="L55" s="11"/>
      <c r="M55" s="11"/>
      <c r="N55" s="11"/>
      <c r="O55" s="11"/>
      <c r="P55" s="11"/>
      <c r="Q55" s="11"/>
      <c r="R55" s="11"/>
      <c r="S55" s="11"/>
    </row>
    <row r="56" spans="2:19">
      <c r="B56" s="61"/>
      <c r="C56" s="62"/>
      <c r="D56" s="62"/>
      <c r="E56" s="62"/>
      <c r="F56" s="63"/>
      <c r="G56" s="11"/>
      <c r="H56" s="11"/>
      <c r="I56" s="11"/>
      <c r="J56" s="11"/>
      <c r="K56" s="11"/>
      <c r="L56" s="11"/>
      <c r="M56" s="11"/>
      <c r="N56" s="11"/>
      <c r="O56" s="11"/>
      <c r="P56" s="11"/>
      <c r="Q56" s="11"/>
      <c r="R56" s="11"/>
      <c r="S56" s="11"/>
    </row>
    <row r="57" spans="2:19">
      <c r="G57" s="11"/>
      <c r="H57" s="11"/>
      <c r="I57" s="11"/>
      <c r="J57" s="11"/>
      <c r="K57" s="11"/>
      <c r="L57" s="11"/>
      <c r="M57" s="11"/>
      <c r="N57" s="11"/>
      <c r="O57" s="11"/>
      <c r="P57" s="11"/>
      <c r="Q57" s="11"/>
      <c r="R57" s="11"/>
      <c r="S57" s="11"/>
    </row>
    <row r="58" spans="2:19">
      <c r="B58" s="12" t="s">
        <v>3</v>
      </c>
      <c r="C58" s="12" t="s">
        <v>4</v>
      </c>
      <c r="D58" s="12" t="s">
        <v>14</v>
      </c>
      <c r="E58" s="12" t="s">
        <v>6</v>
      </c>
      <c r="F58" s="13" t="s">
        <v>38</v>
      </c>
      <c r="G58" s="11"/>
      <c r="H58" s="11"/>
      <c r="I58" s="11"/>
      <c r="J58" s="11"/>
      <c r="K58" s="11"/>
      <c r="L58" s="11"/>
      <c r="M58" s="11"/>
      <c r="N58" s="11"/>
      <c r="O58" s="11"/>
      <c r="P58" s="11"/>
      <c r="Q58" s="11"/>
      <c r="R58" s="11"/>
      <c r="S58" s="11"/>
    </row>
    <row r="59" spans="2:19">
      <c r="B59" s="14">
        <v>44149</v>
      </c>
      <c r="C59" s="14">
        <v>44165</v>
      </c>
      <c r="D59" s="15">
        <v>2517150</v>
      </c>
      <c r="E59" s="15">
        <f t="shared" ref="E59" si="5">DAYS360(B59,C59)+1</f>
        <v>17</v>
      </c>
      <c r="F59" s="16">
        <f t="shared" ref="F59" si="6">(D59/30)*E59</f>
        <v>1426385</v>
      </c>
      <c r="G59" s="11"/>
      <c r="H59" s="11"/>
      <c r="I59" s="11"/>
      <c r="J59" s="11"/>
      <c r="K59" s="11"/>
      <c r="L59" s="11"/>
      <c r="M59" s="11"/>
      <c r="N59" s="11"/>
      <c r="O59" s="11"/>
      <c r="P59" s="11"/>
      <c r="Q59" s="11"/>
      <c r="R59" s="11"/>
      <c r="S59" s="11"/>
    </row>
    <row r="60" spans="2:19">
      <c r="B60" s="54" t="s">
        <v>8</v>
      </c>
      <c r="C60" s="54"/>
      <c r="D60" s="54"/>
      <c r="E60" s="54"/>
      <c r="F60" s="17">
        <f>SUM(F59:F59)</f>
        <v>1426385</v>
      </c>
      <c r="G60" s="11"/>
      <c r="H60" s="11"/>
      <c r="I60" s="11"/>
      <c r="J60" s="11"/>
      <c r="K60" s="11"/>
      <c r="L60" s="11"/>
      <c r="M60" s="11"/>
      <c r="N60" s="11"/>
      <c r="O60" s="11"/>
      <c r="P60" s="11"/>
      <c r="Q60" s="11"/>
      <c r="R60" s="11"/>
      <c r="S60" s="11"/>
    </row>
    <row r="61" spans="2:19">
      <c r="G61" s="11"/>
      <c r="H61" s="11"/>
      <c r="I61" s="11"/>
      <c r="J61" s="11"/>
      <c r="K61" s="11"/>
      <c r="L61" s="11"/>
      <c r="M61" s="11"/>
      <c r="N61" s="11"/>
      <c r="O61" s="11"/>
      <c r="P61" s="11"/>
      <c r="Q61" s="11"/>
      <c r="R61" s="11"/>
      <c r="S61" s="11"/>
    </row>
    <row r="62" spans="2:19">
      <c r="B62" s="6" t="s">
        <v>3</v>
      </c>
      <c r="C62" s="6" t="s">
        <v>4</v>
      </c>
      <c r="D62" s="6" t="s">
        <v>14</v>
      </c>
      <c r="E62" s="6" t="s">
        <v>6</v>
      </c>
      <c r="F62" s="7" t="s">
        <v>7</v>
      </c>
      <c r="G62" s="11"/>
      <c r="H62" s="11"/>
      <c r="I62" s="11"/>
      <c r="J62" s="11"/>
      <c r="K62" s="11"/>
      <c r="L62" s="11"/>
      <c r="M62" s="11"/>
      <c r="N62" s="11"/>
      <c r="O62" s="11"/>
      <c r="P62" s="11"/>
      <c r="Q62" s="11"/>
      <c r="R62" s="11"/>
      <c r="S62" s="11"/>
    </row>
    <row r="63" spans="2:19">
      <c r="B63" s="2">
        <v>44149</v>
      </c>
      <c r="C63" s="2">
        <v>44165</v>
      </c>
      <c r="D63" s="3">
        <v>2517150</v>
      </c>
      <c r="E63" s="3">
        <f t="shared" ref="E63" si="7">DAYS360(B63,C63)+1</f>
        <v>17</v>
      </c>
      <c r="F63" s="4">
        <f t="shared" ref="F63" si="8">(D63*E63)/360</f>
        <v>118865.41666666667</v>
      </c>
      <c r="G63" s="11"/>
      <c r="H63" s="11"/>
      <c r="I63" s="11"/>
      <c r="J63" s="11"/>
      <c r="K63" s="11"/>
      <c r="L63" s="11"/>
      <c r="M63" s="11"/>
      <c r="N63" s="11"/>
      <c r="O63" s="11"/>
      <c r="P63" s="11"/>
      <c r="Q63" s="11"/>
      <c r="R63" s="11"/>
      <c r="S63" s="11"/>
    </row>
    <row r="64" spans="2:19">
      <c r="B64" s="53" t="s">
        <v>8</v>
      </c>
      <c r="C64" s="53"/>
      <c r="D64" s="53"/>
      <c r="E64" s="53"/>
      <c r="F64" s="5">
        <f>SUM(F63:F63)</f>
        <v>118865.41666666667</v>
      </c>
      <c r="G64" s="11"/>
      <c r="H64" s="11"/>
      <c r="I64" s="11"/>
      <c r="J64" s="11"/>
      <c r="K64" s="11"/>
      <c r="L64" s="11"/>
      <c r="M64" s="11"/>
      <c r="N64" s="11"/>
      <c r="O64" s="11"/>
      <c r="P64" s="11"/>
      <c r="Q64" s="11"/>
      <c r="R64" s="11"/>
      <c r="S64" s="11"/>
    </row>
    <row r="65" spans="2:19">
      <c r="G65" s="11"/>
      <c r="H65" s="11"/>
      <c r="I65" s="11"/>
      <c r="J65" s="11"/>
      <c r="K65" s="11"/>
      <c r="L65" s="11"/>
      <c r="M65" s="11"/>
      <c r="N65" s="11"/>
      <c r="O65" s="11"/>
      <c r="P65" s="11"/>
      <c r="Q65" s="11"/>
      <c r="R65" s="11"/>
      <c r="S65" s="11"/>
    </row>
    <row r="66" spans="2:19">
      <c r="B66" s="6" t="s">
        <v>3</v>
      </c>
      <c r="C66" s="6" t="s">
        <v>4</v>
      </c>
      <c r="D66" s="6" t="s">
        <v>39</v>
      </c>
      <c r="E66" s="6" t="s">
        <v>6</v>
      </c>
      <c r="F66" s="7" t="s">
        <v>10</v>
      </c>
      <c r="G66" s="11"/>
      <c r="H66" s="11"/>
      <c r="I66" s="11"/>
      <c r="J66" s="11"/>
      <c r="K66" s="11"/>
      <c r="L66" s="11"/>
      <c r="M66" s="11"/>
      <c r="N66" s="11"/>
      <c r="O66" s="11"/>
      <c r="P66" s="11"/>
      <c r="Q66" s="11"/>
      <c r="R66" s="11"/>
      <c r="S66" s="11"/>
    </row>
    <row r="67" spans="2:19">
      <c r="B67" s="2">
        <v>44149</v>
      </c>
      <c r="C67" s="2">
        <v>44165</v>
      </c>
      <c r="D67" s="3">
        <v>2517150</v>
      </c>
      <c r="E67" s="3">
        <f t="shared" ref="E67" si="9">DAYS360(B67,C67)+1</f>
        <v>17</v>
      </c>
      <c r="F67" s="4">
        <f t="shared" ref="F67" si="10">(D67*E67)/360</f>
        <v>118865.41666666667</v>
      </c>
      <c r="G67" s="11"/>
      <c r="H67" s="11"/>
      <c r="I67" s="11"/>
      <c r="J67" s="11"/>
      <c r="K67" s="11"/>
      <c r="L67" s="11"/>
      <c r="M67" s="11"/>
      <c r="N67" s="11"/>
      <c r="O67" s="11"/>
      <c r="P67" s="11"/>
      <c r="Q67" s="11"/>
      <c r="R67" s="11"/>
      <c r="S67" s="11"/>
    </row>
    <row r="68" spans="2:19">
      <c r="B68" s="43" t="s">
        <v>8</v>
      </c>
      <c r="C68" s="44"/>
      <c r="D68" s="44"/>
      <c r="E68" s="45"/>
      <c r="F68" s="5">
        <f>SUM(F67:F67)</f>
        <v>118865.41666666667</v>
      </c>
      <c r="G68" s="11"/>
      <c r="H68" s="11"/>
      <c r="I68" s="11"/>
      <c r="J68" s="11"/>
      <c r="K68" s="11"/>
      <c r="L68" s="11"/>
      <c r="M68" s="11"/>
      <c r="N68" s="11"/>
      <c r="O68" s="11"/>
      <c r="P68" s="11"/>
      <c r="Q68" s="11"/>
      <c r="R68" s="11"/>
      <c r="S68" s="11"/>
    </row>
    <row r="69" spans="2:19">
      <c r="B69" s="11"/>
      <c r="C69" s="11"/>
      <c r="D69" s="11"/>
      <c r="E69" s="11"/>
      <c r="F69" s="11"/>
      <c r="G69" s="11"/>
      <c r="H69" s="11"/>
      <c r="I69" s="11"/>
      <c r="J69" s="11"/>
      <c r="K69" s="11"/>
      <c r="L69" s="11"/>
      <c r="M69" s="11"/>
      <c r="N69" s="11"/>
      <c r="O69" s="11"/>
      <c r="P69" s="11"/>
      <c r="Q69" s="11"/>
      <c r="R69" s="11"/>
      <c r="S69" s="11"/>
    </row>
    <row r="70" spans="2:19">
      <c r="B70" s="6" t="s">
        <v>3</v>
      </c>
      <c r="C70" s="6" t="s">
        <v>4</v>
      </c>
      <c r="D70" s="6" t="s">
        <v>10</v>
      </c>
      <c r="E70" s="6" t="s">
        <v>6</v>
      </c>
      <c r="F70" s="7" t="s">
        <v>12</v>
      </c>
      <c r="G70" s="11"/>
      <c r="H70" s="11"/>
      <c r="I70" s="11"/>
      <c r="J70" s="11"/>
      <c r="K70" s="11"/>
      <c r="L70" s="11"/>
      <c r="M70" s="11"/>
      <c r="N70" s="11"/>
      <c r="O70" s="11"/>
      <c r="P70" s="11"/>
      <c r="Q70" s="11"/>
      <c r="R70" s="11"/>
      <c r="S70" s="11"/>
    </row>
    <row r="71" spans="2:19">
      <c r="B71" s="2">
        <v>44149</v>
      </c>
      <c r="C71" s="2">
        <v>44165</v>
      </c>
      <c r="D71" s="3">
        <v>335620</v>
      </c>
      <c r="E71" s="3">
        <f t="shared" ref="E71" si="11">DAYS360(B71,C71)+1</f>
        <v>17</v>
      </c>
      <c r="F71" s="8">
        <f t="shared" ref="F71" si="12">(D71*E71*0.12)/360</f>
        <v>1901.8466666666666</v>
      </c>
      <c r="G71" s="11"/>
      <c r="H71" s="11"/>
      <c r="I71" s="11"/>
      <c r="J71" s="11"/>
      <c r="K71" s="11"/>
      <c r="L71" s="11"/>
      <c r="M71" s="11"/>
      <c r="N71" s="11"/>
      <c r="O71" s="11"/>
      <c r="P71" s="11"/>
      <c r="Q71" s="11"/>
      <c r="R71" s="11"/>
      <c r="S71" s="11"/>
    </row>
    <row r="72" spans="2:19">
      <c r="B72" s="43" t="s">
        <v>8</v>
      </c>
      <c r="C72" s="44"/>
      <c r="D72" s="44"/>
      <c r="E72" s="45"/>
      <c r="F72" s="5">
        <f>SUM(F71:F71)</f>
        <v>1901.8466666666666</v>
      </c>
      <c r="G72" s="11"/>
      <c r="H72" s="11"/>
      <c r="I72" s="11"/>
      <c r="J72" s="11"/>
      <c r="K72" s="11"/>
      <c r="L72" s="11"/>
      <c r="M72" s="11"/>
      <c r="N72" s="11"/>
      <c r="O72" s="11"/>
      <c r="P72" s="11"/>
      <c r="Q72" s="11"/>
      <c r="R72" s="11"/>
      <c r="S72" s="11"/>
    </row>
    <row r="73" spans="2:19">
      <c r="B73" s="11"/>
      <c r="C73" s="11"/>
      <c r="D73" s="11"/>
      <c r="E73" s="11"/>
      <c r="F73" s="11"/>
      <c r="G73" s="11"/>
      <c r="H73" s="11"/>
      <c r="I73" s="11"/>
      <c r="J73" s="11"/>
      <c r="K73" s="11"/>
      <c r="L73" s="11"/>
      <c r="M73" s="11"/>
      <c r="N73" s="11"/>
      <c r="O73" s="11"/>
      <c r="P73" s="11"/>
      <c r="Q73" s="11"/>
      <c r="R73" s="11"/>
      <c r="S73" s="11"/>
    </row>
    <row r="74" spans="2:19">
      <c r="B74" s="11"/>
      <c r="C74" s="11"/>
      <c r="D74" s="11"/>
      <c r="E74" s="11"/>
      <c r="F74" s="11"/>
      <c r="G74" s="11"/>
      <c r="H74" s="11"/>
      <c r="I74" s="11"/>
      <c r="J74" s="11"/>
      <c r="K74" s="11"/>
      <c r="L74" s="11"/>
      <c r="M74" s="11"/>
      <c r="N74" s="11"/>
      <c r="O74" s="11"/>
      <c r="P74" s="11"/>
      <c r="Q74" s="11"/>
      <c r="R74" s="11"/>
      <c r="S74" s="11"/>
    </row>
    <row r="75" spans="2:19" ht="16.5">
      <c r="B75" s="46" t="s">
        <v>40</v>
      </c>
      <c r="C75" s="47"/>
      <c r="D75" s="47"/>
      <c r="E75" s="48"/>
      <c r="F75" s="36">
        <f>H72+F64+F68+F60+F49+E40+F30+F25+F15+F20+F44</f>
        <v>21784705.750925925</v>
      </c>
      <c r="G75" s="11"/>
      <c r="H75" s="11"/>
      <c r="I75" s="11"/>
      <c r="J75" s="11"/>
      <c r="K75" s="11"/>
      <c r="L75" s="11"/>
      <c r="M75" s="11"/>
      <c r="N75" s="11"/>
      <c r="O75" s="11"/>
      <c r="P75" s="11"/>
      <c r="Q75" s="11"/>
      <c r="R75" s="11"/>
      <c r="S75" s="11"/>
    </row>
    <row r="76" spans="2:19">
      <c r="B76" s="11"/>
      <c r="C76" s="11"/>
      <c r="D76" s="11"/>
      <c r="E76" s="11"/>
      <c r="F76" s="11"/>
      <c r="G76" s="11"/>
      <c r="H76" s="11"/>
      <c r="I76" s="11"/>
      <c r="J76" s="11"/>
      <c r="K76" s="11"/>
      <c r="L76" s="11"/>
      <c r="M76" s="11"/>
      <c r="N76" s="11"/>
      <c r="O76" s="11"/>
      <c r="P76" s="11"/>
      <c r="Q76" s="11"/>
      <c r="R76" s="11"/>
      <c r="S76" s="11"/>
    </row>
    <row r="77" spans="2:19">
      <c r="B77" s="11"/>
      <c r="C77" s="11"/>
      <c r="D77" s="11"/>
      <c r="E77" s="11"/>
      <c r="F77" s="11"/>
      <c r="G77" s="11"/>
      <c r="H77" s="11"/>
      <c r="I77" s="11"/>
      <c r="J77" s="11"/>
      <c r="K77" s="11"/>
      <c r="L77" s="11"/>
      <c r="M77" s="11"/>
      <c r="N77" s="11"/>
      <c r="O77" s="11"/>
      <c r="P77" s="11"/>
      <c r="Q77" s="11"/>
      <c r="R77" s="11"/>
      <c r="S77" s="11"/>
    </row>
    <row r="78" spans="2:19">
      <c r="B78" s="11"/>
      <c r="C78" s="11"/>
      <c r="D78" s="11"/>
      <c r="E78" s="11"/>
      <c r="F78" s="11"/>
      <c r="G78" s="11"/>
      <c r="H78" s="11"/>
      <c r="I78" s="11"/>
      <c r="J78" s="11"/>
      <c r="K78" s="11"/>
      <c r="L78" s="11"/>
      <c r="M78" s="11"/>
      <c r="N78" s="11"/>
      <c r="O78" s="11"/>
      <c r="P78" s="11"/>
      <c r="Q78" s="11"/>
      <c r="R78" s="11"/>
      <c r="S78" s="11"/>
    </row>
    <row r="79" spans="2:19">
      <c r="B79" s="11"/>
      <c r="C79" s="11"/>
      <c r="D79" s="11"/>
      <c r="E79" s="11"/>
      <c r="F79" s="11"/>
      <c r="G79" s="11"/>
      <c r="H79" s="11"/>
      <c r="I79" s="11"/>
    </row>
    <row r="80" spans="2:19">
      <c r="B80" s="11"/>
      <c r="C80" s="11"/>
      <c r="D80" s="11"/>
      <c r="E80" s="11"/>
      <c r="F80" s="11"/>
      <c r="G80" s="11"/>
      <c r="H80" s="11"/>
      <c r="I80" s="11"/>
    </row>
    <row r="81" spans="2:9">
      <c r="B81" s="11"/>
      <c r="C81" s="11"/>
      <c r="D81" s="11"/>
      <c r="E81" s="11"/>
      <c r="F81" s="11"/>
      <c r="G81" s="11"/>
      <c r="H81" s="11"/>
      <c r="I81" s="11"/>
    </row>
  </sheetData>
  <mergeCells count="38">
    <mergeCell ref="H6:L12"/>
    <mergeCell ref="B35:D35"/>
    <mergeCell ref="B36:D36"/>
    <mergeCell ref="B37:D37"/>
    <mergeCell ref="B42:F42"/>
    <mergeCell ref="B38:D38"/>
    <mergeCell ref="B39:D39"/>
    <mergeCell ref="B40:D40"/>
    <mergeCell ref="B43:C43"/>
    <mergeCell ref="H15:L18"/>
    <mergeCell ref="B5:F5"/>
    <mergeCell ref="B47:F47"/>
    <mergeCell ref="B48:C48"/>
    <mergeCell ref="D48:E48"/>
    <mergeCell ref="H20:L23"/>
    <mergeCell ref="H33:I33"/>
    <mergeCell ref="B33:D33"/>
    <mergeCell ref="B30:E30"/>
    <mergeCell ref="B25:E25"/>
    <mergeCell ref="H25:L28"/>
    <mergeCell ref="B32:I32"/>
    <mergeCell ref="B6:F10"/>
    <mergeCell ref="B15:E15"/>
    <mergeCell ref="B20:E20"/>
    <mergeCell ref="B34:D34"/>
    <mergeCell ref="E40:I40"/>
    <mergeCell ref="B72:E72"/>
    <mergeCell ref="B75:E75"/>
    <mergeCell ref="D43:E43"/>
    <mergeCell ref="B44:C44"/>
    <mergeCell ref="D44:E44"/>
    <mergeCell ref="B64:E64"/>
    <mergeCell ref="B68:E68"/>
    <mergeCell ref="B60:E60"/>
    <mergeCell ref="B52:F56"/>
    <mergeCell ref="B49:C49"/>
    <mergeCell ref="D49:E49"/>
    <mergeCell ref="B51:F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Cesar Augusto Viveros Molina</cp:lastModifiedBy>
  <cp:revision/>
  <dcterms:created xsi:type="dcterms:W3CDTF">2023-10-14T16:33:41Z</dcterms:created>
  <dcterms:modified xsi:type="dcterms:W3CDTF">2024-03-22T22:49:24Z</dcterms:modified>
  <cp:category/>
  <cp:contentStatus/>
</cp:coreProperties>
</file>