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ina\Downloads\"/>
    </mc:Choice>
  </mc:AlternateContent>
  <bookViews>
    <workbookView xWindow="0" yWindow="0" windowWidth="20490" windowHeight="7050"/>
  </bookViews>
  <sheets>
    <sheet name="LIQ. PRETENSIONES DEMANDA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3" l="1"/>
  <c r="E45" i="13"/>
  <c r="F45" i="13" s="1"/>
  <c r="E44" i="13"/>
  <c r="D18" i="13"/>
  <c r="D17" i="13"/>
  <c r="D16" i="13"/>
  <c r="D15" i="13"/>
  <c r="D11" i="13"/>
  <c r="D10" i="13"/>
  <c r="D9" i="13"/>
  <c r="D8" i="13"/>
  <c r="F44" i="13" l="1"/>
  <c r="F46" i="13" s="1"/>
  <c r="E29" i="13" l="1"/>
  <c r="F29" i="13" s="1"/>
  <c r="F30" i="13" s="1"/>
  <c r="E25" i="13"/>
  <c r="F25" i="13" s="1"/>
  <c r="E24" i="13"/>
  <c r="F24" i="13" s="1"/>
  <c r="E23" i="13"/>
  <c r="F23" i="13" s="1"/>
  <c r="E22" i="13"/>
  <c r="E18" i="13"/>
  <c r="F18" i="13" s="1"/>
  <c r="E17" i="13"/>
  <c r="F17" i="13" s="1"/>
  <c r="E16" i="13"/>
  <c r="F16" i="13" s="1"/>
  <c r="E15" i="13"/>
  <c r="F15" i="13" s="1"/>
  <c r="E11" i="13"/>
  <c r="F11" i="13" s="1"/>
  <c r="E10" i="13"/>
  <c r="F10" i="13" s="1"/>
  <c r="E9" i="13"/>
  <c r="F9" i="13" s="1"/>
  <c r="E8" i="13"/>
  <c r="F8" i="13" s="1"/>
  <c r="F12" i="13" l="1"/>
  <c r="F19" i="13"/>
  <c r="F22" i="13"/>
  <c r="F26" i="13" s="1"/>
  <c r="E38" i="13" l="1"/>
  <c r="E37" i="13"/>
  <c r="B50" i="13" s="1"/>
  <c r="F50" i="13" s="1"/>
  <c r="H35" i="13"/>
  <c r="I35" i="13" s="1"/>
  <c r="E39" i="13" s="1"/>
  <c r="F39" i="13" s="1"/>
  <c r="F40" i="13" s="1"/>
</calcChain>
</file>

<file path=xl/sharedStrings.xml><?xml version="1.0" encoding="utf-8"?>
<sst xmlns="http://schemas.openxmlformats.org/spreadsheetml/2006/main" count="53" uniqueCount="32">
  <si>
    <t>LIQUIDACIÓN DE LAS PRETENSIONES DE LA DEMANDA</t>
  </si>
  <si>
    <t>DESDE</t>
  </si>
  <si>
    <t>HASTA</t>
  </si>
  <si>
    <t>SALARIO</t>
  </si>
  <si>
    <t>DÍAS</t>
  </si>
  <si>
    <t>PRIMAS</t>
  </si>
  <si>
    <t>Teniendo en cuenta que el demandante presuntamente debia devengar menos de 2 SMMLV, para el calculo de las primas y cesantías se incluyó el Aux. de transporte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</si>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</sst>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  <numFmt numFmtId="170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44" fontId="6" fillId="4" borderId="1" xfId="0" applyNumberFormat="1" applyFont="1" applyFill="1" applyBorder="1"/>
    <xf numFmtId="164" fontId="4" fillId="0" borderId="1" xfId="6" applyNumberFormat="1" applyFont="1" applyBorder="1"/>
    <xf numFmtId="14" fontId="4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8" fontId="8" fillId="2" borderId="1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1" xfId="0" applyFont="1" applyBorder="1"/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9" fontId="3" fillId="3" borderId="1" xfId="0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70" fontId="0" fillId="0" borderId="0" xfId="0" applyNumberFormat="1"/>
    <xf numFmtId="44" fontId="0" fillId="0" borderId="0" xfId="20" applyFont="1"/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4" fontId="4" fillId="0" borderId="1" xfId="2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1">
    <cellStyle name="Millares" xfId="1" builtinId="3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52"/>
  <sheetViews>
    <sheetView tabSelected="1" topLeftCell="A3" workbookViewId="0">
      <selection activeCell="E37" sqref="E37:I37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4.42578125" style="6" customWidth="1"/>
    <col min="9" max="9" width="14.5703125" bestFit="1" customWidth="1"/>
  </cols>
  <sheetData>
    <row r="5" spans="2:12" s="6" customFormat="1" ht="15" customHeight="1" x14ac:dyDescent="0.2">
      <c r="B5" s="44" t="s">
        <v>0</v>
      </c>
      <c r="C5" s="44"/>
      <c r="D5" s="44"/>
      <c r="E5" s="44"/>
      <c r="F5" s="44"/>
    </row>
    <row r="7" spans="2:12" ht="1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2" t="s">
        <v>5</v>
      </c>
      <c r="G7" s="45" t="s">
        <v>6</v>
      </c>
      <c r="H7" s="45"/>
    </row>
    <row r="8" spans="2:12" x14ac:dyDescent="0.25">
      <c r="B8" s="9">
        <v>40829</v>
      </c>
      <c r="C8" s="9">
        <v>40908</v>
      </c>
      <c r="D8" s="8">
        <f>990500+63600</f>
        <v>1054100</v>
      </c>
      <c r="E8" s="3">
        <f t="shared" ref="E8:E11" si="0">DAYS360(B8,C8)+1</f>
        <v>79</v>
      </c>
      <c r="F8" s="4">
        <f>(D8*E8)/360</f>
        <v>231316.38888888888</v>
      </c>
      <c r="G8" s="45"/>
      <c r="H8" s="45"/>
    </row>
    <row r="9" spans="2:12" x14ac:dyDescent="0.25">
      <c r="B9" s="9">
        <v>40909</v>
      </c>
      <c r="C9" s="9">
        <v>41274</v>
      </c>
      <c r="D9" s="8">
        <f>990500+67800</f>
        <v>1058300</v>
      </c>
      <c r="E9" s="3">
        <f t="shared" si="0"/>
        <v>361</v>
      </c>
      <c r="F9" s="4">
        <f>(D9*E9)/360</f>
        <v>1061239.7222222222</v>
      </c>
      <c r="G9" s="45"/>
      <c r="H9" s="45"/>
      <c r="I9" s="26"/>
    </row>
    <row r="10" spans="2:12" x14ac:dyDescent="0.25">
      <c r="B10" s="9">
        <v>41275</v>
      </c>
      <c r="C10" s="9">
        <v>41639</v>
      </c>
      <c r="D10" s="8">
        <f>990500+67800</f>
        <v>1058300</v>
      </c>
      <c r="E10" s="3">
        <f t="shared" si="0"/>
        <v>361</v>
      </c>
      <c r="F10" s="4">
        <f t="shared" ref="F10:F11" si="1">(D10*E10)/360</f>
        <v>1061239.7222222222</v>
      </c>
      <c r="G10" s="45"/>
      <c r="H10" s="45"/>
    </row>
    <row r="11" spans="2:12" x14ac:dyDescent="0.25">
      <c r="B11" s="9">
        <v>41640</v>
      </c>
      <c r="C11" s="9">
        <v>41764</v>
      </c>
      <c r="D11" s="8">
        <f>990500+72000</f>
        <v>1062500</v>
      </c>
      <c r="E11" s="3">
        <f t="shared" si="0"/>
        <v>125</v>
      </c>
      <c r="F11" s="4">
        <f t="shared" si="1"/>
        <v>368923.61111111112</v>
      </c>
      <c r="G11" s="45"/>
      <c r="H11" s="45"/>
      <c r="I11" s="27"/>
    </row>
    <row r="12" spans="2:12" x14ac:dyDescent="0.25">
      <c r="B12" s="36" t="s">
        <v>7</v>
      </c>
      <c r="C12" s="36"/>
      <c r="D12" s="36"/>
      <c r="E12" s="36"/>
      <c r="F12" s="5">
        <f>SUM(F8:F11)</f>
        <v>2722719.444444444</v>
      </c>
      <c r="G12" s="45"/>
      <c r="H12" s="45"/>
    </row>
    <row r="13" spans="2:12" ht="15" customHeight="1" x14ac:dyDescent="0.25">
      <c r="G13" s="28"/>
    </row>
    <row r="14" spans="2:12" ht="15" customHeight="1" x14ac:dyDescent="0.25">
      <c r="B14" s="1" t="s">
        <v>1</v>
      </c>
      <c r="C14" s="1" t="s">
        <v>2</v>
      </c>
      <c r="D14" s="1" t="s">
        <v>3</v>
      </c>
      <c r="E14" s="1" t="s">
        <v>4</v>
      </c>
      <c r="F14" s="2" t="s">
        <v>8</v>
      </c>
      <c r="G14" s="45" t="s">
        <v>6</v>
      </c>
      <c r="H14" s="45"/>
      <c r="L14" s="6"/>
    </row>
    <row r="15" spans="2:12" x14ac:dyDescent="0.25">
      <c r="B15" s="9">
        <v>40829</v>
      </c>
      <c r="C15" s="9">
        <v>40908</v>
      </c>
      <c r="D15" s="8">
        <f>990500+63600</f>
        <v>1054100</v>
      </c>
      <c r="E15" s="21">
        <f>DAYS360(B15,C15)+1</f>
        <v>79</v>
      </c>
      <c r="F15" s="22">
        <f>(D15*E15)/360</f>
        <v>231316.38888888888</v>
      </c>
      <c r="G15" s="45"/>
      <c r="H15" s="45"/>
      <c r="L15" s="6"/>
    </row>
    <row r="16" spans="2:12" s="6" customFormat="1" ht="12" customHeight="1" x14ac:dyDescent="0.2">
      <c r="B16" s="9">
        <v>40909</v>
      </c>
      <c r="C16" s="9">
        <v>41274</v>
      </c>
      <c r="D16" s="8">
        <f>990500+67800</f>
        <v>1058300</v>
      </c>
      <c r="E16" s="21">
        <f>DAYS360(B16,C16)+1</f>
        <v>361</v>
      </c>
      <c r="F16" s="22">
        <f>(D16*E16)/360</f>
        <v>1061239.7222222222</v>
      </c>
      <c r="G16" s="45"/>
      <c r="H16" s="45"/>
      <c r="I16" s="30"/>
    </row>
    <row r="17" spans="2:15" s="6" customFormat="1" ht="12" customHeight="1" x14ac:dyDescent="0.25">
      <c r="B17" s="9">
        <v>41275</v>
      </c>
      <c r="C17" s="9">
        <v>41639</v>
      </c>
      <c r="D17" s="8">
        <f>990500+67800</f>
        <v>1058300</v>
      </c>
      <c r="E17" s="21">
        <f>DAYS360(B17,C17)+1</f>
        <v>361</v>
      </c>
      <c r="F17" s="22">
        <f>(D17*E17)/360</f>
        <v>1061239.7222222222</v>
      </c>
      <c r="G17" s="45"/>
      <c r="H17" s="45"/>
      <c r="L17"/>
    </row>
    <row r="18" spans="2:15" s="6" customFormat="1" ht="12" customHeight="1" x14ac:dyDescent="0.2">
      <c r="B18" s="9">
        <v>41640</v>
      </c>
      <c r="C18" s="9">
        <v>41764</v>
      </c>
      <c r="D18" s="8">
        <f>990500+72000</f>
        <v>1062500</v>
      </c>
      <c r="E18" s="21">
        <f t="shared" ref="E18" si="2">DAYS360(B18,C18)+1</f>
        <v>125</v>
      </c>
      <c r="F18" s="22">
        <f t="shared" ref="F18" si="3">(D18*E18)/360</f>
        <v>368923.61111111112</v>
      </c>
      <c r="G18" s="45"/>
      <c r="H18" s="45"/>
    </row>
    <row r="19" spans="2:15" s="6" customFormat="1" ht="12" customHeight="1" x14ac:dyDescent="0.2">
      <c r="B19" s="36" t="s">
        <v>7</v>
      </c>
      <c r="C19" s="36"/>
      <c r="D19" s="36"/>
      <c r="E19" s="36"/>
      <c r="F19" s="5">
        <f>SUM(F15:F18)</f>
        <v>2722719.444444444</v>
      </c>
      <c r="G19" s="45"/>
      <c r="H19" s="45"/>
    </row>
    <row r="20" spans="2:15" s="6" customFormat="1" ht="12" customHeight="1" x14ac:dyDescent="0.2">
      <c r="G20" s="29"/>
      <c r="H20" s="30"/>
    </row>
    <row r="21" spans="2:15" s="6" customFormat="1" ht="12" customHeight="1" x14ac:dyDescent="0.2">
      <c r="B21" s="1" t="s">
        <v>1</v>
      </c>
      <c r="C21" s="1" t="s">
        <v>2</v>
      </c>
      <c r="D21" s="1" t="s">
        <v>8</v>
      </c>
      <c r="E21" s="1" t="s">
        <v>4</v>
      </c>
      <c r="F21" s="2" t="s">
        <v>9</v>
      </c>
      <c r="G21" s="29"/>
      <c r="H21" s="30"/>
    </row>
    <row r="22" spans="2:15" s="6" customFormat="1" ht="12" customHeight="1" x14ac:dyDescent="0.2">
      <c r="B22" s="9">
        <v>40829</v>
      </c>
      <c r="C22" s="9">
        <v>40908</v>
      </c>
      <c r="D22" s="22">
        <v>231316.38888888888</v>
      </c>
      <c r="E22" s="3">
        <f>DAYS360(B22,C22)+1</f>
        <v>79</v>
      </c>
      <c r="F22" s="3">
        <f>(D22*E22*0.12)/360</f>
        <v>6091.3315740740727</v>
      </c>
    </row>
    <row r="23" spans="2:15" s="6" customFormat="1" ht="12" customHeight="1" x14ac:dyDescent="0.2">
      <c r="B23" s="9">
        <v>40909</v>
      </c>
      <c r="C23" s="9">
        <v>41274</v>
      </c>
      <c r="D23" s="22">
        <v>1061239.7222222222</v>
      </c>
      <c r="E23" s="3">
        <f>DAYS360(B23,C23)+1</f>
        <v>361</v>
      </c>
      <c r="F23" s="3">
        <f>(D23*E23*0.12)/360</f>
        <v>127702.51324074074</v>
      </c>
    </row>
    <row r="24" spans="2:15" s="6" customFormat="1" ht="12" customHeight="1" x14ac:dyDescent="0.2">
      <c r="B24" s="9">
        <v>41275</v>
      </c>
      <c r="C24" s="9">
        <v>41639</v>
      </c>
      <c r="D24" s="22">
        <v>1061239.7222222222</v>
      </c>
      <c r="E24" s="3">
        <f>DAYS360(B24,C24)+1</f>
        <v>361</v>
      </c>
      <c r="F24" s="3">
        <f>(D24*E24*0.12)/360</f>
        <v>127702.51324074074</v>
      </c>
    </row>
    <row r="25" spans="2:15" x14ac:dyDescent="0.25">
      <c r="B25" s="9">
        <v>41640</v>
      </c>
      <c r="C25" s="9">
        <v>41764</v>
      </c>
      <c r="D25" s="22">
        <v>368923.61111111112</v>
      </c>
      <c r="E25" s="3">
        <f t="shared" ref="E25" si="4">DAYS360(B25,C25)+1</f>
        <v>125</v>
      </c>
      <c r="F25" s="3">
        <f t="shared" ref="F25" si="5">(D25*E25*0.12)/360</f>
        <v>15371.817129629628</v>
      </c>
    </row>
    <row r="26" spans="2:15" s="6" customFormat="1" ht="12" x14ac:dyDescent="0.2">
      <c r="B26" s="36" t="s">
        <v>7</v>
      </c>
      <c r="C26" s="36"/>
      <c r="D26" s="36"/>
      <c r="E26" s="36"/>
      <c r="F26" s="5">
        <f>SUM(F22:F25)</f>
        <v>276868.17518518516</v>
      </c>
    </row>
    <row r="27" spans="2:15" s="6" customFormat="1" ht="12" x14ac:dyDescent="0.2"/>
    <row r="28" spans="2:15" s="6" customFormat="1" ht="12" x14ac:dyDescent="0.2">
      <c r="B28" s="1" t="s">
        <v>1</v>
      </c>
      <c r="C28" s="1" t="s">
        <v>2</v>
      </c>
      <c r="D28" s="1" t="s">
        <v>3</v>
      </c>
      <c r="E28" s="1" t="s">
        <v>4</v>
      </c>
      <c r="F28" s="2" t="s">
        <v>10</v>
      </c>
    </row>
    <row r="29" spans="2:15" s="6" customFormat="1" ht="12" x14ac:dyDescent="0.2">
      <c r="B29" s="9">
        <v>40829</v>
      </c>
      <c r="C29" s="9">
        <v>41764</v>
      </c>
      <c r="D29" s="8">
        <v>990500</v>
      </c>
      <c r="E29" s="3">
        <f>DAYS360(B29,C29)+1</f>
        <v>923</v>
      </c>
      <c r="F29" s="3">
        <f>(D29*E29)/720</f>
        <v>1269765.9722222222</v>
      </c>
    </row>
    <row r="30" spans="2:15" s="6" customFormat="1" ht="12" x14ac:dyDescent="0.2">
      <c r="B30" s="36" t="s">
        <v>7</v>
      </c>
      <c r="C30" s="36"/>
      <c r="D30" s="36"/>
      <c r="E30" s="36"/>
      <c r="F30" s="5">
        <f>SUM(F29)</f>
        <v>1269765.9722222222</v>
      </c>
    </row>
    <row r="31" spans="2:15" x14ac:dyDescent="0.25">
      <c r="B31"/>
      <c r="C31"/>
      <c r="D31"/>
      <c r="E31"/>
      <c r="F31"/>
      <c r="G31"/>
      <c r="O31" s="6"/>
    </row>
    <row r="32" spans="2:15" x14ac:dyDescent="0.25">
      <c r="B32" s="37" t="s">
        <v>11</v>
      </c>
      <c r="C32" s="37"/>
      <c r="D32" s="37"/>
      <c r="E32" s="37"/>
      <c r="F32" s="37"/>
      <c r="G32" s="37"/>
      <c r="H32" s="37"/>
      <c r="I32" s="37"/>
      <c r="O32" s="6"/>
    </row>
    <row r="33" spans="2:15" x14ac:dyDescent="0.25">
      <c r="B33" s="42"/>
      <c r="C33" s="42"/>
      <c r="D33" s="42"/>
      <c r="E33" s="10" t="s">
        <v>12</v>
      </c>
      <c r="F33" s="10" t="s">
        <v>13</v>
      </c>
      <c r="G33" s="10" t="s">
        <v>14</v>
      </c>
      <c r="H33" s="43" t="s">
        <v>15</v>
      </c>
      <c r="I33" s="43"/>
      <c r="O33" s="6"/>
    </row>
    <row r="34" spans="2:15" x14ac:dyDescent="0.25">
      <c r="B34" s="31" t="s">
        <v>16</v>
      </c>
      <c r="C34" s="31"/>
      <c r="D34" s="31"/>
      <c r="E34" s="11">
        <v>2014</v>
      </c>
      <c r="F34" s="11">
        <v>5</v>
      </c>
      <c r="G34" s="12">
        <v>5</v>
      </c>
      <c r="H34" s="13" t="s">
        <v>17</v>
      </c>
      <c r="I34" s="14" t="s">
        <v>18</v>
      </c>
      <c r="O34" s="6"/>
    </row>
    <row r="35" spans="2:15" x14ac:dyDescent="0.25">
      <c r="B35" s="31" t="s">
        <v>19</v>
      </c>
      <c r="C35" s="31"/>
      <c r="D35" s="31"/>
      <c r="E35" s="15">
        <v>2011</v>
      </c>
      <c r="F35" s="15">
        <v>10</v>
      </c>
      <c r="G35" s="16">
        <v>13</v>
      </c>
      <c r="H35" s="17">
        <f>(E34-E35)*360+(F34-F35)*30+(G34-G35+1)</f>
        <v>923</v>
      </c>
      <c r="I35" s="18">
        <f>H35/360</f>
        <v>2.5638888888888891</v>
      </c>
      <c r="O35" s="6"/>
    </row>
    <row r="36" spans="2:15" x14ac:dyDescent="0.25">
      <c r="B36" s="31" t="s">
        <v>20</v>
      </c>
      <c r="C36" s="31"/>
      <c r="D36" s="31"/>
      <c r="E36" s="41">
        <v>990500</v>
      </c>
      <c r="F36" s="41"/>
      <c r="G36" s="41"/>
      <c r="H36" s="41"/>
      <c r="I36" s="41"/>
      <c r="O36" s="6"/>
    </row>
    <row r="37" spans="2:15" x14ac:dyDescent="0.25">
      <c r="B37" s="31" t="s">
        <v>21</v>
      </c>
      <c r="C37" s="31"/>
      <c r="D37" s="31"/>
      <c r="E37" s="32">
        <f>E36/30</f>
        <v>33016.666666666664</v>
      </c>
      <c r="F37" s="32"/>
      <c r="G37" s="32"/>
      <c r="H37" s="32"/>
      <c r="I37" s="32"/>
      <c r="O37" s="6"/>
    </row>
    <row r="38" spans="2:15" x14ac:dyDescent="0.25">
      <c r="B38" s="31" t="s">
        <v>22</v>
      </c>
      <c r="C38" s="31"/>
      <c r="D38" s="31"/>
      <c r="E38" s="32">
        <f>E36</f>
        <v>990500</v>
      </c>
      <c r="F38" s="32"/>
      <c r="G38" s="32"/>
      <c r="H38" s="32"/>
      <c r="I38" s="32"/>
      <c r="O38" s="6"/>
    </row>
    <row r="39" spans="2:15" x14ac:dyDescent="0.25">
      <c r="B39" s="31" t="s">
        <v>23</v>
      </c>
      <c r="C39" s="31"/>
      <c r="D39" s="31"/>
      <c r="E39" s="19">
        <f>I35-1</f>
        <v>1.5638888888888891</v>
      </c>
      <c r="F39" s="32">
        <f>E39*20*E37</f>
        <v>1032687.962962963</v>
      </c>
      <c r="G39" s="32"/>
      <c r="H39" s="32"/>
      <c r="I39" s="32"/>
    </row>
    <row r="40" spans="2:15" x14ac:dyDescent="0.25">
      <c r="B40" s="34" t="s">
        <v>24</v>
      </c>
      <c r="C40" s="34"/>
      <c r="D40" s="34"/>
      <c r="E40" s="20"/>
      <c r="F40" s="35">
        <f>SUM(F39)</f>
        <v>1032687.962962963</v>
      </c>
      <c r="G40" s="35"/>
      <c r="H40" s="35"/>
      <c r="I40" s="35"/>
    </row>
    <row r="42" spans="2:15" ht="14.45" customHeight="1" x14ac:dyDescent="0.25">
      <c r="B42" s="36" t="s">
        <v>25</v>
      </c>
      <c r="C42" s="36"/>
      <c r="D42" s="36"/>
      <c r="E42" s="36"/>
      <c r="F42" s="36"/>
    </row>
    <row r="43" spans="2:15" ht="14.45" customHeight="1" x14ac:dyDescent="0.25">
      <c r="B43" s="1" t="s">
        <v>1</v>
      </c>
      <c r="C43" s="1" t="s">
        <v>2</v>
      </c>
      <c r="D43" s="1" t="s">
        <v>3</v>
      </c>
      <c r="E43" s="1" t="s">
        <v>4</v>
      </c>
      <c r="F43" s="25" t="s">
        <v>26</v>
      </c>
    </row>
    <row r="44" spans="2:15" ht="14.45" customHeight="1" x14ac:dyDescent="0.25">
      <c r="B44" s="9">
        <v>40954</v>
      </c>
      <c r="C44" s="9">
        <v>41319</v>
      </c>
      <c r="D44" s="8">
        <v>990500</v>
      </c>
      <c r="E44" s="4">
        <f t="shared" ref="E44:E45" si="6">DAYS360(B44,C44)+1</f>
        <v>360</v>
      </c>
      <c r="F44" s="4">
        <f t="shared" ref="F44:F45" si="7">(D44/30)*E44</f>
        <v>11886000</v>
      </c>
    </row>
    <row r="45" spans="2:15" ht="14.45" customHeight="1" x14ac:dyDescent="0.25">
      <c r="B45" s="9">
        <v>41320</v>
      </c>
      <c r="C45" s="9">
        <v>41684</v>
      </c>
      <c r="D45" s="8">
        <v>990500</v>
      </c>
      <c r="E45" s="4">
        <f t="shared" si="6"/>
        <v>360</v>
      </c>
      <c r="F45" s="4">
        <f t="shared" si="7"/>
        <v>11886000</v>
      </c>
    </row>
    <row r="46" spans="2:15" x14ac:dyDescent="0.25">
      <c r="B46" s="36" t="s">
        <v>7</v>
      </c>
      <c r="C46" s="36"/>
      <c r="D46" s="36"/>
      <c r="E46" s="36"/>
      <c r="F46" s="5">
        <f>SUM(F44:F45)</f>
        <v>23772000</v>
      </c>
    </row>
    <row r="48" spans="2:15" ht="14.45" customHeight="1" x14ac:dyDescent="0.25">
      <c r="B48" s="37" t="s">
        <v>27</v>
      </c>
      <c r="C48" s="37"/>
      <c r="D48" s="37"/>
      <c r="E48" s="37"/>
      <c r="F48" s="37"/>
    </row>
    <row r="49" spans="2:6" x14ac:dyDescent="0.25">
      <c r="B49" s="38" t="s">
        <v>28</v>
      </c>
      <c r="C49" s="38"/>
      <c r="D49" s="38" t="s">
        <v>29</v>
      </c>
      <c r="E49" s="38"/>
      <c r="F49" s="23" t="s">
        <v>30</v>
      </c>
    </row>
    <row r="50" spans="2:6" x14ac:dyDescent="0.25">
      <c r="B50" s="39">
        <f>E37</f>
        <v>33016.666666666664</v>
      </c>
      <c r="C50" s="39"/>
      <c r="D50" s="40">
        <v>720</v>
      </c>
      <c r="E50" s="40"/>
      <c r="F50" s="24">
        <f>B50*D50</f>
        <v>23772000</v>
      </c>
    </row>
    <row r="52" spans="2:6" x14ac:dyDescent="0.25">
      <c r="B52" s="33" t="s">
        <v>31</v>
      </c>
      <c r="C52" s="33"/>
      <c r="D52" s="33"/>
      <c r="E52" s="33"/>
      <c r="F52" s="7">
        <f>+F12+F19+F26+F30+F40+F46+F50</f>
        <v>55568760.999259256</v>
      </c>
    </row>
  </sheetData>
  <mergeCells count="30">
    <mergeCell ref="B32:I32"/>
    <mergeCell ref="B33:D33"/>
    <mergeCell ref="H33:I33"/>
    <mergeCell ref="B34:D34"/>
    <mergeCell ref="B5:F5"/>
    <mergeCell ref="B12:E12"/>
    <mergeCell ref="B19:E19"/>
    <mergeCell ref="B26:E26"/>
    <mergeCell ref="B30:E30"/>
    <mergeCell ref="G7:H12"/>
    <mergeCell ref="G14:H19"/>
    <mergeCell ref="B35:D35"/>
    <mergeCell ref="B36:D36"/>
    <mergeCell ref="E36:I36"/>
    <mergeCell ref="B37:D37"/>
    <mergeCell ref="E37:I37"/>
    <mergeCell ref="B38:D38"/>
    <mergeCell ref="E38:I38"/>
    <mergeCell ref="B39:D39"/>
    <mergeCell ref="F39:I39"/>
    <mergeCell ref="B52:E52"/>
    <mergeCell ref="B40:D40"/>
    <mergeCell ref="F40:I40"/>
    <mergeCell ref="B42:F42"/>
    <mergeCell ref="B46:E46"/>
    <mergeCell ref="B48:F48"/>
    <mergeCell ref="B49:C49"/>
    <mergeCell ref="D49:E49"/>
    <mergeCell ref="B50:C50"/>
    <mergeCell ref="D50:E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Carolina</cp:lastModifiedBy>
  <cp:revision/>
  <dcterms:created xsi:type="dcterms:W3CDTF">2023-05-23T18:21:31Z</dcterms:created>
  <dcterms:modified xsi:type="dcterms:W3CDTF">2023-11-01T20:08:51Z</dcterms:modified>
  <cp:category/>
  <cp:contentStatus/>
</cp:coreProperties>
</file>