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ha2-my.sharepoint.com/personal/mrodriguez_gha_com_co/Documents/GERENCIA LABORAL GHA (M)/VENCIMIENTOS PARA REVISIÓN/JESSICA/"/>
    </mc:Choice>
  </mc:AlternateContent>
  <xr:revisionPtr revIDLastSave="22" documentId="13_ncr:1_{93D5B959-2BAB-4451-8FB6-0BE7B7B368C1}" xr6:coauthVersionLast="47" xr6:coauthVersionMax="47" xr10:uidLastSave="{133CF95A-1135-4B1F-B614-C46F3A08EAE1}"/>
  <bookViews>
    <workbookView xWindow="14295" yWindow="0" windowWidth="14610" windowHeight="15585" activeTab="1" xr2:uid="{ABDA7075-3323-405F-B76F-C99A3ABB56B0}"/>
  </bookViews>
  <sheets>
    <sheet name="SALARIOS - PROMEDIO" sheetId="5" r:id="rId1"/>
    <sheet name="FORMULAS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4" i="1" l="1"/>
  <c r="E76" i="1" s="1"/>
  <c r="C9" i="1" l="1"/>
  <c r="D59" i="1"/>
  <c r="C72" i="1" l="1"/>
  <c r="C71" i="1"/>
  <c r="F69" i="1"/>
  <c r="G69" i="1" s="1"/>
  <c r="C73" i="1" s="1"/>
  <c r="D73" i="1" l="1"/>
  <c r="D74" i="1" s="1"/>
  <c r="D54" i="1" l="1"/>
  <c r="I14" i="5" l="1"/>
  <c r="I13" i="5"/>
  <c r="C54" i="1"/>
  <c r="C53" i="1"/>
  <c r="C52" i="1"/>
  <c r="C51" i="1"/>
  <c r="C50" i="1"/>
  <c r="C49" i="1"/>
  <c r="C48" i="1"/>
  <c r="C47" i="1"/>
  <c r="D47" i="1"/>
  <c r="D48" i="1"/>
  <c r="D49" i="1"/>
  <c r="D50" i="1"/>
  <c r="D51" i="1"/>
  <c r="D52" i="1"/>
  <c r="D53" i="1"/>
  <c r="D30" i="1"/>
  <c r="D31" i="1"/>
  <c r="D32" i="1"/>
  <c r="D33" i="1"/>
  <c r="D34" i="1"/>
  <c r="D18" i="1"/>
  <c r="D19" i="1"/>
  <c r="D20" i="1"/>
  <c r="D21" i="1"/>
  <c r="D22" i="1"/>
  <c r="D6" i="1"/>
  <c r="D7" i="1"/>
  <c r="D8" i="1"/>
  <c r="D9" i="1"/>
  <c r="E9" i="1" s="1"/>
  <c r="D10" i="1"/>
  <c r="C105" i="5"/>
  <c r="C106" i="5" s="1"/>
  <c r="C95" i="5"/>
  <c r="C96" i="5" s="1"/>
  <c r="C82" i="5"/>
  <c r="C83" i="5" s="1"/>
  <c r="C69" i="5"/>
  <c r="C70" i="5" s="1"/>
  <c r="C56" i="5"/>
  <c r="C57" i="5" s="1"/>
  <c r="C44" i="5"/>
  <c r="C33" i="1" s="1"/>
  <c r="C43" i="5"/>
  <c r="C32" i="5"/>
  <c r="C33" i="5" s="1"/>
  <c r="C19" i="5"/>
  <c r="C20" i="5" s="1"/>
  <c r="C7" i="5"/>
  <c r="C8" i="5" s="1"/>
  <c r="E33" i="1" l="1"/>
  <c r="E50" i="1"/>
  <c r="E53" i="1"/>
  <c r="E52" i="1"/>
  <c r="E51" i="1"/>
  <c r="E49" i="1"/>
  <c r="E48" i="1"/>
  <c r="E47" i="1"/>
  <c r="C34" i="1"/>
  <c r="E34" i="1" s="1"/>
  <c r="C10" i="1"/>
  <c r="E10" i="1" s="1"/>
  <c r="C13" i="1"/>
  <c r="C37" i="1"/>
  <c r="C11" i="1"/>
  <c r="C35" i="1"/>
  <c r="C12" i="1"/>
  <c r="C36" i="1"/>
  <c r="C31" i="1"/>
  <c r="E31" i="1" s="1"/>
  <c r="C7" i="1"/>
  <c r="E7" i="1" s="1"/>
  <c r="C14" i="1"/>
  <c r="C38" i="1"/>
  <c r="C32" i="1"/>
  <c r="E32" i="1" s="1"/>
  <c r="C8" i="1"/>
  <c r="C30" i="1"/>
  <c r="E30" i="1" s="1"/>
  <c r="C6" i="1"/>
  <c r="E6" i="1" s="1"/>
  <c r="E8" i="1" l="1"/>
  <c r="C42" i="1"/>
  <c r="C19" i="1"/>
  <c r="E19" i="1" s="1"/>
  <c r="C22" i="1"/>
  <c r="E22" i="1" s="1"/>
  <c r="C21" i="1"/>
  <c r="E21" i="1" s="1"/>
  <c r="C18" i="1"/>
  <c r="E18" i="1" s="1"/>
  <c r="D25" i="1"/>
  <c r="D24" i="1"/>
  <c r="D26" i="1"/>
  <c r="D36" i="1"/>
  <c r="E36" i="1" s="1"/>
  <c r="D37" i="1"/>
  <c r="E37" i="1" s="1"/>
  <c r="D38" i="1"/>
  <c r="E38" i="1" s="1"/>
  <c r="D13" i="1"/>
  <c r="E13" i="1" s="1"/>
  <c r="D14" i="1"/>
  <c r="E14" i="1" s="1"/>
  <c r="E54" i="1"/>
  <c r="E55" i="1" s="1"/>
  <c r="B42" i="1"/>
  <c r="D12" i="1"/>
  <c r="E12" i="1" s="1"/>
  <c r="C20" i="1" l="1"/>
  <c r="E20" i="1" s="1"/>
  <c r="C25" i="1"/>
  <c r="E25" i="1" s="1"/>
  <c r="D23" i="1"/>
  <c r="D35" i="1"/>
  <c r="E35" i="1" s="1"/>
  <c r="D42" i="1"/>
  <c r="E42" i="1" s="1"/>
  <c r="D11" i="1"/>
  <c r="E11" i="1" s="1"/>
  <c r="E15" i="1" s="1"/>
  <c r="C23" i="1" l="1"/>
  <c r="E23" i="1" s="1"/>
  <c r="C26" i="1"/>
  <c r="E26" i="1" s="1"/>
  <c r="E43" i="1"/>
  <c r="C24" i="1" l="1"/>
  <c r="E24" i="1" s="1"/>
  <c r="E27" i="1" s="1"/>
  <c r="E39" i="1"/>
</calcChain>
</file>

<file path=xl/sharedStrings.xml><?xml version="1.0" encoding="utf-8"?>
<sst xmlns="http://schemas.openxmlformats.org/spreadsheetml/2006/main" count="79" uniqueCount="43">
  <si>
    <t>PERIODO</t>
  </si>
  <si>
    <t>MONTO</t>
  </si>
  <si>
    <t>Total Salario</t>
  </si>
  <si>
    <t>Promedio</t>
  </si>
  <si>
    <t>05/062014</t>
  </si>
  <si>
    <t>LIQUIDACIÓN</t>
  </si>
  <si>
    <t>DESDE</t>
  </si>
  <si>
    <t>HASTA</t>
  </si>
  <si>
    <t>SALARIO</t>
  </si>
  <si>
    <t>DÍAS</t>
  </si>
  <si>
    <t>CESANTÍAS</t>
  </si>
  <si>
    <t>Notas</t>
  </si>
  <si>
    <t>1. Debe tenerse en cuenta que la presente liquidación es una cuantificación aproximada</t>
  </si>
  <si>
    <t>TOTAL ADEUDADO</t>
  </si>
  <si>
    <t>2. Se realiza el cálculo de las pretensiones del periodo comprendido desde el 01/02/2012 y el 20/06/2020 con salario promedio de cada año de acuerdo a las documentales aportadas.</t>
  </si>
  <si>
    <t>INTERESES</t>
  </si>
  <si>
    <t>PRIMAS</t>
  </si>
  <si>
    <t>VACACIONES</t>
  </si>
  <si>
    <t>SANCIÓN POR NO CONSIGNACIÓN DE CESANTÍAS</t>
  </si>
  <si>
    <t>SANCIÓN</t>
  </si>
  <si>
    <t>INDEMNIZACIÓN DEL ARTÍCULO 65 DEL C.S.T.</t>
  </si>
  <si>
    <t>Se liquida la indemnización del artículo 65 del CST solamente con los intereses moratorios ya que la demandante devengaba más de un salario minimo y presentó la demanda por fuera de los dos años señalados en la Ley.</t>
  </si>
  <si>
    <t>Total prestaciones</t>
  </si>
  <si>
    <t>Intereses moratorios  desde 21/06/2020 hasta 27/12/2023</t>
  </si>
  <si>
    <t>TOTAL</t>
  </si>
  <si>
    <t>INDEMNIZACIÓN ARTÍCULO 64 DEL C.S.T.</t>
  </si>
  <si>
    <t>AÑO</t>
  </si>
  <si>
    <t>MES</t>
  </si>
  <si>
    <t>DÍA</t>
  </si>
  <si>
    <t>Tiempo Laborado en:</t>
  </si>
  <si>
    <t>Fecha de Terminación:</t>
  </si>
  <si>
    <t>Días</t>
  </si>
  <si>
    <t>Años</t>
  </si>
  <si>
    <t>Fecha de Ingreso:</t>
  </si>
  <si>
    <t>Ingreso Mensual:</t>
  </si>
  <si>
    <t>Ingreso Diario:</t>
  </si>
  <si>
    <t>Indemnización primer año</t>
  </si>
  <si>
    <t>Indemnización años adicionales:</t>
  </si>
  <si>
    <t>Total Indemnizacón:</t>
  </si>
  <si>
    <t>Total</t>
  </si>
  <si>
    <t>APORTES A SALUD</t>
  </si>
  <si>
    <t>APORTES A PENSIÓN</t>
  </si>
  <si>
    <t>TOTAL APORTES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</si>
</sst>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\ #,##0.00;[Red]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-&quot;$&quot;\ * #,##0_-;\-&quot;$&quot;\ * #,##0_-;_-&quot;$&quot;\ * &quot;-&quot;??_-;_-@_-"/>
    <numFmt numFmtId="166" formatCode="_ &quot;$&quot;\ * #,##0_ ;_ &quot;$&quot;\ * \-#,##0_ ;_ &quot;$&quot;\ * &quot;-&quot;??_ ;_ @_ "/>
    <numFmt numFmtId="167" formatCode="_ &quot;$&quot;\ * #,##0.00_ ;_ &quot;$&quot;\ * \-#,##0.00_ ;_ &quot;$&quot;\ * &quot;-&quot;??_ ;_ @_ "/>
    <numFmt numFmtId="168" formatCode="0.0"/>
    <numFmt numFmtId="169" formatCode="&quot;$&quot;\ 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u/>
      <sz val="8"/>
      <color theme="1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3" fillId="0" borderId="0" xfId="0" applyFont="1"/>
    <xf numFmtId="0" fontId="4" fillId="3" borderId="0" xfId="0" applyFont="1" applyFill="1"/>
    <xf numFmtId="14" fontId="3" fillId="0" borderId="1" xfId="0" applyNumberFormat="1" applyFont="1" applyBorder="1"/>
    <xf numFmtId="164" fontId="3" fillId="0" borderId="1" xfId="1" applyNumberFormat="1" applyFont="1" applyBorder="1"/>
    <xf numFmtId="0" fontId="4" fillId="0" borderId="1" xfId="0" applyFont="1" applyBorder="1" applyAlignment="1">
      <alignment horizontal="center"/>
    </xf>
    <xf numFmtId="164" fontId="4" fillId="0" borderId="1" xfId="1" applyNumberFormat="1" applyFont="1" applyBorder="1"/>
    <xf numFmtId="164" fontId="3" fillId="0" borderId="0" xfId="1" applyNumberFormat="1" applyFont="1"/>
    <xf numFmtId="164" fontId="4" fillId="2" borderId="1" xfId="1" applyNumberFormat="1" applyFont="1" applyFill="1" applyBorder="1" applyAlignment="1">
      <alignment horizontal="center"/>
    </xf>
    <xf numFmtId="164" fontId="4" fillId="0" borderId="0" xfId="0" applyNumberFormat="1" applyFont="1"/>
    <xf numFmtId="0" fontId="4" fillId="0" borderId="0" xfId="0" applyFont="1" applyAlignment="1">
      <alignment horizontal="center"/>
    </xf>
    <xf numFmtId="164" fontId="4" fillId="0" borderId="0" xfId="1" applyNumberFormat="1" applyFont="1" applyBorder="1" applyAlignment="1">
      <alignment horizontal="center"/>
    </xf>
    <xf numFmtId="14" fontId="3" fillId="0" borderId="0" xfId="0" applyNumberFormat="1" applyFont="1"/>
    <xf numFmtId="14" fontId="6" fillId="0" borderId="0" xfId="0" applyNumberFormat="1" applyFont="1"/>
    <xf numFmtId="164" fontId="3" fillId="0" borderId="0" xfId="1" applyNumberFormat="1" applyFont="1" applyBorder="1"/>
    <xf numFmtId="164" fontId="4" fillId="0" borderId="1" xfId="1" applyNumberFormat="1" applyFont="1" applyBorder="1" applyAlignment="1">
      <alignment horizontal="center"/>
    </xf>
    <xf numFmtId="164" fontId="3" fillId="0" borderId="0" xfId="0" applyNumberFormat="1" applyFont="1"/>
    <xf numFmtId="164" fontId="6" fillId="0" borderId="0" xfId="1" applyNumberFormat="1" applyFont="1" applyBorder="1"/>
    <xf numFmtId="164" fontId="4" fillId="0" borderId="0" xfId="1" applyNumberFormat="1" applyFont="1" applyBorder="1"/>
    <xf numFmtId="165" fontId="4" fillId="2" borderId="1" xfId="2" applyNumberFormat="1" applyFont="1" applyFill="1" applyBorder="1" applyAlignment="1">
      <alignment horizontal="center"/>
    </xf>
    <xf numFmtId="166" fontId="8" fillId="0" borderId="1" xfId="4" applyNumberFormat="1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14" fontId="8" fillId="0" borderId="1" xfId="3" applyNumberFormat="1" applyFont="1" applyBorder="1" applyAlignment="1">
      <alignment horizontal="center" vertical="center"/>
    </xf>
    <xf numFmtId="166" fontId="8" fillId="0" borderId="5" xfId="4" applyNumberFormat="1" applyFont="1" applyFill="1" applyBorder="1" applyAlignment="1">
      <alignment horizontal="center" vertical="center"/>
    </xf>
    <xf numFmtId="166" fontId="0" fillId="0" borderId="0" xfId="0" applyNumberFormat="1"/>
    <xf numFmtId="166" fontId="8" fillId="0" borderId="1" xfId="4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top"/>
    </xf>
    <xf numFmtId="164" fontId="2" fillId="0" borderId="0" xfId="1" applyNumberFormat="1" applyFont="1" applyFill="1" applyBorder="1"/>
    <xf numFmtId="0" fontId="9" fillId="0" borderId="0" xfId="0" applyFont="1"/>
    <xf numFmtId="0" fontId="4" fillId="0" borderId="1" xfId="0" applyFont="1" applyBorder="1" applyAlignment="1">
      <alignment horizontal="center" vertical="center" wrapText="1"/>
    </xf>
    <xf numFmtId="0" fontId="10" fillId="0" borderId="0" xfId="0" applyFont="1"/>
    <xf numFmtId="164" fontId="3" fillId="0" borderId="1" xfId="2" applyNumberFormat="1" applyFont="1" applyBorder="1" applyAlignment="1">
      <alignment horizontal="left"/>
    </xf>
    <xf numFmtId="169" fontId="3" fillId="0" borderId="1" xfId="0" applyNumberFormat="1" applyFont="1" applyBorder="1"/>
    <xf numFmtId="0" fontId="9" fillId="0" borderId="0" xfId="0" applyFont="1" applyAlignment="1">
      <alignment horizontal="center"/>
    </xf>
    <xf numFmtId="164" fontId="9" fillId="0" borderId="0" xfId="1" applyNumberFormat="1" applyFont="1" applyFill="1" applyBorder="1"/>
    <xf numFmtId="0" fontId="11" fillId="0" borderId="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68" fontId="12" fillId="2" borderId="1" xfId="0" applyNumberFormat="1" applyFont="1" applyFill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2" fontId="12" fillId="0" borderId="13" xfId="0" applyNumberFormat="1" applyFont="1" applyBorder="1" applyAlignment="1">
      <alignment horizontal="center"/>
    </xf>
    <xf numFmtId="0" fontId="12" fillId="0" borderId="1" xfId="0" applyFont="1" applyBorder="1"/>
    <xf numFmtId="0" fontId="4" fillId="0" borderId="0" xfId="0" applyFont="1"/>
    <xf numFmtId="166" fontId="0" fillId="0" borderId="1" xfId="0" applyNumberFormat="1" applyBorder="1"/>
    <xf numFmtId="8" fontId="12" fillId="0" borderId="1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4" fillId="2" borderId="2" xfId="1" applyNumberFormat="1" applyFont="1" applyFill="1" applyBorder="1" applyAlignment="1">
      <alignment horizontal="center"/>
    </xf>
    <xf numFmtId="164" fontId="4" fillId="2" borderId="3" xfId="1" applyNumberFormat="1" applyFont="1" applyFill="1" applyBorder="1" applyAlignment="1">
      <alignment horizontal="center"/>
    </xf>
    <xf numFmtId="164" fontId="4" fillId="2" borderId="4" xfId="1" applyNumberFormat="1" applyFont="1" applyFill="1" applyBorder="1" applyAlignment="1">
      <alignment horizontal="center"/>
    </xf>
    <xf numFmtId="165" fontId="3" fillId="0" borderId="2" xfId="2" applyNumberFormat="1" applyFont="1" applyFill="1" applyBorder="1" applyAlignment="1">
      <alignment horizontal="left" vertical="center"/>
    </xf>
    <xf numFmtId="165" fontId="3" fillId="0" borderId="4" xfId="2" applyNumberFormat="1" applyFont="1" applyFill="1" applyBorder="1" applyAlignment="1">
      <alignment horizontal="left" vertical="center"/>
    </xf>
    <xf numFmtId="8" fontId="11" fillId="0" borderId="1" xfId="0" applyNumberFormat="1" applyFont="1" applyBorder="1" applyAlignment="1">
      <alignment horizontal="center"/>
    </xf>
    <xf numFmtId="8" fontId="12" fillId="0" borderId="1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8" fontId="12" fillId="4" borderId="1" xfId="0" applyNumberFormat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</cellXfs>
  <cellStyles count="5">
    <cellStyle name="Millares" xfId="1" builtinId="3"/>
    <cellStyle name="Moneda" xfId="2" builtinId="4"/>
    <cellStyle name="Moneda 2" xfId="4" xr:uid="{3803C9D0-5E52-4A66-93A1-E57310A29DAB}"/>
    <cellStyle name="Normal" xfId="0" builtinId="0"/>
    <cellStyle name="Normal 2" xfId="3" xr:uid="{189D4CF0-3F20-4754-BB14-3D26D247C8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105571</xdr:rowOff>
    </xdr:from>
    <xdr:to>
      <xdr:col>1</xdr:col>
      <xdr:colOff>677976</xdr:colOff>
      <xdr:row>4</xdr:row>
      <xdr:rowOff>36448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1BFB7A83-262B-4B70-8BF5-A0EA29FD7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05571"/>
          <a:ext cx="1432039" cy="550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1AE46-2944-4BC5-9BD1-3EAA696249FF}">
  <dimension ref="A2:K241"/>
  <sheetViews>
    <sheetView topLeftCell="A13" workbookViewId="0">
      <selection activeCell="B7" sqref="B7"/>
    </sheetView>
  </sheetViews>
  <sheetFormatPr baseColWidth="10" defaultColWidth="11.42578125" defaultRowHeight="15" x14ac:dyDescent="0.25"/>
  <cols>
    <col min="1" max="1" width="46.140625" customWidth="1"/>
    <col min="2" max="2" width="32.42578125" customWidth="1"/>
    <col min="3" max="3" width="17.28515625" customWidth="1"/>
  </cols>
  <sheetData>
    <row r="2" spans="1:11" x14ac:dyDescent="0.25">
      <c r="A2" s="23" t="s">
        <v>0</v>
      </c>
      <c r="B2" s="22" t="s">
        <v>1</v>
      </c>
    </row>
    <row r="3" spans="1:11" x14ac:dyDescent="0.25">
      <c r="A3" s="24">
        <v>40990</v>
      </c>
      <c r="B3" s="22">
        <v>2183243</v>
      </c>
    </row>
    <row r="4" spans="1:11" x14ac:dyDescent="0.25">
      <c r="A4" s="24">
        <v>41011</v>
      </c>
      <c r="B4" s="22">
        <v>1584612</v>
      </c>
      <c r="G4" s="3"/>
      <c r="H4" s="3"/>
      <c r="I4" s="3"/>
      <c r="J4" s="3"/>
      <c r="K4" s="3"/>
    </row>
    <row r="5" spans="1:11" x14ac:dyDescent="0.25">
      <c r="A5" s="24">
        <v>41033</v>
      </c>
      <c r="B5" s="22">
        <v>2005415</v>
      </c>
      <c r="G5" s="14">
        <v>40940</v>
      </c>
      <c r="H5" s="14">
        <v>41305</v>
      </c>
      <c r="I5" s="3">
        <v>30</v>
      </c>
      <c r="J5" s="3"/>
      <c r="K5" s="3"/>
    </row>
    <row r="6" spans="1:11" x14ac:dyDescent="0.25">
      <c r="A6" s="24">
        <v>41074</v>
      </c>
      <c r="B6" s="22">
        <v>2158594</v>
      </c>
      <c r="G6" s="14">
        <v>41306</v>
      </c>
      <c r="H6" s="14">
        <v>41670</v>
      </c>
      <c r="I6" s="3">
        <v>20</v>
      </c>
      <c r="J6" s="3"/>
      <c r="K6" s="3"/>
    </row>
    <row r="7" spans="1:11" x14ac:dyDescent="0.25">
      <c r="A7" s="24">
        <v>41102</v>
      </c>
      <c r="B7" s="22">
        <v>1962854</v>
      </c>
      <c r="C7" s="52">
        <f>B3+B4+B5+B6+B7+B8+B9+B10+B11+B12</f>
        <v>23813820</v>
      </c>
      <c r="D7" s="2" t="s">
        <v>2</v>
      </c>
      <c r="G7" s="14">
        <v>41671</v>
      </c>
      <c r="H7" s="14">
        <v>42035</v>
      </c>
      <c r="I7" s="3">
        <v>20</v>
      </c>
      <c r="J7" s="3"/>
      <c r="K7" s="3"/>
    </row>
    <row r="8" spans="1:11" x14ac:dyDescent="0.25">
      <c r="A8" s="24">
        <v>41137</v>
      </c>
      <c r="B8" s="22">
        <v>2760068</v>
      </c>
      <c r="C8" s="52">
        <f>C7/10</f>
        <v>2381382</v>
      </c>
      <c r="D8" s="2" t="s">
        <v>3</v>
      </c>
      <c r="G8" s="14">
        <v>42036</v>
      </c>
      <c r="H8" s="14">
        <v>42400</v>
      </c>
      <c r="I8" s="3">
        <v>20</v>
      </c>
      <c r="J8" s="3"/>
      <c r="K8" s="3"/>
    </row>
    <row r="9" spans="1:11" x14ac:dyDescent="0.25">
      <c r="A9" s="24">
        <v>41172</v>
      </c>
      <c r="B9" s="22">
        <v>2752642</v>
      </c>
      <c r="G9" s="14">
        <v>42401</v>
      </c>
      <c r="H9" s="14">
        <v>42766</v>
      </c>
      <c r="I9" s="3">
        <v>20</v>
      </c>
      <c r="J9" s="3"/>
      <c r="K9" s="3"/>
    </row>
    <row r="10" spans="1:11" x14ac:dyDescent="0.25">
      <c r="A10" s="24">
        <v>41186</v>
      </c>
      <c r="B10" s="22">
        <v>2329280</v>
      </c>
      <c r="G10" s="14">
        <v>42767</v>
      </c>
      <c r="H10" s="14">
        <v>43131</v>
      </c>
      <c r="I10" s="3">
        <v>20</v>
      </c>
      <c r="J10" s="3"/>
      <c r="K10" s="3"/>
    </row>
    <row r="11" spans="1:11" x14ac:dyDescent="0.25">
      <c r="A11" s="24">
        <v>41221</v>
      </c>
      <c r="B11" s="22">
        <v>3140934</v>
      </c>
      <c r="G11" s="14">
        <v>43132</v>
      </c>
      <c r="H11" s="14">
        <v>43496</v>
      </c>
      <c r="I11" s="3">
        <v>20</v>
      </c>
      <c r="J11" s="3"/>
      <c r="K11" s="3"/>
    </row>
    <row r="12" spans="1:11" x14ac:dyDescent="0.25">
      <c r="A12" s="24">
        <v>41256</v>
      </c>
      <c r="B12" s="22">
        <v>2936178</v>
      </c>
      <c r="G12" s="14">
        <v>43497</v>
      </c>
      <c r="H12" s="14">
        <v>43861</v>
      </c>
      <c r="I12" s="3">
        <v>20</v>
      </c>
      <c r="J12" s="3"/>
      <c r="K12" s="3"/>
    </row>
    <row r="13" spans="1:11" x14ac:dyDescent="0.25">
      <c r="A13" s="24"/>
      <c r="B13" s="22"/>
      <c r="G13" s="14">
        <v>43862</v>
      </c>
      <c r="H13" s="14">
        <v>44002</v>
      </c>
      <c r="I13" s="3">
        <f>DAYS360(G13,H13)</f>
        <v>139</v>
      </c>
      <c r="J13" s="3">
        <v>7.22</v>
      </c>
      <c r="K13" s="3"/>
    </row>
    <row r="14" spans="1:11" x14ac:dyDescent="0.25">
      <c r="A14" s="24">
        <v>41292</v>
      </c>
      <c r="B14" s="22">
        <v>1865801</v>
      </c>
      <c r="G14" s="3"/>
      <c r="H14" s="3"/>
      <c r="I14" s="3">
        <f>SUM(I5:I12)+J13</f>
        <v>177.22</v>
      </c>
      <c r="J14" s="3"/>
      <c r="K14" s="3"/>
    </row>
    <row r="15" spans="1:11" x14ac:dyDescent="0.25">
      <c r="A15" s="24">
        <v>41306</v>
      </c>
      <c r="B15" s="25">
        <v>3086472</v>
      </c>
      <c r="G15" s="3"/>
      <c r="H15" s="3"/>
      <c r="I15" s="3"/>
      <c r="J15" s="3"/>
      <c r="K15" s="3"/>
    </row>
    <row r="16" spans="1:11" x14ac:dyDescent="0.25">
      <c r="A16" s="24">
        <v>41340</v>
      </c>
      <c r="B16" s="22">
        <v>2140984</v>
      </c>
      <c r="G16" s="3"/>
      <c r="H16" s="3"/>
      <c r="I16" s="3"/>
      <c r="J16" s="3"/>
      <c r="K16" s="3"/>
    </row>
    <row r="17" spans="1:7" x14ac:dyDescent="0.25">
      <c r="A17" s="24">
        <v>41375</v>
      </c>
      <c r="B17" s="22">
        <v>1714902</v>
      </c>
    </row>
    <row r="18" spans="1:7" x14ac:dyDescent="0.25">
      <c r="A18" s="24">
        <v>41403</v>
      </c>
      <c r="B18" s="22">
        <v>2140987</v>
      </c>
      <c r="G18" s="26"/>
    </row>
    <row r="19" spans="1:7" x14ac:dyDescent="0.25">
      <c r="A19" s="24">
        <v>41438</v>
      </c>
      <c r="B19" s="22">
        <v>1700817</v>
      </c>
      <c r="C19" s="52">
        <f>B14+B15+B16+B17+B18+B19+B20+B21+B22+B23+B24+B25</f>
        <v>23985221</v>
      </c>
      <c r="D19" s="2" t="s">
        <v>2</v>
      </c>
    </row>
    <row r="20" spans="1:7" x14ac:dyDescent="0.25">
      <c r="A20" s="24">
        <v>41466</v>
      </c>
      <c r="B20" s="22">
        <v>2612849</v>
      </c>
      <c r="C20" s="52">
        <f>C19/12</f>
        <v>1998768.4166666667</v>
      </c>
      <c r="D20" s="2" t="s">
        <v>3</v>
      </c>
    </row>
    <row r="21" spans="1:7" x14ac:dyDescent="0.25">
      <c r="A21" s="24">
        <v>41501</v>
      </c>
      <c r="B21" s="22">
        <v>2140987</v>
      </c>
    </row>
    <row r="22" spans="1:7" x14ac:dyDescent="0.25">
      <c r="A22" s="24">
        <v>41529</v>
      </c>
      <c r="B22" s="22">
        <v>2031825</v>
      </c>
    </row>
    <row r="23" spans="1:7" x14ac:dyDescent="0.25">
      <c r="A23" s="24">
        <v>41557</v>
      </c>
      <c r="B23" s="22">
        <v>2130423</v>
      </c>
    </row>
    <row r="24" spans="1:7" x14ac:dyDescent="0.25">
      <c r="A24" s="24">
        <v>41593</v>
      </c>
      <c r="B24" s="22">
        <v>1725466</v>
      </c>
    </row>
    <row r="25" spans="1:7" x14ac:dyDescent="0.25">
      <c r="A25" s="24">
        <v>41620</v>
      </c>
      <c r="B25" s="27">
        <v>693708</v>
      </c>
    </row>
    <row r="26" spans="1:7" x14ac:dyDescent="0.25">
      <c r="A26" s="24"/>
      <c r="B26" s="27"/>
    </row>
    <row r="27" spans="1:7" x14ac:dyDescent="0.25">
      <c r="A27" s="24">
        <v>41648</v>
      </c>
      <c r="B27" s="27">
        <v>1750116</v>
      </c>
    </row>
    <row r="28" spans="1:7" x14ac:dyDescent="0.25">
      <c r="A28" s="24">
        <v>41683</v>
      </c>
      <c r="B28" s="27">
        <v>2151551</v>
      </c>
    </row>
    <row r="29" spans="1:7" x14ac:dyDescent="0.25">
      <c r="A29" s="24">
        <v>41704</v>
      </c>
      <c r="B29" s="27">
        <v>1278254</v>
      </c>
    </row>
    <row r="30" spans="1:7" x14ac:dyDescent="0.25">
      <c r="A30" s="24">
        <v>41739</v>
      </c>
      <c r="B30" s="27">
        <v>3020623</v>
      </c>
      <c r="C30" s="26"/>
    </row>
    <row r="31" spans="1:7" x14ac:dyDescent="0.25">
      <c r="A31" s="24" t="s">
        <v>4</v>
      </c>
      <c r="B31" s="27">
        <v>1192332</v>
      </c>
    </row>
    <row r="32" spans="1:7" x14ac:dyDescent="0.25">
      <c r="A32" s="24">
        <v>41823</v>
      </c>
      <c r="B32" s="27">
        <v>2283954</v>
      </c>
      <c r="C32" s="52">
        <f>B27+B28+B29+B30+B31+B32+B33+B34+B35+B36+B37</f>
        <v>19403399</v>
      </c>
      <c r="D32" s="2" t="s">
        <v>2</v>
      </c>
    </row>
    <row r="33" spans="1:5" x14ac:dyDescent="0.25">
      <c r="A33" s="24">
        <v>41859</v>
      </c>
      <c r="B33" s="27">
        <v>1472281</v>
      </c>
      <c r="C33" s="52">
        <f>C32/12</f>
        <v>1616949.9166666667</v>
      </c>
      <c r="D33" s="2" t="s">
        <v>3</v>
      </c>
    </row>
    <row r="34" spans="1:5" x14ac:dyDescent="0.25">
      <c r="A34" s="24">
        <v>41886</v>
      </c>
      <c r="B34" s="27">
        <v>1465238</v>
      </c>
    </row>
    <row r="35" spans="1:5" x14ac:dyDescent="0.25">
      <c r="A35" s="24">
        <v>41921</v>
      </c>
      <c r="B35" s="27">
        <v>1859982</v>
      </c>
    </row>
    <row r="36" spans="1:5" x14ac:dyDescent="0.25">
      <c r="A36" s="24">
        <v>41949</v>
      </c>
      <c r="B36" s="27">
        <v>1570527</v>
      </c>
    </row>
    <row r="37" spans="1:5" x14ac:dyDescent="0.25">
      <c r="A37" s="24">
        <v>41977</v>
      </c>
      <c r="B37" s="27">
        <v>1358541</v>
      </c>
    </row>
    <row r="38" spans="1:5" x14ac:dyDescent="0.25">
      <c r="A38" s="24"/>
      <c r="B38" s="27"/>
    </row>
    <row r="39" spans="1:5" x14ac:dyDescent="0.25">
      <c r="A39" s="24">
        <v>42012</v>
      </c>
      <c r="B39" s="27">
        <v>1136695</v>
      </c>
    </row>
    <row r="40" spans="1:5" x14ac:dyDescent="0.25">
      <c r="A40" s="24">
        <v>42040</v>
      </c>
      <c r="B40" s="27">
        <v>1971257</v>
      </c>
    </row>
    <row r="41" spans="1:5" x14ac:dyDescent="0.25">
      <c r="A41" s="24">
        <v>42068</v>
      </c>
      <c r="B41" s="27">
        <v>1334948</v>
      </c>
    </row>
    <row r="42" spans="1:5" x14ac:dyDescent="0.25">
      <c r="A42" s="24">
        <v>42131</v>
      </c>
      <c r="B42" s="27">
        <v>2038339</v>
      </c>
      <c r="E42" s="26"/>
    </row>
    <row r="43" spans="1:5" x14ac:dyDescent="0.25">
      <c r="A43" s="24">
        <v>42159</v>
      </c>
      <c r="B43" s="27">
        <v>1570174</v>
      </c>
      <c r="C43" s="52">
        <f>B39+B40+B41+B42+B43+B44+B45+B46+B47+B48+B49</f>
        <v>22938172</v>
      </c>
      <c r="D43" s="2" t="s">
        <v>2</v>
      </c>
    </row>
    <row r="44" spans="1:5" x14ac:dyDescent="0.25">
      <c r="A44" s="24">
        <v>42187</v>
      </c>
      <c r="B44" s="27">
        <v>2031473</v>
      </c>
      <c r="C44" s="52">
        <f>C43/12</f>
        <v>1911514.3333333333</v>
      </c>
      <c r="D44" s="2" t="s">
        <v>3</v>
      </c>
    </row>
    <row r="45" spans="1:5" x14ac:dyDescent="0.25">
      <c r="A45" s="24">
        <v>42222</v>
      </c>
      <c r="B45" s="27">
        <v>2470586</v>
      </c>
    </row>
    <row r="46" spans="1:5" x14ac:dyDescent="0.25">
      <c r="A46" s="24">
        <v>42250</v>
      </c>
      <c r="B46" s="22">
        <v>2920792</v>
      </c>
    </row>
    <row r="47" spans="1:5" x14ac:dyDescent="0.25">
      <c r="A47" s="24">
        <v>42278</v>
      </c>
      <c r="B47" s="22">
        <v>2489459</v>
      </c>
    </row>
    <row r="48" spans="1:5" x14ac:dyDescent="0.25">
      <c r="A48" s="24">
        <v>42313</v>
      </c>
      <c r="B48" s="22">
        <v>2481678</v>
      </c>
    </row>
    <row r="49" spans="1:4" x14ac:dyDescent="0.25">
      <c r="A49" s="24">
        <v>42341</v>
      </c>
      <c r="B49" s="22">
        <v>2492771</v>
      </c>
    </row>
    <row r="50" spans="1:4" x14ac:dyDescent="0.25">
      <c r="A50" s="24"/>
      <c r="B50" s="22"/>
    </row>
    <row r="51" spans="1:4" x14ac:dyDescent="0.25">
      <c r="A51" s="24">
        <v>42383</v>
      </c>
      <c r="B51" s="22">
        <v>2725269</v>
      </c>
    </row>
    <row r="52" spans="1:4" x14ac:dyDescent="0.25">
      <c r="A52" s="24">
        <v>42404</v>
      </c>
      <c r="B52" s="22">
        <v>3169928</v>
      </c>
    </row>
    <row r="53" spans="1:4" x14ac:dyDescent="0.25">
      <c r="A53" s="24">
        <v>42432</v>
      </c>
      <c r="B53" s="22">
        <v>3267822</v>
      </c>
    </row>
    <row r="54" spans="1:4" x14ac:dyDescent="0.25">
      <c r="A54" s="24">
        <v>42468</v>
      </c>
      <c r="B54" s="22">
        <v>2450101</v>
      </c>
    </row>
    <row r="55" spans="1:4" x14ac:dyDescent="0.25">
      <c r="A55" s="24">
        <v>42495</v>
      </c>
      <c r="B55" s="22">
        <v>3416673</v>
      </c>
    </row>
    <row r="56" spans="1:4" x14ac:dyDescent="0.25">
      <c r="A56" s="24">
        <v>42523</v>
      </c>
      <c r="B56" s="22">
        <v>2594691</v>
      </c>
      <c r="C56" s="52">
        <f>B51+B52+B53+B54+B55+B56+B57+B58+B59+B60+B61+B62</f>
        <v>34361257</v>
      </c>
      <c r="D56" s="2" t="s">
        <v>2</v>
      </c>
    </row>
    <row r="57" spans="1:4" x14ac:dyDescent="0.25">
      <c r="A57" s="24">
        <v>42558</v>
      </c>
      <c r="B57" s="22">
        <v>3224574</v>
      </c>
      <c r="C57" s="52">
        <f>C56/12</f>
        <v>2863438.0833333335</v>
      </c>
      <c r="D57" s="2" t="s">
        <v>3</v>
      </c>
    </row>
    <row r="58" spans="1:4" x14ac:dyDescent="0.25">
      <c r="A58" s="24">
        <v>42586</v>
      </c>
      <c r="B58" s="22">
        <v>2667976</v>
      </c>
    </row>
    <row r="59" spans="1:4" x14ac:dyDescent="0.25">
      <c r="A59" s="24">
        <v>42621</v>
      </c>
      <c r="B59" s="22">
        <v>2654111</v>
      </c>
    </row>
    <row r="60" spans="1:4" x14ac:dyDescent="0.25">
      <c r="A60" s="24">
        <v>42649</v>
      </c>
      <c r="B60" s="22">
        <v>2317396</v>
      </c>
    </row>
    <row r="61" spans="1:4" x14ac:dyDescent="0.25">
      <c r="A61" s="24">
        <v>42677</v>
      </c>
      <c r="B61" s="22">
        <v>3139378</v>
      </c>
    </row>
    <row r="62" spans="1:4" x14ac:dyDescent="0.25">
      <c r="A62" s="24">
        <v>42705</v>
      </c>
      <c r="B62" s="22">
        <v>2733338</v>
      </c>
    </row>
    <row r="63" spans="1:4" x14ac:dyDescent="0.25">
      <c r="A63" s="24"/>
      <c r="B63" s="22"/>
    </row>
    <row r="64" spans="1:4" x14ac:dyDescent="0.25">
      <c r="A64" s="24">
        <v>42747</v>
      </c>
      <c r="B64" s="22">
        <v>2317396</v>
      </c>
    </row>
    <row r="65" spans="1:4" x14ac:dyDescent="0.25">
      <c r="A65" s="24">
        <v>42768</v>
      </c>
      <c r="B65" s="22">
        <v>3129474</v>
      </c>
    </row>
    <row r="66" spans="1:4" x14ac:dyDescent="0.25">
      <c r="A66" s="24">
        <v>42796</v>
      </c>
      <c r="B66" s="22">
        <v>2879414</v>
      </c>
    </row>
    <row r="67" spans="1:4" x14ac:dyDescent="0.25">
      <c r="A67" s="24">
        <v>42831</v>
      </c>
      <c r="B67" s="22">
        <v>2869015</v>
      </c>
    </row>
    <row r="68" spans="1:4" x14ac:dyDescent="0.25">
      <c r="A68" s="24">
        <v>42859</v>
      </c>
      <c r="B68" s="22">
        <v>3382011</v>
      </c>
    </row>
    <row r="69" spans="1:4" x14ac:dyDescent="0.25">
      <c r="A69" s="24">
        <v>42887</v>
      </c>
      <c r="B69" s="22">
        <v>2722445</v>
      </c>
      <c r="C69" s="52">
        <f>B64+B65+B66+B67+B68+B69+B70+B71+B72+B73+B74+B75</f>
        <v>36492050</v>
      </c>
      <c r="D69" s="2" t="s">
        <v>2</v>
      </c>
    </row>
    <row r="70" spans="1:4" x14ac:dyDescent="0.25">
      <c r="A70" s="24">
        <v>42922</v>
      </c>
      <c r="B70" s="22">
        <v>2889812</v>
      </c>
      <c r="C70" s="52">
        <f>C69/12</f>
        <v>3041004.1666666665</v>
      </c>
      <c r="D70" s="2" t="s">
        <v>3</v>
      </c>
    </row>
    <row r="71" spans="1:4" x14ac:dyDescent="0.25">
      <c r="A71" s="24">
        <v>42950</v>
      </c>
      <c r="B71" s="22">
        <v>3455296</v>
      </c>
    </row>
    <row r="72" spans="1:4" x14ac:dyDescent="0.25">
      <c r="A72" s="24">
        <v>42986</v>
      </c>
      <c r="B72" s="22">
        <v>3319125</v>
      </c>
    </row>
    <row r="73" spans="1:4" x14ac:dyDescent="0.25">
      <c r="A73" s="24">
        <v>43013</v>
      </c>
      <c r="B73" s="22">
        <v>3392410</v>
      </c>
    </row>
    <row r="74" spans="1:4" x14ac:dyDescent="0.25">
      <c r="A74" s="24">
        <v>43041</v>
      </c>
      <c r="B74" s="22">
        <v>3308726</v>
      </c>
    </row>
    <row r="75" spans="1:4" x14ac:dyDescent="0.25">
      <c r="A75" s="24">
        <v>43076</v>
      </c>
      <c r="B75" s="22">
        <v>2826926</v>
      </c>
    </row>
    <row r="76" spans="1:4" x14ac:dyDescent="0.25">
      <c r="A76" s="24"/>
      <c r="B76" s="22"/>
    </row>
    <row r="77" spans="1:4" x14ac:dyDescent="0.25">
      <c r="A77" s="24">
        <v>43111</v>
      </c>
      <c r="B77" s="22">
        <v>2450101</v>
      </c>
    </row>
    <row r="78" spans="1:4" x14ac:dyDescent="0.25">
      <c r="A78" s="24">
        <v>43132</v>
      </c>
      <c r="B78" s="22">
        <v>3821722</v>
      </c>
    </row>
    <row r="79" spans="1:4" x14ac:dyDescent="0.25">
      <c r="A79" s="24">
        <v>43160</v>
      </c>
      <c r="B79" s="22">
        <v>2918136</v>
      </c>
    </row>
    <row r="80" spans="1:4" x14ac:dyDescent="0.25">
      <c r="A80" s="24">
        <v>43195</v>
      </c>
      <c r="B80" s="22">
        <v>2537350</v>
      </c>
    </row>
    <row r="81" spans="1:4" x14ac:dyDescent="0.25">
      <c r="A81" s="24">
        <v>43223</v>
      </c>
      <c r="B81" s="22">
        <v>3516994</v>
      </c>
    </row>
    <row r="82" spans="1:4" x14ac:dyDescent="0.25">
      <c r="A82" s="24">
        <v>43258</v>
      </c>
      <c r="B82" s="22">
        <v>3732988</v>
      </c>
      <c r="C82" s="52">
        <f>B77+B78+B79+B80+B81+B82+B83+B85+B84+B86+B87+B88</f>
        <v>49572996</v>
      </c>
      <c r="D82" s="2" t="s">
        <v>2</v>
      </c>
    </row>
    <row r="83" spans="1:4" x14ac:dyDescent="0.25">
      <c r="A83" s="24">
        <v>43286</v>
      </c>
      <c r="B83" s="22">
        <v>3745466</v>
      </c>
      <c r="C83" s="52">
        <f>C82/12</f>
        <v>4131083</v>
      </c>
      <c r="D83" s="2" t="s">
        <v>3</v>
      </c>
    </row>
    <row r="84" spans="1:4" x14ac:dyDescent="0.25">
      <c r="A84" s="24">
        <v>43314</v>
      </c>
      <c r="B84" s="22">
        <v>3461634</v>
      </c>
    </row>
    <row r="85" spans="1:4" x14ac:dyDescent="0.25">
      <c r="A85" s="24">
        <v>43349</v>
      </c>
      <c r="B85" s="22">
        <v>3233163</v>
      </c>
    </row>
    <row r="86" spans="1:4" x14ac:dyDescent="0.25">
      <c r="A86" s="24">
        <v>43384</v>
      </c>
      <c r="B86" s="22">
        <v>5619796</v>
      </c>
    </row>
    <row r="87" spans="1:4" x14ac:dyDescent="0.25">
      <c r="A87" s="24">
        <v>43412</v>
      </c>
      <c r="B87" s="22">
        <v>7214562</v>
      </c>
    </row>
    <row r="88" spans="1:4" x14ac:dyDescent="0.25">
      <c r="A88" s="24">
        <v>43447</v>
      </c>
      <c r="B88" s="22">
        <v>7321084</v>
      </c>
    </row>
    <row r="89" spans="1:4" x14ac:dyDescent="0.25">
      <c r="A89" s="24"/>
      <c r="B89" s="22"/>
    </row>
    <row r="90" spans="1:4" x14ac:dyDescent="0.25">
      <c r="A90" s="24">
        <v>43475</v>
      </c>
      <c r="B90" s="22">
        <v>6213880</v>
      </c>
    </row>
    <row r="91" spans="1:4" x14ac:dyDescent="0.25">
      <c r="A91" s="24">
        <v>43510</v>
      </c>
      <c r="B91" s="22">
        <v>8604795</v>
      </c>
    </row>
    <row r="92" spans="1:4" x14ac:dyDescent="0.25">
      <c r="A92" s="24">
        <v>43538</v>
      </c>
      <c r="B92" s="22">
        <v>8098336</v>
      </c>
    </row>
    <row r="93" spans="1:4" x14ac:dyDescent="0.25">
      <c r="A93" s="24">
        <v>43566</v>
      </c>
      <c r="B93" s="22">
        <v>6300065</v>
      </c>
    </row>
    <row r="94" spans="1:4" x14ac:dyDescent="0.25">
      <c r="A94" s="24">
        <v>43594</v>
      </c>
      <c r="B94" s="22">
        <v>7921563</v>
      </c>
    </row>
    <row r="95" spans="1:4" x14ac:dyDescent="0.25">
      <c r="A95" s="24">
        <v>43629</v>
      </c>
      <c r="B95" s="22">
        <v>7611772</v>
      </c>
      <c r="C95" s="52">
        <f>B90+B91+B92+B93+B94+B95+B96+B97+B98+B99+B100+B101</f>
        <v>95450249</v>
      </c>
      <c r="D95" s="2" t="s">
        <v>2</v>
      </c>
    </row>
    <row r="96" spans="1:4" x14ac:dyDescent="0.25">
      <c r="A96" s="24">
        <v>43658</v>
      </c>
      <c r="B96" s="22">
        <v>9208885</v>
      </c>
      <c r="C96" s="52">
        <f>C95/12</f>
        <v>7954187.416666667</v>
      </c>
      <c r="D96" s="2" t="s">
        <v>3</v>
      </c>
    </row>
    <row r="97" spans="1:4" x14ac:dyDescent="0.25">
      <c r="A97" s="24">
        <v>43690</v>
      </c>
      <c r="B97" s="22">
        <v>8937036</v>
      </c>
    </row>
    <row r="98" spans="1:4" x14ac:dyDescent="0.25">
      <c r="A98" s="24">
        <v>43720</v>
      </c>
      <c r="B98" s="22">
        <v>8971017</v>
      </c>
    </row>
    <row r="99" spans="1:4" x14ac:dyDescent="0.25">
      <c r="A99" s="24">
        <v>43748</v>
      </c>
      <c r="B99" s="22">
        <v>7068074</v>
      </c>
    </row>
    <row r="100" spans="1:4" x14ac:dyDescent="0.25">
      <c r="A100" s="24">
        <v>43783</v>
      </c>
      <c r="B100" s="22">
        <v>7679734</v>
      </c>
    </row>
    <row r="101" spans="1:4" x14ac:dyDescent="0.25">
      <c r="A101" s="24">
        <v>43811</v>
      </c>
      <c r="B101" s="22">
        <v>8835092</v>
      </c>
    </row>
    <row r="102" spans="1:4" x14ac:dyDescent="0.25">
      <c r="A102" s="24"/>
      <c r="B102" s="22"/>
    </row>
    <row r="103" spans="1:4" x14ac:dyDescent="0.25">
      <c r="A103" s="24">
        <v>43839</v>
      </c>
      <c r="B103" s="22">
        <v>8427319</v>
      </c>
    </row>
    <row r="104" spans="1:4" x14ac:dyDescent="0.25">
      <c r="A104" s="24">
        <v>43873</v>
      </c>
      <c r="B104" s="22">
        <v>9242866</v>
      </c>
    </row>
    <row r="105" spans="1:4" x14ac:dyDescent="0.25">
      <c r="A105" s="24">
        <v>43902</v>
      </c>
      <c r="B105" s="22">
        <v>7611772</v>
      </c>
      <c r="C105" s="52">
        <f>B103+B105+B104+B106+B107+B108+B109</f>
        <v>61244726</v>
      </c>
      <c r="D105" s="2" t="s">
        <v>2</v>
      </c>
    </row>
    <row r="106" spans="1:4" x14ac:dyDescent="0.25">
      <c r="A106" s="24">
        <v>43928</v>
      </c>
      <c r="B106" s="22">
        <v>7474615</v>
      </c>
      <c r="C106" s="52">
        <f>C105/7</f>
        <v>8749246.5714285709</v>
      </c>
      <c r="D106" s="2" t="s">
        <v>3</v>
      </c>
    </row>
    <row r="107" spans="1:4" x14ac:dyDescent="0.25">
      <c r="A107" s="24">
        <v>43965</v>
      </c>
      <c r="B107" s="22">
        <v>9237496</v>
      </c>
    </row>
    <row r="108" spans="1:4" x14ac:dyDescent="0.25">
      <c r="A108" s="24">
        <v>43993</v>
      </c>
      <c r="B108" s="22">
        <v>9166980</v>
      </c>
    </row>
    <row r="109" spans="1:4" x14ac:dyDescent="0.25">
      <c r="A109" s="24">
        <v>44021</v>
      </c>
      <c r="B109" s="22">
        <v>10083678</v>
      </c>
    </row>
    <row r="110" spans="1:4" x14ac:dyDescent="0.25">
      <c r="A110" s="24"/>
      <c r="B110" s="22"/>
    </row>
    <row r="111" spans="1:4" x14ac:dyDescent="0.25">
      <c r="A111" s="24"/>
      <c r="B111" s="22"/>
    </row>
    <row r="112" spans="1:4" x14ac:dyDescent="0.25">
      <c r="A112" s="24"/>
      <c r="B112" s="22"/>
    </row>
    <row r="113" spans="1:2" x14ac:dyDescent="0.25">
      <c r="A113" s="24"/>
      <c r="B113" s="22"/>
    </row>
    <row r="114" spans="1:2" x14ac:dyDescent="0.25">
      <c r="A114" s="24"/>
      <c r="B114" s="22"/>
    </row>
    <row r="115" spans="1:2" x14ac:dyDescent="0.25">
      <c r="A115" s="24"/>
      <c r="B115" s="22"/>
    </row>
    <row r="116" spans="1:2" x14ac:dyDescent="0.25">
      <c r="A116" s="24"/>
      <c r="B116" s="22"/>
    </row>
    <row r="117" spans="1:2" x14ac:dyDescent="0.25">
      <c r="A117" s="24"/>
      <c r="B117" s="22"/>
    </row>
    <row r="118" spans="1:2" x14ac:dyDescent="0.25">
      <c r="A118" s="24"/>
      <c r="B118" s="22"/>
    </row>
    <row r="119" spans="1:2" x14ac:dyDescent="0.25">
      <c r="A119" s="24"/>
      <c r="B119" s="22"/>
    </row>
    <row r="120" spans="1:2" x14ac:dyDescent="0.25">
      <c r="A120" s="24"/>
      <c r="B120" s="22"/>
    </row>
    <row r="121" spans="1:2" x14ac:dyDescent="0.25">
      <c r="A121" s="24"/>
      <c r="B121" s="22"/>
    </row>
    <row r="122" spans="1:2" x14ac:dyDescent="0.25">
      <c r="A122" s="24"/>
      <c r="B122" s="22"/>
    </row>
    <row r="123" spans="1:2" x14ac:dyDescent="0.25">
      <c r="A123" s="24"/>
      <c r="B123" s="22"/>
    </row>
    <row r="124" spans="1:2" x14ac:dyDescent="0.25">
      <c r="A124" s="24"/>
      <c r="B124" s="22"/>
    </row>
    <row r="125" spans="1:2" x14ac:dyDescent="0.25">
      <c r="A125" s="24"/>
      <c r="B125" s="22"/>
    </row>
    <row r="126" spans="1:2" x14ac:dyDescent="0.25">
      <c r="A126" s="24"/>
      <c r="B126" s="22"/>
    </row>
    <row r="127" spans="1:2" x14ac:dyDescent="0.25">
      <c r="A127" s="24"/>
      <c r="B127" s="22"/>
    </row>
    <row r="128" spans="1:2" x14ac:dyDescent="0.25">
      <c r="A128" s="24"/>
      <c r="B128" s="22"/>
    </row>
    <row r="129" spans="1:2" x14ac:dyDescent="0.25">
      <c r="A129" s="24"/>
      <c r="B129" s="22"/>
    </row>
    <row r="130" spans="1:2" x14ac:dyDescent="0.25">
      <c r="A130" s="24"/>
      <c r="B130" s="22"/>
    </row>
    <row r="131" spans="1:2" x14ac:dyDescent="0.25">
      <c r="A131" s="24"/>
      <c r="B131" s="22"/>
    </row>
    <row r="132" spans="1:2" x14ac:dyDescent="0.25">
      <c r="A132" s="24"/>
      <c r="B132" s="22"/>
    </row>
    <row r="133" spans="1:2" x14ac:dyDescent="0.25">
      <c r="A133" s="24"/>
      <c r="B133" s="22"/>
    </row>
    <row r="134" spans="1:2" x14ac:dyDescent="0.25">
      <c r="A134" s="24"/>
      <c r="B134" s="22"/>
    </row>
    <row r="135" spans="1:2" x14ac:dyDescent="0.25">
      <c r="A135" s="24"/>
      <c r="B135" s="22"/>
    </row>
    <row r="136" spans="1:2" x14ac:dyDescent="0.25">
      <c r="A136" s="24"/>
      <c r="B136" s="22"/>
    </row>
    <row r="137" spans="1:2" x14ac:dyDescent="0.25">
      <c r="A137" s="24"/>
      <c r="B137" s="22"/>
    </row>
    <row r="138" spans="1:2" x14ac:dyDescent="0.25">
      <c r="A138" s="24"/>
      <c r="B138" s="22"/>
    </row>
    <row r="139" spans="1:2" x14ac:dyDescent="0.25">
      <c r="A139" s="24"/>
      <c r="B139" s="22"/>
    </row>
    <row r="140" spans="1:2" x14ac:dyDescent="0.25">
      <c r="A140" s="24"/>
      <c r="B140" s="22"/>
    </row>
    <row r="141" spans="1:2" x14ac:dyDescent="0.25">
      <c r="A141" s="24"/>
      <c r="B141" s="22"/>
    </row>
    <row r="142" spans="1:2" x14ac:dyDescent="0.25">
      <c r="A142" s="24"/>
      <c r="B142" s="22"/>
    </row>
    <row r="143" spans="1:2" x14ac:dyDescent="0.25">
      <c r="A143" s="24"/>
      <c r="B143" s="22"/>
    </row>
    <row r="144" spans="1:2" x14ac:dyDescent="0.25">
      <c r="A144" s="24"/>
      <c r="B144" s="22"/>
    </row>
    <row r="145" spans="1:2" x14ac:dyDescent="0.25">
      <c r="A145" s="24"/>
      <c r="B145" s="22"/>
    </row>
    <row r="146" spans="1:2" x14ac:dyDescent="0.25">
      <c r="A146" s="24"/>
      <c r="B146" s="22"/>
    </row>
    <row r="147" spans="1:2" x14ac:dyDescent="0.25">
      <c r="A147" s="24"/>
      <c r="B147" s="22"/>
    </row>
    <row r="148" spans="1:2" x14ac:dyDescent="0.25">
      <c r="A148" s="24"/>
      <c r="B148" s="22"/>
    </row>
    <row r="149" spans="1:2" x14ac:dyDescent="0.25">
      <c r="A149" s="24"/>
      <c r="B149" s="22"/>
    </row>
    <row r="150" spans="1:2" x14ac:dyDescent="0.25">
      <c r="A150" s="24"/>
      <c r="B150" s="22"/>
    </row>
    <row r="151" spans="1:2" x14ac:dyDescent="0.25">
      <c r="A151" s="24"/>
      <c r="B151" s="22"/>
    </row>
    <row r="152" spans="1:2" x14ac:dyDescent="0.25">
      <c r="A152" s="24"/>
      <c r="B152" s="22"/>
    </row>
    <row r="153" spans="1:2" x14ac:dyDescent="0.25">
      <c r="A153" s="24"/>
      <c r="B153" s="22"/>
    </row>
    <row r="154" spans="1:2" x14ac:dyDescent="0.25">
      <c r="A154" s="24"/>
      <c r="B154" s="22"/>
    </row>
    <row r="155" spans="1:2" x14ac:dyDescent="0.25">
      <c r="A155" s="24"/>
      <c r="B155" s="22"/>
    </row>
    <row r="156" spans="1:2" x14ac:dyDescent="0.25">
      <c r="A156" s="24"/>
      <c r="B156" s="22"/>
    </row>
    <row r="157" spans="1:2" x14ac:dyDescent="0.25">
      <c r="A157" s="24"/>
      <c r="B157" s="22"/>
    </row>
    <row r="158" spans="1:2" x14ac:dyDescent="0.25">
      <c r="A158" s="24"/>
      <c r="B158" s="22"/>
    </row>
    <row r="159" spans="1:2" x14ac:dyDescent="0.25">
      <c r="A159" s="24"/>
      <c r="B159" s="22"/>
    </row>
    <row r="160" spans="1:2" x14ac:dyDescent="0.25">
      <c r="A160" s="24"/>
      <c r="B160" s="22"/>
    </row>
    <row r="161" spans="1:2" x14ac:dyDescent="0.25">
      <c r="A161" s="24"/>
      <c r="B161" s="22"/>
    </row>
    <row r="162" spans="1:2" x14ac:dyDescent="0.25">
      <c r="A162" s="24"/>
      <c r="B162" s="22"/>
    </row>
    <row r="163" spans="1:2" x14ac:dyDescent="0.25">
      <c r="A163" s="24"/>
      <c r="B163" s="22"/>
    </row>
    <row r="164" spans="1:2" x14ac:dyDescent="0.25">
      <c r="A164" s="24"/>
      <c r="B164" s="22"/>
    </row>
    <row r="165" spans="1:2" x14ac:dyDescent="0.25">
      <c r="A165" s="24"/>
      <c r="B165" s="22"/>
    </row>
    <row r="166" spans="1:2" x14ac:dyDescent="0.25">
      <c r="A166" s="24"/>
      <c r="B166" s="22"/>
    </row>
    <row r="167" spans="1:2" x14ac:dyDescent="0.25">
      <c r="A167" s="24"/>
      <c r="B167" s="22"/>
    </row>
    <row r="168" spans="1:2" x14ac:dyDescent="0.25">
      <c r="A168" s="24"/>
      <c r="B168" s="22"/>
    </row>
    <row r="169" spans="1:2" x14ac:dyDescent="0.25">
      <c r="A169" s="24"/>
      <c r="B169" s="22"/>
    </row>
    <row r="170" spans="1:2" x14ac:dyDescent="0.25">
      <c r="A170" s="24"/>
      <c r="B170" s="22"/>
    </row>
    <row r="171" spans="1:2" x14ac:dyDescent="0.25">
      <c r="A171" s="24"/>
      <c r="B171" s="22"/>
    </row>
    <row r="172" spans="1:2" x14ac:dyDescent="0.25">
      <c r="A172" s="24"/>
      <c r="B172" s="22"/>
    </row>
    <row r="173" spans="1:2" x14ac:dyDescent="0.25">
      <c r="A173" s="24"/>
      <c r="B173" s="22"/>
    </row>
    <row r="174" spans="1:2" x14ac:dyDescent="0.25">
      <c r="A174" s="24"/>
      <c r="B174" s="22"/>
    </row>
    <row r="175" spans="1:2" x14ac:dyDescent="0.25">
      <c r="A175" s="24"/>
      <c r="B175" s="22"/>
    </row>
    <row r="176" spans="1:2" x14ac:dyDescent="0.25">
      <c r="A176" s="24"/>
      <c r="B176" s="22"/>
    </row>
    <row r="177" spans="1:2" x14ac:dyDescent="0.25">
      <c r="A177" s="24"/>
      <c r="B177" s="22"/>
    </row>
    <row r="178" spans="1:2" x14ac:dyDescent="0.25">
      <c r="A178" s="24"/>
      <c r="B178" s="22"/>
    </row>
    <row r="179" spans="1:2" x14ac:dyDescent="0.25">
      <c r="A179" s="24"/>
      <c r="B179" s="22"/>
    </row>
    <row r="180" spans="1:2" x14ac:dyDescent="0.25">
      <c r="A180" s="24"/>
      <c r="B180" s="22"/>
    </row>
    <row r="181" spans="1:2" x14ac:dyDescent="0.25">
      <c r="A181" s="24"/>
      <c r="B181" s="22"/>
    </row>
    <row r="182" spans="1:2" x14ac:dyDescent="0.25">
      <c r="A182" s="24"/>
      <c r="B182" s="22"/>
    </row>
    <row r="183" spans="1:2" x14ac:dyDescent="0.25">
      <c r="A183" s="24"/>
      <c r="B183" s="22"/>
    </row>
    <row r="184" spans="1:2" x14ac:dyDescent="0.25">
      <c r="A184" s="24"/>
      <c r="B184" s="22"/>
    </row>
    <row r="185" spans="1:2" x14ac:dyDescent="0.25">
      <c r="A185" s="24"/>
      <c r="B185" s="22"/>
    </row>
    <row r="186" spans="1:2" x14ac:dyDescent="0.25">
      <c r="A186" s="24"/>
      <c r="B186" s="22"/>
    </row>
    <row r="187" spans="1:2" x14ac:dyDescent="0.25">
      <c r="A187" s="24"/>
      <c r="B187" s="22"/>
    </row>
    <row r="188" spans="1:2" x14ac:dyDescent="0.25">
      <c r="A188" s="24"/>
      <c r="B188" s="22"/>
    </row>
    <row r="189" spans="1:2" x14ac:dyDescent="0.25">
      <c r="A189" s="24"/>
      <c r="B189" s="22"/>
    </row>
    <row r="190" spans="1:2" x14ac:dyDescent="0.25">
      <c r="A190" s="24"/>
      <c r="B190" s="22"/>
    </row>
    <row r="191" spans="1:2" x14ac:dyDescent="0.25">
      <c r="A191" s="24"/>
      <c r="B191" s="22"/>
    </row>
    <row r="192" spans="1:2" x14ac:dyDescent="0.25">
      <c r="A192" s="24"/>
      <c r="B192" s="22"/>
    </row>
    <row r="193" spans="1:2" x14ac:dyDescent="0.25">
      <c r="A193" s="24"/>
      <c r="B193" s="22"/>
    </row>
    <row r="194" spans="1:2" x14ac:dyDescent="0.25">
      <c r="A194" s="24"/>
      <c r="B194" s="22"/>
    </row>
    <row r="195" spans="1:2" x14ac:dyDescent="0.25">
      <c r="A195" s="24"/>
      <c r="B195" s="22"/>
    </row>
    <row r="196" spans="1:2" x14ac:dyDescent="0.25">
      <c r="A196" s="24"/>
      <c r="B196" s="22"/>
    </row>
    <row r="197" spans="1:2" x14ac:dyDescent="0.25">
      <c r="A197" s="24"/>
      <c r="B197" s="22"/>
    </row>
    <row r="198" spans="1:2" x14ac:dyDescent="0.25">
      <c r="A198" s="24"/>
      <c r="B198" s="22"/>
    </row>
    <row r="199" spans="1:2" x14ac:dyDescent="0.25">
      <c r="A199" s="24"/>
      <c r="B199" s="22"/>
    </row>
    <row r="200" spans="1:2" x14ac:dyDescent="0.25">
      <c r="A200" s="24"/>
      <c r="B200" s="22"/>
    </row>
    <row r="201" spans="1:2" x14ac:dyDescent="0.25">
      <c r="A201" s="24"/>
      <c r="B201" s="22"/>
    </row>
    <row r="202" spans="1:2" x14ac:dyDescent="0.25">
      <c r="A202" s="24"/>
      <c r="B202" s="22"/>
    </row>
    <row r="203" spans="1:2" x14ac:dyDescent="0.25">
      <c r="A203" s="24"/>
      <c r="B203" s="22"/>
    </row>
    <row r="204" spans="1:2" x14ac:dyDescent="0.25">
      <c r="A204" s="24"/>
      <c r="B204" s="22"/>
    </row>
    <row r="205" spans="1:2" x14ac:dyDescent="0.25">
      <c r="A205" s="24"/>
      <c r="B205" s="22"/>
    </row>
    <row r="206" spans="1:2" x14ac:dyDescent="0.25">
      <c r="A206" s="24"/>
      <c r="B206" s="22"/>
    </row>
    <row r="207" spans="1:2" x14ac:dyDescent="0.25">
      <c r="A207" s="24"/>
      <c r="B207" s="22"/>
    </row>
    <row r="208" spans="1:2" x14ac:dyDescent="0.25">
      <c r="A208" s="24"/>
      <c r="B208" s="22"/>
    </row>
    <row r="209" spans="1:2" x14ac:dyDescent="0.25">
      <c r="A209" s="24"/>
      <c r="B209" s="22"/>
    </row>
    <row r="210" spans="1:2" x14ac:dyDescent="0.25">
      <c r="A210" s="24"/>
      <c r="B210" s="22"/>
    </row>
    <row r="211" spans="1:2" x14ac:dyDescent="0.25">
      <c r="A211" s="24"/>
      <c r="B211" s="22"/>
    </row>
    <row r="212" spans="1:2" x14ac:dyDescent="0.25">
      <c r="A212" s="24"/>
      <c r="B212" s="22"/>
    </row>
    <row r="213" spans="1:2" x14ac:dyDescent="0.25">
      <c r="A213" s="24"/>
      <c r="B213" s="22"/>
    </row>
    <row r="214" spans="1:2" x14ac:dyDescent="0.25">
      <c r="A214" s="24"/>
      <c r="B214" s="22"/>
    </row>
    <row r="215" spans="1:2" x14ac:dyDescent="0.25">
      <c r="A215" s="24"/>
      <c r="B215" s="22"/>
    </row>
    <row r="216" spans="1:2" x14ac:dyDescent="0.25">
      <c r="A216" s="24"/>
      <c r="B216" s="22"/>
    </row>
    <row r="217" spans="1:2" x14ac:dyDescent="0.25">
      <c r="A217" s="24"/>
      <c r="B217" s="22"/>
    </row>
    <row r="218" spans="1:2" x14ac:dyDescent="0.25">
      <c r="A218" s="24"/>
      <c r="B218" s="22"/>
    </row>
    <row r="219" spans="1:2" x14ac:dyDescent="0.25">
      <c r="A219" s="24"/>
      <c r="B219" s="22"/>
    </row>
    <row r="220" spans="1:2" x14ac:dyDescent="0.25">
      <c r="A220" s="24"/>
      <c r="B220" s="22"/>
    </row>
    <row r="221" spans="1:2" x14ac:dyDescent="0.25">
      <c r="A221" s="24"/>
      <c r="B221" s="22"/>
    </row>
    <row r="222" spans="1:2" x14ac:dyDescent="0.25">
      <c r="A222" s="24"/>
      <c r="B222" s="22"/>
    </row>
    <row r="223" spans="1:2" x14ac:dyDescent="0.25">
      <c r="A223" s="24"/>
      <c r="B223" s="22"/>
    </row>
    <row r="224" spans="1:2" x14ac:dyDescent="0.25">
      <c r="A224" s="24"/>
      <c r="B224" s="22"/>
    </row>
    <row r="225" spans="1:2" x14ac:dyDescent="0.25">
      <c r="A225" s="24"/>
      <c r="B225" s="22"/>
    </row>
    <row r="226" spans="1:2" x14ac:dyDescent="0.25">
      <c r="A226" s="24"/>
      <c r="B226" s="22"/>
    </row>
    <row r="227" spans="1:2" x14ac:dyDescent="0.25">
      <c r="A227" s="24"/>
      <c r="B227" s="22"/>
    </row>
    <row r="228" spans="1:2" x14ac:dyDescent="0.25">
      <c r="A228" s="24"/>
      <c r="B228" s="22"/>
    </row>
    <row r="229" spans="1:2" x14ac:dyDescent="0.25">
      <c r="A229" s="24"/>
      <c r="B229" s="22"/>
    </row>
    <row r="230" spans="1:2" x14ac:dyDescent="0.25">
      <c r="A230" s="24"/>
      <c r="B230" s="22"/>
    </row>
    <row r="231" spans="1:2" x14ac:dyDescent="0.25">
      <c r="A231" s="24"/>
      <c r="B231" s="22"/>
    </row>
    <row r="232" spans="1:2" x14ac:dyDescent="0.25">
      <c r="A232" s="24"/>
      <c r="B232" s="22"/>
    </row>
    <row r="233" spans="1:2" x14ac:dyDescent="0.25">
      <c r="A233" s="24"/>
      <c r="B233" s="22"/>
    </row>
    <row r="234" spans="1:2" x14ac:dyDescent="0.25">
      <c r="A234" s="24"/>
      <c r="B234" s="22"/>
    </row>
    <row r="235" spans="1:2" x14ac:dyDescent="0.25">
      <c r="A235" s="24"/>
      <c r="B235" s="22"/>
    </row>
    <row r="236" spans="1:2" x14ac:dyDescent="0.25">
      <c r="A236" s="24"/>
      <c r="B236" s="22"/>
    </row>
    <row r="237" spans="1:2" x14ac:dyDescent="0.25">
      <c r="A237" s="24"/>
      <c r="B237" s="22"/>
    </row>
    <row r="238" spans="1:2" x14ac:dyDescent="0.25">
      <c r="A238" s="24"/>
      <c r="B238" s="22"/>
    </row>
    <row r="239" spans="1:2" x14ac:dyDescent="0.25">
      <c r="A239" s="24"/>
      <c r="B239" s="22"/>
    </row>
    <row r="240" spans="1:2" x14ac:dyDescent="0.25">
      <c r="A240" s="24"/>
      <c r="B240" s="22"/>
    </row>
    <row r="241" spans="1:2" x14ac:dyDescent="0.25">
      <c r="A241" s="24"/>
      <c r="B241" s="2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248FC-CC48-48D2-8180-134572B5CA96}">
  <dimension ref="A2:M80"/>
  <sheetViews>
    <sheetView tabSelected="1" topLeftCell="A45" zoomScale="120" zoomScaleNormal="120" zoomScaleSheetLayoutView="100" workbookViewId="0">
      <selection activeCell="D54" sqref="D54"/>
    </sheetView>
  </sheetViews>
  <sheetFormatPr baseColWidth="10" defaultColWidth="11.42578125" defaultRowHeight="11.25" x14ac:dyDescent="0.2"/>
  <cols>
    <col min="1" max="1" width="12.7109375" style="3" bestFit="1" customWidth="1"/>
    <col min="2" max="2" width="12.140625" style="3" bestFit="1" customWidth="1"/>
    <col min="3" max="3" width="15.42578125" style="3" bestFit="1" customWidth="1"/>
    <col min="4" max="4" width="13" style="3" bestFit="1" customWidth="1"/>
    <col min="5" max="5" width="17.42578125" style="9" customWidth="1"/>
    <col min="6" max="6" width="6.5703125" style="3" customWidth="1"/>
    <col min="7" max="7" width="12.28515625" style="3" customWidth="1"/>
    <col min="8" max="8" width="13.42578125" style="3" customWidth="1"/>
    <col min="9" max="16384" width="11.42578125" style="3"/>
  </cols>
  <sheetData>
    <row r="2" spans="1:13" ht="15" customHeight="1" x14ac:dyDescent="0.2">
      <c r="A2" s="55"/>
      <c r="B2" s="55"/>
      <c r="C2" s="54" t="s">
        <v>5</v>
      </c>
      <c r="D2" s="54"/>
      <c r="E2" s="54"/>
    </row>
    <row r="3" spans="1:13" x14ac:dyDescent="0.2">
      <c r="A3" s="55"/>
      <c r="B3" s="55"/>
      <c r="C3" s="54"/>
      <c r="D3" s="54"/>
      <c r="E3" s="54"/>
      <c r="F3" s="4"/>
      <c r="G3" s="4"/>
      <c r="H3" s="4"/>
      <c r="I3" s="4"/>
      <c r="J3" s="4"/>
      <c r="K3" s="4"/>
      <c r="L3" s="4"/>
      <c r="M3" s="4"/>
    </row>
    <row r="4" spans="1:13" x14ac:dyDescent="0.2">
      <c r="A4" s="55"/>
      <c r="B4" s="55"/>
      <c r="C4" s="54"/>
      <c r="D4" s="54"/>
      <c r="E4" s="54"/>
    </row>
    <row r="5" spans="1:13" x14ac:dyDescent="0.2">
      <c r="A5" s="7" t="s">
        <v>6</v>
      </c>
      <c r="B5" s="7" t="s">
        <v>7</v>
      </c>
      <c r="C5" s="7" t="s">
        <v>8</v>
      </c>
      <c r="D5" s="7" t="s">
        <v>9</v>
      </c>
      <c r="E5" s="10" t="s">
        <v>10</v>
      </c>
    </row>
    <row r="6" spans="1:13" x14ac:dyDescent="0.2">
      <c r="A6" s="28">
        <v>40940</v>
      </c>
      <c r="B6" s="28">
        <v>41274</v>
      </c>
      <c r="C6" s="6">
        <f>'SALARIOS - PROMEDIO'!C8</f>
        <v>2381382</v>
      </c>
      <c r="D6" s="6">
        <f t="shared" ref="D6:D10" si="0">DAYS360(A6,B6)</f>
        <v>330</v>
      </c>
      <c r="E6" s="6">
        <f>(C6*D6)/360</f>
        <v>2182933.5</v>
      </c>
    </row>
    <row r="7" spans="1:13" x14ac:dyDescent="0.2">
      <c r="A7" s="28">
        <v>41275</v>
      </c>
      <c r="B7" s="28">
        <v>41639</v>
      </c>
      <c r="C7" s="6">
        <f>'SALARIOS - PROMEDIO'!C20</f>
        <v>1998768.4166666667</v>
      </c>
      <c r="D7" s="6">
        <f t="shared" si="0"/>
        <v>360</v>
      </c>
      <c r="E7" s="6">
        <f t="shared" ref="E7:E14" si="1">(C7*D7)/360</f>
        <v>1998768.4166666667</v>
      </c>
    </row>
    <row r="8" spans="1:13" x14ac:dyDescent="0.2">
      <c r="A8" s="28">
        <v>41640</v>
      </c>
      <c r="B8" s="28">
        <v>42004</v>
      </c>
      <c r="C8" s="6">
        <f>'SALARIOS - PROMEDIO'!C33</f>
        <v>1616949.9166666667</v>
      </c>
      <c r="D8" s="6">
        <f t="shared" si="0"/>
        <v>360</v>
      </c>
      <c r="E8" s="6">
        <f t="shared" si="1"/>
        <v>1616949.9166666667</v>
      </c>
    </row>
    <row r="9" spans="1:13" x14ac:dyDescent="0.2">
      <c r="A9" s="28">
        <v>42005</v>
      </c>
      <c r="B9" s="28">
        <v>42369</v>
      </c>
      <c r="C9" s="6">
        <f>'SALARIOS - PROMEDIO'!C44</f>
        <v>1911514.3333333333</v>
      </c>
      <c r="D9" s="6">
        <f t="shared" si="0"/>
        <v>360</v>
      </c>
      <c r="E9" s="6">
        <f t="shared" si="1"/>
        <v>1911514.3333333333</v>
      </c>
    </row>
    <row r="10" spans="1:13" x14ac:dyDescent="0.2">
      <c r="A10" s="28">
        <v>42370</v>
      </c>
      <c r="B10" s="28">
        <v>42735</v>
      </c>
      <c r="C10" s="6">
        <f>'SALARIOS - PROMEDIO'!C57</f>
        <v>2863438.0833333335</v>
      </c>
      <c r="D10" s="6">
        <f t="shared" si="0"/>
        <v>360</v>
      </c>
      <c r="E10" s="6">
        <f t="shared" si="1"/>
        <v>2863438.0833333335</v>
      </c>
    </row>
    <row r="11" spans="1:13" x14ac:dyDescent="0.2">
      <c r="A11" s="28">
        <v>42736</v>
      </c>
      <c r="B11" s="28">
        <v>43100</v>
      </c>
      <c r="C11" s="6">
        <f>'SALARIOS - PROMEDIO'!C70</f>
        <v>3041004.1666666665</v>
      </c>
      <c r="D11" s="6">
        <f>DAYS360(A11,B11)</f>
        <v>360</v>
      </c>
      <c r="E11" s="6">
        <f t="shared" si="1"/>
        <v>3041004.1666666665</v>
      </c>
    </row>
    <row r="12" spans="1:13" x14ac:dyDescent="0.2">
      <c r="A12" s="28">
        <v>43101</v>
      </c>
      <c r="B12" s="28">
        <v>43465</v>
      </c>
      <c r="C12" s="6">
        <f>'SALARIOS - PROMEDIO'!C83</f>
        <v>4131083</v>
      </c>
      <c r="D12" s="6">
        <f t="shared" ref="D12" si="2">DAYS360(A12,B12)</f>
        <v>360</v>
      </c>
      <c r="E12" s="6">
        <f t="shared" si="1"/>
        <v>4131083</v>
      </c>
      <c r="G12" s="57" t="s">
        <v>11</v>
      </c>
      <c r="H12" s="58"/>
    </row>
    <row r="13" spans="1:13" ht="12" customHeight="1" x14ac:dyDescent="0.2">
      <c r="A13" s="28">
        <v>43466</v>
      </c>
      <c r="B13" s="28">
        <v>43830</v>
      </c>
      <c r="C13" s="6">
        <f>'SALARIOS - PROMEDIO'!C96</f>
        <v>7954187.416666667</v>
      </c>
      <c r="D13" s="6">
        <f t="shared" ref="D13:D14" si="3">DAYS360(A13,B13)</f>
        <v>360</v>
      </c>
      <c r="E13" s="6">
        <f t="shared" si="1"/>
        <v>7954187.416666667</v>
      </c>
      <c r="G13" s="59" t="s">
        <v>12</v>
      </c>
      <c r="H13" s="60"/>
    </row>
    <row r="14" spans="1:13" x14ac:dyDescent="0.2">
      <c r="A14" s="28">
        <v>43831</v>
      </c>
      <c r="B14" s="28">
        <v>44002</v>
      </c>
      <c r="C14" s="6">
        <f>'SALARIOS - PROMEDIO'!C106</f>
        <v>8749246.5714285709</v>
      </c>
      <c r="D14" s="6">
        <f t="shared" si="3"/>
        <v>169</v>
      </c>
      <c r="E14" s="6">
        <f t="shared" si="1"/>
        <v>4107285.196031746</v>
      </c>
      <c r="G14" s="61"/>
      <c r="H14" s="62"/>
    </row>
    <row r="15" spans="1:13" x14ac:dyDescent="0.2">
      <c r="A15" s="56" t="s">
        <v>13</v>
      </c>
      <c r="B15" s="56"/>
      <c r="C15" s="56"/>
      <c r="D15" s="56"/>
      <c r="E15" s="8">
        <f>SUM(E6:E14)</f>
        <v>29807164.029365078</v>
      </c>
      <c r="G15" s="63"/>
      <c r="H15" s="64"/>
    </row>
    <row r="16" spans="1:13" ht="12" customHeight="1" x14ac:dyDescent="0.2">
      <c r="G16" s="59" t="s">
        <v>14</v>
      </c>
      <c r="H16" s="60"/>
    </row>
    <row r="17" spans="1:13" x14ac:dyDescent="0.2">
      <c r="A17" s="7" t="s">
        <v>6</v>
      </c>
      <c r="B17" s="7" t="s">
        <v>7</v>
      </c>
      <c r="C17" s="7" t="s">
        <v>10</v>
      </c>
      <c r="D17" s="7" t="s">
        <v>9</v>
      </c>
      <c r="E17" s="10" t="s">
        <v>15</v>
      </c>
      <c r="G17" s="61"/>
      <c r="H17" s="62"/>
    </row>
    <row r="18" spans="1:13" x14ac:dyDescent="0.2">
      <c r="A18" s="28">
        <v>40940</v>
      </c>
      <c r="B18" s="28">
        <v>41274</v>
      </c>
      <c r="C18" s="6">
        <f t="shared" ref="C18:C22" si="4">E6</f>
        <v>2182933.5</v>
      </c>
      <c r="D18" s="6">
        <f t="shared" ref="D18:D22" si="5">DAYS360(A18,B18)</f>
        <v>330</v>
      </c>
      <c r="E18" s="6">
        <f>(C18*D18*0.12)/360</f>
        <v>240122.685</v>
      </c>
      <c r="G18" s="61"/>
      <c r="H18" s="62"/>
    </row>
    <row r="19" spans="1:13" x14ac:dyDescent="0.2">
      <c r="A19" s="28">
        <v>41275</v>
      </c>
      <c r="B19" s="28">
        <v>41639</v>
      </c>
      <c r="C19" s="6">
        <f t="shared" si="4"/>
        <v>1998768.4166666667</v>
      </c>
      <c r="D19" s="6">
        <f t="shared" si="5"/>
        <v>360</v>
      </c>
      <c r="E19" s="6">
        <f t="shared" ref="E19:E26" si="6">(C19*D19*0.12)/360</f>
        <v>239852.21</v>
      </c>
      <c r="G19" s="61"/>
      <c r="H19" s="62"/>
    </row>
    <row r="20" spans="1:13" x14ac:dyDescent="0.2">
      <c r="A20" s="28">
        <v>41640</v>
      </c>
      <c r="B20" s="28">
        <v>42004</v>
      </c>
      <c r="C20" s="6">
        <f t="shared" si="4"/>
        <v>1616949.9166666667</v>
      </c>
      <c r="D20" s="6">
        <f t="shared" si="5"/>
        <v>360</v>
      </c>
      <c r="E20" s="6">
        <f t="shared" si="6"/>
        <v>194033.98999999996</v>
      </c>
      <c r="G20" s="61"/>
      <c r="H20" s="62"/>
    </row>
    <row r="21" spans="1:13" x14ac:dyDescent="0.2">
      <c r="A21" s="28">
        <v>42005</v>
      </c>
      <c r="B21" s="28">
        <v>42369</v>
      </c>
      <c r="C21" s="6">
        <f t="shared" si="4"/>
        <v>1911514.3333333333</v>
      </c>
      <c r="D21" s="6">
        <f t="shared" si="5"/>
        <v>360</v>
      </c>
      <c r="E21" s="6">
        <f t="shared" si="6"/>
        <v>229381.72</v>
      </c>
      <c r="G21" s="61"/>
      <c r="H21" s="62"/>
    </row>
    <row r="22" spans="1:13" x14ac:dyDescent="0.2">
      <c r="A22" s="28">
        <v>42370</v>
      </c>
      <c r="B22" s="28">
        <v>42735</v>
      </c>
      <c r="C22" s="6">
        <f t="shared" si="4"/>
        <v>2863438.0833333335</v>
      </c>
      <c r="D22" s="6">
        <f t="shared" si="5"/>
        <v>360</v>
      </c>
      <c r="E22" s="6">
        <f t="shared" si="6"/>
        <v>343612.56999999995</v>
      </c>
      <c r="G22" s="61"/>
      <c r="H22" s="62"/>
    </row>
    <row r="23" spans="1:13" x14ac:dyDescent="0.2">
      <c r="A23" s="28">
        <v>42736</v>
      </c>
      <c r="B23" s="28">
        <v>43100</v>
      </c>
      <c r="C23" s="6">
        <f>E11</f>
        <v>3041004.1666666665</v>
      </c>
      <c r="D23" s="6">
        <f>DAYS360(A23,B23)</f>
        <v>360</v>
      </c>
      <c r="E23" s="6">
        <f t="shared" si="6"/>
        <v>364920.5</v>
      </c>
      <c r="G23" s="61"/>
      <c r="H23" s="62"/>
    </row>
    <row r="24" spans="1:13" x14ac:dyDescent="0.2">
      <c r="A24" s="28">
        <v>43101</v>
      </c>
      <c r="B24" s="28">
        <v>43465</v>
      </c>
      <c r="C24" s="6">
        <f>E12</f>
        <v>4131083</v>
      </c>
      <c r="D24" s="6">
        <f t="shared" ref="D24:D26" si="7">DAYS360(A24,B24)</f>
        <v>360</v>
      </c>
      <c r="E24" s="6">
        <f t="shared" si="6"/>
        <v>495729.95999999996</v>
      </c>
      <c r="G24" s="61"/>
      <c r="H24" s="62"/>
    </row>
    <row r="25" spans="1:13" x14ac:dyDescent="0.2">
      <c r="A25" s="28">
        <v>43466</v>
      </c>
      <c r="B25" s="28">
        <v>43830</v>
      </c>
      <c r="C25" s="6">
        <f>E13</f>
        <v>7954187.416666667</v>
      </c>
      <c r="D25" s="6">
        <f t="shared" si="7"/>
        <v>360</v>
      </c>
      <c r="E25" s="6">
        <f t="shared" si="6"/>
        <v>954502.49</v>
      </c>
      <c r="G25" s="61"/>
      <c r="H25" s="62"/>
      <c r="J25" s="18"/>
    </row>
    <row r="26" spans="1:13" x14ac:dyDescent="0.2">
      <c r="A26" s="28">
        <v>43831</v>
      </c>
      <c r="B26" s="28">
        <v>44002</v>
      </c>
      <c r="C26" s="6">
        <f>E14</f>
        <v>4107285.196031746</v>
      </c>
      <c r="D26" s="6">
        <f t="shared" si="7"/>
        <v>169</v>
      </c>
      <c r="E26" s="6">
        <f t="shared" si="6"/>
        <v>231377.06604312171</v>
      </c>
      <c r="G26" s="30"/>
      <c r="H26" s="30"/>
    </row>
    <row r="27" spans="1:13" x14ac:dyDescent="0.2">
      <c r="A27" s="56" t="s">
        <v>13</v>
      </c>
      <c r="B27" s="56"/>
      <c r="C27" s="56"/>
      <c r="D27" s="56"/>
      <c r="E27" s="8">
        <f>SUM(E18:E26)</f>
        <v>3293533.1910431217</v>
      </c>
      <c r="G27" s="11"/>
    </row>
    <row r="28" spans="1:13" x14ac:dyDescent="0.2">
      <c r="I28" s="12"/>
      <c r="J28" s="12"/>
      <c r="K28" s="12"/>
      <c r="L28" s="12"/>
      <c r="M28" s="13"/>
    </row>
    <row r="29" spans="1:13" x14ac:dyDescent="0.2">
      <c r="A29" s="7" t="s">
        <v>6</v>
      </c>
      <c r="B29" s="7" t="s">
        <v>7</v>
      </c>
      <c r="C29" s="7" t="s">
        <v>8</v>
      </c>
      <c r="D29" s="7" t="s">
        <v>9</v>
      </c>
      <c r="E29" s="10" t="s">
        <v>16</v>
      </c>
      <c r="I29" s="12"/>
      <c r="J29" s="12"/>
      <c r="K29" s="12"/>
      <c r="L29" s="12"/>
      <c r="M29" s="13"/>
    </row>
    <row r="30" spans="1:13" x14ac:dyDescent="0.2">
      <c r="A30" s="28">
        <v>40940</v>
      </c>
      <c r="B30" s="29">
        <v>41274</v>
      </c>
      <c r="C30" s="6">
        <f>'SALARIOS - PROMEDIO'!C8</f>
        <v>2381382</v>
      </c>
      <c r="D30" s="6">
        <f t="shared" ref="D30:D34" si="8">DAYS360(A30,B30)</f>
        <v>330</v>
      </c>
      <c r="E30" s="6">
        <f>C30*D30/360</f>
        <v>2182933.5</v>
      </c>
      <c r="I30" s="12"/>
      <c r="J30" s="12"/>
      <c r="K30" s="12"/>
      <c r="L30" s="12"/>
      <c r="M30" s="13"/>
    </row>
    <row r="31" spans="1:13" x14ac:dyDescent="0.2">
      <c r="A31" s="28">
        <v>41275</v>
      </c>
      <c r="B31" s="29">
        <v>41639</v>
      </c>
      <c r="C31" s="6">
        <f>'SALARIOS - PROMEDIO'!C20</f>
        <v>1998768.4166666667</v>
      </c>
      <c r="D31" s="6">
        <f t="shared" si="8"/>
        <v>360</v>
      </c>
      <c r="E31" s="6">
        <f t="shared" ref="E31:E38" si="9">C31*D31/360</f>
        <v>1998768.4166666667</v>
      </c>
      <c r="I31" s="12"/>
      <c r="J31" s="12"/>
      <c r="K31" s="12"/>
      <c r="L31" s="12"/>
      <c r="M31" s="13"/>
    </row>
    <row r="32" spans="1:13" x14ac:dyDescent="0.2">
      <c r="A32" s="28">
        <v>41640</v>
      </c>
      <c r="B32" s="29">
        <v>42004</v>
      </c>
      <c r="C32" s="6">
        <f>'SALARIOS - PROMEDIO'!C33</f>
        <v>1616949.9166666667</v>
      </c>
      <c r="D32" s="6">
        <f t="shared" si="8"/>
        <v>360</v>
      </c>
      <c r="E32" s="6">
        <f t="shared" si="9"/>
        <v>1616949.9166666667</v>
      </c>
      <c r="I32" s="12"/>
      <c r="J32" s="12"/>
      <c r="K32" s="12"/>
      <c r="L32" s="12"/>
      <c r="M32" s="13"/>
    </row>
    <row r="33" spans="1:13" x14ac:dyDescent="0.2">
      <c r="A33" s="28">
        <v>42005</v>
      </c>
      <c r="B33" s="29">
        <v>42369</v>
      </c>
      <c r="C33" s="6">
        <f>'SALARIOS - PROMEDIO'!C44</f>
        <v>1911514.3333333333</v>
      </c>
      <c r="D33" s="6">
        <f t="shared" si="8"/>
        <v>360</v>
      </c>
      <c r="E33" s="6">
        <f t="shared" si="9"/>
        <v>1911514.3333333333</v>
      </c>
      <c r="I33" s="12"/>
      <c r="J33" s="12"/>
      <c r="K33" s="12"/>
      <c r="L33" s="12"/>
      <c r="M33" s="13"/>
    </row>
    <row r="34" spans="1:13" x14ac:dyDescent="0.2">
      <c r="A34" s="28">
        <v>42370</v>
      </c>
      <c r="B34" s="29">
        <v>42735</v>
      </c>
      <c r="C34" s="6">
        <f>'SALARIOS - PROMEDIO'!C57</f>
        <v>2863438.0833333335</v>
      </c>
      <c r="D34" s="6">
        <f t="shared" si="8"/>
        <v>360</v>
      </c>
      <c r="E34" s="6">
        <f t="shared" si="9"/>
        <v>2863438.0833333335</v>
      </c>
      <c r="I34" s="12"/>
      <c r="J34" s="12"/>
      <c r="K34" s="12"/>
      <c r="L34" s="12"/>
      <c r="M34" s="13"/>
    </row>
    <row r="35" spans="1:13" x14ac:dyDescent="0.2">
      <c r="A35" s="28">
        <v>42736</v>
      </c>
      <c r="B35" s="29">
        <v>43100</v>
      </c>
      <c r="C35" s="6">
        <f>'SALARIOS - PROMEDIO'!C70</f>
        <v>3041004.1666666665</v>
      </c>
      <c r="D35" s="6">
        <f>DAYS360(A35,B35)</f>
        <v>360</v>
      </c>
      <c r="E35" s="6">
        <f t="shared" si="9"/>
        <v>3041004.1666666665</v>
      </c>
      <c r="I35" s="12"/>
      <c r="J35" s="12"/>
      <c r="K35" s="12"/>
      <c r="L35" s="12"/>
      <c r="M35" s="13"/>
    </row>
    <row r="36" spans="1:13" x14ac:dyDescent="0.2">
      <c r="A36" s="31">
        <v>43101</v>
      </c>
      <c r="B36" s="29">
        <v>43465</v>
      </c>
      <c r="C36" s="6">
        <f>'SALARIOS - PROMEDIO'!C83</f>
        <v>4131083</v>
      </c>
      <c r="D36" s="6">
        <f t="shared" ref="D36:D38" si="10">DAYS360(A36,B36)</f>
        <v>360</v>
      </c>
      <c r="E36" s="6">
        <f t="shared" si="9"/>
        <v>4131083</v>
      </c>
      <c r="I36" s="12"/>
      <c r="J36" s="12"/>
      <c r="K36" s="12"/>
      <c r="L36" s="12"/>
      <c r="M36" s="13"/>
    </row>
    <row r="37" spans="1:13" x14ac:dyDescent="0.2">
      <c r="A37" s="31">
        <v>43466</v>
      </c>
      <c r="B37" s="29">
        <v>43830</v>
      </c>
      <c r="C37" s="6">
        <f>'SALARIOS - PROMEDIO'!C96</f>
        <v>7954187.416666667</v>
      </c>
      <c r="D37" s="6">
        <f t="shared" si="10"/>
        <v>360</v>
      </c>
      <c r="E37" s="6">
        <f t="shared" si="9"/>
        <v>7954187.416666667</v>
      </c>
      <c r="I37" s="12"/>
      <c r="J37" s="12"/>
      <c r="K37" s="12"/>
      <c r="L37" s="12"/>
      <c r="M37" s="13"/>
    </row>
    <row r="38" spans="1:13" x14ac:dyDescent="0.2">
      <c r="A38" s="31">
        <v>43831</v>
      </c>
      <c r="B38" s="29">
        <v>44002</v>
      </c>
      <c r="C38" s="6">
        <f>'SALARIOS - PROMEDIO'!C106</f>
        <v>8749246.5714285709</v>
      </c>
      <c r="D38" s="6">
        <f t="shared" si="10"/>
        <v>169</v>
      </c>
      <c r="E38" s="6">
        <f t="shared" si="9"/>
        <v>4107285.196031746</v>
      </c>
      <c r="I38" s="12"/>
      <c r="J38" s="12"/>
      <c r="K38" s="12"/>
      <c r="L38" s="12"/>
      <c r="M38" s="13"/>
    </row>
    <row r="39" spans="1:13" x14ac:dyDescent="0.2">
      <c r="A39" s="56" t="s">
        <v>13</v>
      </c>
      <c r="B39" s="56"/>
      <c r="C39" s="56"/>
      <c r="D39" s="56"/>
      <c r="E39" s="8">
        <f>(SUM(E30:E38))</f>
        <v>29807164.029365078</v>
      </c>
      <c r="I39" s="12"/>
      <c r="J39" s="12"/>
      <c r="K39" s="12"/>
      <c r="L39" s="12"/>
      <c r="M39" s="13"/>
    </row>
    <row r="40" spans="1:13" x14ac:dyDescent="0.2">
      <c r="I40" s="12"/>
      <c r="J40" s="12"/>
      <c r="K40" s="12"/>
      <c r="L40" s="12"/>
      <c r="M40" s="13"/>
    </row>
    <row r="41" spans="1:13" x14ac:dyDescent="0.2">
      <c r="A41" s="7" t="s">
        <v>6</v>
      </c>
      <c r="B41" s="7" t="s">
        <v>7</v>
      </c>
      <c r="C41" s="7" t="s">
        <v>8</v>
      </c>
      <c r="D41" s="7" t="s">
        <v>9</v>
      </c>
      <c r="E41" s="10" t="s">
        <v>17</v>
      </c>
      <c r="I41" s="12"/>
      <c r="J41" s="12"/>
      <c r="K41" s="12"/>
      <c r="L41" s="12"/>
      <c r="M41" s="13"/>
    </row>
    <row r="42" spans="1:13" x14ac:dyDescent="0.2">
      <c r="A42" s="5">
        <v>40940</v>
      </c>
      <c r="B42" s="5">
        <f>B14</f>
        <v>44002</v>
      </c>
      <c r="C42" s="6">
        <f>C38</f>
        <v>8749246.5714285709</v>
      </c>
      <c r="D42" s="6">
        <f>DAYS360(A42,B42)</f>
        <v>3019</v>
      </c>
      <c r="E42" s="6">
        <f>(C42*D42)/720</f>
        <v>36686076.943253964</v>
      </c>
      <c r="I42" s="12"/>
      <c r="J42" s="12"/>
      <c r="K42" s="12"/>
      <c r="L42" s="12"/>
      <c r="M42" s="13"/>
    </row>
    <row r="43" spans="1:13" x14ac:dyDescent="0.2">
      <c r="A43" s="56" t="s">
        <v>13</v>
      </c>
      <c r="B43" s="56"/>
      <c r="C43" s="56"/>
      <c r="D43" s="56"/>
      <c r="E43" s="8">
        <f>SUM(E42:E42)</f>
        <v>36686076.943253964</v>
      </c>
      <c r="I43" s="12"/>
      <c r="J43" s="12"/>
      <c r="K43" s="12"/>
      <c r="L43" s="12"/>
      <c r="M43" s="13"/>
    </row>
    <row r="44" spans="1:13" x14ac:dyDescent="0.2">
      <c r="I44" s="12"/>
      <c r="J44" s="12"/>
      <c r="K44" s="12"/>
      <c r="L44" s="12"/>
      <c r="M44" s="13"/>
    </row>
    <row r="45" spans="1:13" x14ac:dyDescent="0.2">
      <c r="A45" s="68" t="s">
        <v>18</v>
      </c>
      <c r="B45" s="69"/>
      <c r="C45" s="69"/>
      <c r="D45" s="69"/>
      <c r="E45" s="70"/>
      <c r="F45" s="12"/>
      <c r="I45" s="14"/>
      <c r="J45" s="15"/>
      <c r="K45" s="16"/>
      <c r="L45" s="16"/>
      <c r="M45" s="16"/>
    </row>
    <row r="46" spans="1:13" x14ac:dyDescent="0.2">
      <c r="A46" s="7" t="s">
        <v>6</v>
      </c>
      <c r="B46" s="7" t="s">
        <v>7</v>
      </c>
      <c r="C46" s="7" t="s">
        <v>8</v>
      </c>
      <c r="D46" s="7" t="s">
        <v>9</v>
      </c>
      <c r="E46" s="17" t="s">
        <v>19</v>
      </c>
      <c r="F46" s="18"/>
      <c r="I46" s="14"/>
      <c r="J46" s="15"/>
      <c r="K46" s="16"/>
      <c r="L46" s="16"/>
      <c r="M46" s="16"/>
    </row>
    <row r="47" spans="1:13" x14ac:dyDescent="0.2">
      <c r="A47" s="28">
        <v>41320</v>
      </c>
      <c r="B47" s="28">
        <v>41684</v>
      </c>
      <c r="C47" s="6">
        <f>'SALARIOS - PROMEDIO'!C8</f>
        <v>2381382</v>
      </c>
      <c r="D47" s="6">
        <f t="shared" ref="D47:D54" si="11">DAYS360(A47,B47)+1</f>
        <v>360</v>
      </c>
      <c r="E47" s="6">
        <f t="shared" ref="E47:E53" si="12">(C47/30)*D47</f>
        <v>28576583.999999996</v>
      </c>
      <c r="F47" s="18"/>
      <c r="I47" s="14"/>
      <c r="J47" s="15"/>
      <c r="K47" s="16"/>
      <c r="L47" s="16"/>
      <c r="M47" s="16"/>
    </row>
    <row r="48" spans="1:13" x14ac:dyDescent="0.2">
      <c r="A48" s="28">
        <v>41685</v>
      </c>
      <c r="B48" s="28">
        <v>42049</v>
      </c>
      <c r="C48" s="6">
        <f>'SALARIOS - PROMEDIO'!C20</f>
        <v>1998768.4166666667</v>
      </c>
      <c r="D48" s="6">
        <f t="shared" si="11"/>
        <v>360</v>
      </c>
      <c r="E48" s="6">
        <f t="shared" si="12"/>
        <v>23985221.000000004</v>
      </c>
      <c r="F48" s="18"/>
      <c r="I48" s="14"/>
      <c r="J48" s="15"/>
      <c r="K48" s="16"/>
      <c r="L48" s="16"/>
      <c r="M48" s="16"/>
    </row>
    <row r="49" spans="1:13" x14ac:dyDescent="0.2">
      <c r="A49" s="28">
        <v>42050</v>
      </c>
      <c r="B49" s="28">
        <v>42414</v>
      </c>
      <c r="C49" s="6">
        <f>'SALARIOS - PROMEDIO'!C33</f>
        <v>1616949.9166666667</v>
      </c>
      <c r="D49" s="6">
        <f t="shared" si="11"/>
        <v>360</v>
      </c>
      <c r="E49" s="6">
        <f t="shared" si="12"/>
        <v>19403399</v>
      </c>
      <c r="F49" s="18"/>
      <c r="I49" s="14"/>
      <c r="J49" s="15"/>
      <c r="K49" s="16"/>
      <c r="L49" s="16"/>
      <c r="M49" s="16"/>
    </row>
    <row r="50" spans="1:13" x14ac:dyDescent="0.2">
      <c r="A50" s="28">
        <v>42415</v>
      </c>
      <c r="B50" s="28">
        <v>42780</v>
      </c>
      <c r="C50" s="6">
        <f>'SALARIOS - PROMEDIO'!C44</f>
        <v>1911514.3333333333</v>
      </c>
      <c r="D50" s="6">
        <f t="shared" si="11"/>
        <v>360</v>
      </c>
      <c r="E50" s="6">
        <f t="shared" si="12"/>
        <v>22938172</v>
      </c>
      <c r="F50" s="18"/>
      <c r="I50" s="14"/>
      <c r="J50" s="15"/>
      <c r="K50" s="16"/>
      <c r="L50" s="16"/>
      <c r="M50" s="16"/>
    </row>
    <row r="51" spans="1:13" x14ac:dyDescent="0.2">
      <c r="A51" s="28">
        <v>42781</v>
      </c>
      <c r="B51" s="28">
        <v>43145</v>
      </c>
      <c r="C51" s="6">
        <f>'SALARIOS - PROMEDIO'!C57</f>
        <v>2863438.0833333335</v>
      </c>
      <c r="D51" s="6">
        <f t="shared" si="11"/>
        <v>360</v>
      </c>
      <c r="E51" s="6">
        <f t="shared" si="12"/>
        <v>34361257</v>
      </c>
      <c r="F51" s="18"/>
      <c r="I51" s="14"/>
      <c r="J51" s="15"/>
      <c r="K51" s="16"/>
      <c r="L51" s="16"/>
      <c r="M51" s="16"/>
    </row>
    <row r="52" spans="1:13" x14ac:dyDescent="0.2">
      <c r="A52" s="28">
        <v>43146</v>
      </c>
      <c r="B52" s="28">
        <v>43510</v>
      </c>
      <c r="C52" s="6">
        <f>'SALARIOS - PROMEDIO'!C70</f>
        <v>3041004.1666666665</v>
      </c>
      <c r="D52" s="6">
        <f t="shared" si="11"/>
        <v>360</v>
      </c>
      <c r="E52" s="6">
        <f t="shared" si="12"/>
        <v>36492050</v>
      </c>
      <c r="F52" s="18"/>
      <c r="I52" s="14"/>
      <c r="J52" s="15"/>
      <c r="K52" s="16"/>
      <c r="L52" s="16"/>
      <c r="M52" s="16"/>
    </row>
    <row r="53" spans="1:13" x14ac:dyDescent="0.2">
      <c r="A53" s="28">
        <v>43511</v>
      </c>
      <c r="B53" s="28">
        <v>43875</v>
      </c>
      <c r="C53" s="6">
        <f>'SALARIOS - PROMEDIO'!C83</f>
        <v>4131083</v>
      </c>
      <c r="D53" s="6">
        <f t="shared" si="11"/>
        <v>360</v>
      </c>
      <c r="E53" s="6">
        <f t="shared" si="12"/>
        <v>49572996</v>
      </c>
      <c r="L53" s="19"/>
      <c r="M53" s="19"/>
    </row>
    <row r="54" spans="1:13" x14ac:dyDescent="0.2">
      <c r="A54" s="28">
        <v>43876</v>
      </c>
      <c r="B54" s="29">
        <v>44002</v>
      </c>
      <c r="C54" s="6">
        <f>'SALARIOS - PROMEDIO'!C96</f>
        <v>7954187.416666667</v>
      </c>
      <c r="D54" s="6">
        <f t="shared" si="11"/>
        <v>126</v>
      </c>
      <c r="E54" s="6">
        <f t="shared" ref="E54" si="13">(C54/30)*D54</f>
        <v>33407587.150000002</v>
      </c>
      <c r="F54" s="18"/>
      <c r="L54" s="51"/>
      <c r="M54" s="20"/>
    </row>
    <row r="55" spans="1:13" x14ac:dyDescent="0.2">
      <c r="A55" s="56" t="s">
        <v>13</v>
      </c>
      <c r="B55" s="56"/>
      <c r="C55" s="56"/>
      <c r="D55" s="56"/>
      <c r="E55" s="8">
        <f>SUM(E47:E54)</f>
        <v>248737266.15000001</v>
      </c>
    </row>
    <row r="56" spans="1:13" ht="15" customHeight="1" x14ac:dyDescent="0.25">
      <c r="A56" s="1"/>
      <c r="B56" s="1"/>
      <c r="C56" s="1"/>
      <c r="D56" s="1"/>
      <c r="E56" s="32"/>
      <c r="F56"/>
    </row>
    <row r="57" spans="1:13" x14ac:dyDescent="0.2">
      <c r="A57" s="65" t="s">
        <v>20</v>
      </c>
      <c r="B57" s="65"/>
      <c r="C57" s="65"/>
      <c r="D57" s="65"/>
      <c r="E57" s="33"/>
      <c r="F57" s="33"/>
      <c r="G57" s="81" t="s">
        <v>21</v>
      </c>
      <c r="H57" s="81"/>
      <c r="I57" s="81"/>
      <c r="J57" s="81"/>
    </row>
    <row r="58" spans="1:13" ht="24" customHeight="1" x14ac:dyDescent="0.2">
      <c r="A58" s="34" t="s">
        <v>22</v>
      </c>
      <c r="B58" s="66" t="s">
        <v>23</v>
      </c>
      <c r="C58" s="67"/>
      <c r="D58" s="34" t="s">
        <v>24</v>
      </c>
      <c r="E58" s="35"/>
      <c r="F58" s="35"/>
      <c r="G58" s="81"/>
      <c r="H58" s="81"/>
      <c r="I58" s="81"/>
      <c r="J58" s="81"/>
    </row>
    <row r="59" spans="1:13" x14ac:dyDescent="0.2">
      <c r="A59" s="36">
        <v>62907861</v>
      </c>
      <c r="B59" s="71">
        <v>64169956</v>
      </c>
      <c r="C59" s="72"/>
      <c r="D59" s="37">
        <f>+B59</f>
        <v>64169956</v>
      </c>
      <c r="E59" s="35"/>
      <c r="F59" s="35"/>
      <c r="G59" s="81"/>
      <c r="H59" s="81"/>
      <c r="I59" s="81"/>
      <c r="J59" s="81"/>
    </row>
    <row r="60" spans="1:13" x14ac:dyDescent="0.2">
      <c r="A60" s="38"/>
      <c r="B60" s="38"/>
      <c r="C60" s="38"/>
      <c r="D60" s="39"/>
      <c r="E60" s="35"/>
      <c r="F60" s="35"/>
      <c r="G60" s="35"/>
      <c r="H60" s="35"/>
      <c r="I60" s="35"/>
      <c r="J60" s="35"/>
      <c r="K60" s="35"/>
    </row>
    <row r="61" spans="1:13" x14ac:dyDescent="0.2">
      <c r="A61" s="12"/>
      <c r="B61" s="12"/>
      <c r="C61" s="12"/>
      <c r="D61" s="12"/>
      <c r="E61" s="20"/>
      <c r="H61" s="35"/>
      <c r="I61" s="35"/>
      <c r="J61" s="35"/>
      <c r="K61" s="35"/>
    </row>
    <row r="62" spans="1:13" ht="22.5" customHeight="1" x14ac:dyDescent="0.2">
      <c r="A62" s="85" t="s">
        <v>40</v>
      </c>
      <c r="B62" s="85"/>
      <c r="C62" s="53">
        <v>38485927</v>
      </c>
      <c r="D62" s="12"/>
      <c r="E62" s="20"/>
      <c r="H62" s="35"/>
      <c r="I62" s="35"/>
      <c r="J62" s="35"/>
      <c r="K62" s="35"/>
    </row>
    <row r="63" spans="1:13" ht="22.5" customHeight="1" x14ac:dyDescent="0.2">
      <c r="A63" s="85" t="s">
        <v>41</v>
      </c>
      <c r="B63" s="85"/>
      <c r="C63" s="53">
        <v>57728890</v>
      </c>
      <c r="D63" s="12"/>
      <c r="E63" s="20"/>
      <c r="H63" s="35"/>
      <c r="I63" s="35"/>
      <c r="J63" s="35"/>
      <c r="K63" s="35"/>
    </row>
    <row r="64" spans="1:13" ht="22.5" customHeight="1" x14ac:dyDescent="0.2">
      <c r="A64" s="85" t="s">
        <v>42</v>
      </c>
      <c r="B64" s="85"/>
      <c r="C64" s="53">
        <f>C63+C62</f>
        <v>96214817</v>
      </c>
      <c r="D64" s="12"/>
      <c r="E64" s="20"/>
      <c r="H64" s="35"/>
      <c r="I64" s="35"/>
      <c r="J64" s="35"/>
      <c r="K64" s="35"/>
    </row>
    <row r="65" spans="1:11" x14ac:dyDescent="0.2">
      <c r="A65" s="12"/>
      <c r="B65" s="12"/>
      <c r="C65" s="12"/>
      <c r="D65" s="12"/>
      <c r="E65" s="20"/>
      <c r="H65" s="35"/>
      <c r="I65" s="35"/>
      <c r="J65" s="35"/>
      <c r="K65" s="35"/>
    </row>
    <row r="66" spans="1:11" x14ac:dyDescent="0.2">
      <c r="A66" s="78" t="s">
        <v>25</v>
      </c>
      <c r="B66" s="79"/>
      <c r="C66" s="79"/>
      <c r="D66" s="79"/>
      <c r="E66" s="79"/>
      <c r="F66" s="79"/>
      <c r="G66" s="80"/>
    </row>
    <row r="67" spans="1:11" x14ac:dyDescent="0.2">
      <c r="A67" s="76"/>
      <c r="B67" s="77"/>
      <c r="C67" s="41" t="s">
        <v>26</v>
      </c>
      <c r="D67" s="41" t="s">
        <v>27</v>
      </c>
      <c r="E67" s="41" t="s">
        <v>28</v>
      </c>
      <c r="F67" s="75" t="s">
        <v>29</v>
      </c>
      <c r="G67" s="75"/>
    </row>
    <row r="68" spans="1:11" x14ac:dyDescent="0.2">
      <c r="A68" s="76" t="s">
        <v>30</v>
      </c>
      <c r="B68" s="77"/>
      <c r="C68" s="42">
        <v>2020</v>
      </c>
      <c r="D68" s="42">
        <v>6</v>
      </c>
      <c r="E68" s="40">
        <v>20</v>
      </c>
      <c r="F68" s="43" t="s">
        <v>31</v>
      </c>
      <c r="G68" s="44" t="s">
        <v>32</v>
      </c>
    </row>
    <row r="69" spans="1:11" x14ac:dyDescent="0.2">
      <c r="A69" s="76" t="s">
        <v>33</v>
      </c>
      <c r="B69" s="77"/>
      <c r="C69" s="45">
        <v>2012</v>
      </c>
      <c r="D69" s="45">
        <v>2</v>
      </c>
      <c r="E69" s="46">
        <v>1</v>
      </c>
      <c r="F69" s="47">
        <f>(C68-C69)*360+(D68-D69)*30+(E68-E69+1)</f>
        <v>3020</v>
      </c>
      <c r="G69" s="48">
        <f>F69/360</f>
        <v>8.3888888888888893</v>
      </c>
    </row>
    <row r="70" spans="1:11" x14ac:dyDescent="0.2">
      <c r="A70" s="76" t="s">
        <v>34</v>
      </c>
      <c r="B70" s="77"/>
      <c r="C70" s="73">
        <v>8749247</v>
      </c>
      <c r="D70" s="73"/>
      <c r="E70" s="73"/>
      <c r="F70" s="73"/>
      <c r="G70" s="73"/>
    </row>
    <row r="71" spans="1:11" x14ac:dyDescent="0.2">
      <c r="A71" s="76" t="s">
        <v>35</v>
      </c>
      <c r="B71" s="77"/>
      <c r="C71" s="74">
        <f>C70/30</f>
        <v>291641.56666666665</v>
      </c>
      <c r="D71" s="74"/>
      <c r="E71" s="74"/>
      <c r="F71" s="74"/>
      <c r="G71" s="74"/>
    </row>
    <row r="72" spans="1:11" x14ac:dyDescent="0.2">
      <c r="A72" s="76" t="s">
        <v>36</v>
      </c>
      <c r="B72" s="77"/>
      <c r="C72" s="74">
        <f>C70</f>
        <v>8749247</v>
      </c>
      <c r="D72" s="74"/>
      <c r="E72" s="74"/>
      <c r="F72" s="74"/>
      <c r="G72" s="74"/>
    </row>
    <row r="73" spans="1:11" x14ac:dyDescent="0.2">
      <c r="A73" s="76" t="s">
        <v>37</v>
      </c>
      <c r="B73" s="77"/>
      <c r="C73" s="49">
        <f>G69-1</f>
        <v>7.3888888888888893</v>
      </c>
      <c r="D73" s="74">
        <f>C73*20*C71</f>
        <v>43098142.629629627</v>
      </c>
      <c r="E73" s="74"/>
      <c r="F73" s="74"/>
      <c r="G73" s="74"/>
    </row>
    <row r="74" spans="1:11" x14ac:dyDescent="0.2">
      <c r="A74" s="83" t="s">
        <v>38</v>
      </c>
      <c r="B74" s="84"/>
      <c r="C74" s="50"/>
      <c r="D74" s="82">
        <f>SUM(D73,C72)</f>
        <v>51847389.629629627</v>
      </c>
      <c r="E74" s="82"/>
      <c r="F74" s="82"/>
      <c r="G74" s="82"/>
    </row>
    <row r="75" spans="1:11" x14ac:dyDescent="0.2">
      <c r="F75" s="18"/>
    </row>
    <row r="76" spans="1:11" x14ac:dyDescent="0.2">
      <c r="D76" s="10" t="s">
        <v>39</v>
      </c>
      <c r="E76" s="21">
        <f>E15+E39+E27+E43+E55+D59+D74+C64</f>
        <v>560563366.97265685</v>
      </c>
    </row>
    <row r="77" spans="1:11" x14ac:dyDescent="0.2">
      <c r="E77" s="3"/>
    </row>
    <row r="78" spans="1:11" x14ac:dyDescent="0.2">
      <c r="E78" s="3"/>
    </row>
    <row r="80" spans="1:11" x14ac:dyDescent="0.2">
      <c r="E80" s="3"/>
    </row>
  </sheetData>
  <mergeCells count="33">
    <mergeCell ref="D73:G73"/>
    <mergeCell ref="D74:G74"/>
    <mergeCell ref="A68:B68"/>
    <mergeCell ref="A69:B69"/>
    <mergeCell ref="A70:B70"/>
    <mergeCell ref="A71:B71"/>
    <mergeCell ref="A72:B72"/>
    <mergeCell ref="A73:B73"/>
    <mergeCell ref="A74:B74"/>
    <mergeCell ref="C72:G72"/>
    <mergeCell ref="B59:C59"/>
    <mergeCell ref="C70:G70"/>
    <mergeCell ref="C71:G71"/>
    <mergeCell ref="F67:G67"/>
    <mergeCell ref="A67:B67"/>
    <mergeCell ref="A66:G66"/>
    <mergeCell ref="G57:J59"/>
    <mergeCell ref="A62:B62"/>
    <mergeCell ref="A63:B63"/>
    <mergeCell ref="A64:B64"/>
    <mergeCell ref="A57:D57"/>
    <mergeCell ref="B58:C58"/>
    <mergeCell ref="A39:D39"/>
    <mergeCell ref="A43:D43"/>
    <mergeCell ref="A55:D55"/>
    <mergeCell ref="A45:E45"/>
    <mergeCell ref="C2:E4"/>
    <mergeCell ref="A2:B4"/>
    <mergeCell ref="A15:D15"/>
    <mergeCell ref="A27:D27"/>
    <mergeCell ref="G12:H12"/>
    <mergeCell ref="G13:H15"/>
    <mergeCell ref="G16:H25"/>
  </mergeCells>
  <pageMargins left="0.70866141732283472" right="0.70866141732283472" top="0.74803149606299213" bottom="0.74803149606299213" header="0.31496062992125984" footer="0.31496062992125984"/>
  <pageSetup paperSize="2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SALARIOS - PROMEDIO</vt:lpstr>
      <vt:lpstr>FORMULAS</vt:lpstr>
    </vt:vector>
  </TitlesOfParts>
  <Manager/>
  <Company>Rama Judicial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Francia Yovanna Palacios Dosman</dc:creator>
  <cp:keywords/>
  <dc:description/>
  <cp:lastModifiedBy>Jessica Benavides Plaza</cp:lastModifiedBy>
  <cp:revision/>
  <dcterms:created xsi:type="dcterms:W3CDTF">2021-11-23T15:17:24Z</dcterms:created>
  <dcterms:modified xsi:type="dcterms:W3CDTF">2023-12-27T17:36:20Z</dcterms:modified>
  <cp:category/>
  <cp:contentStatus/>
</cp:coreProperties>
</file>