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4"/>
  <workbookPr defaultThemeVersion="166925"/>
  <mc:AlternateContent xmlns:mc="http://schemas.openxmlformats.org/markup-compatibility/2006">
    <mc:Choice Requires="x15">
      <x15ac:absPath xmlns:x15ac="http://schemas.microsoft.com/office/spreadsheetml/2010/11/ac" url="C:\Users\cviveros\Downloads\"/>
    </mc:Choice>
  </mc:AlternateContent>
  <xr:revisionPtr revIDLastSave="57" documentId="8_{C9860969-D587-4878-8251-FB83DCC3B820}" xr6:coauthVersionLast="47" xr6:coauthVersionMax="47" xr10:uidLastSave="{6388BABC-0870-408F-AF5E-AC9BB6E6D66A}"/>
  <bookViews>
    <workbookView xWindow="-120" yWindow="-120" windowWidth="24240" windowHeight="13020" xr2:uid="{9FC34AE3-6CFB-43DC-A7C8-01A7FF45BA44}"/>
  </bookViews>
  <sheets>
    <sheet name="LIQ. PRETENSIONES DEMAND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F40" i="1"/>
  <c r="E34" i="1"/>
  <c r="F34" i="1" s="1"/>
  <c r="F35" i="1" s="1"/>
  <c r="E24" i="1"/>
  <c r="F24" i="1" s="1"/>
  <c r="E23" i="1"/>
  <c r="E16" i="1"/>
  <c r="F16" i="1" s="1"/>
  <c r="E15" i="1"/>
  <c r="F15" i="1" s="1"/>
  <c r="E14" i="1"/>
  <c r="F14" i="1" s="1"/>
  <c r="E9" i="1"/>
  <c r="F9" i="1" s="1"/>
  <c r="E8" i="1"/>
  <c r="F8" i="1" s="1"/>
  <c r="E7" i="1"/>
  <c r="F7" i="1" s="1"/>
  <c r="E30" i="1"/>
  <c r="E28" i="1"/>
  <c r="F10" i="1" l="1"/>
  <c r="F17" i="1"/>
  <c r="F23" i="1" l="1"/>
  <c r="E22" i="1"/>
  <c r="F22" i="1" s="1"/>
  <c r="F25" i="1" l="1"/>
  <c r="F29" i="1"/>
  <c r="F30" i="1"/>
  <c r="F28" i="1"/>
  <c r="F31" i="1" l="1"/>
</calcChain>
</file>

<file path=xl/sharedStrings.xml><?xml version="1.0" encoding="utf-8"?>
<sst xmlns="http://schemas.openxmlformats.org/spreadsheetml/2006/main" count="39" uniqueCount="20">
  <si>
    <t>LIQUIDACIÓN DE LAS PRETENSIONES DE LA DEMANDA</t>
  </si>
  <si>
    <t xml:space="preserve">NOTA 1: La demandante solicita que se le paguen los salarios, prestaciones sociales y vacaciones desde la fecha del supuesto despido ilegal hasta la fecha de radicación de la demanda, motivo por el cual se cálcula desde el 25/07/2021 al 02/06/2023 </t>
  </si>
  <si>
    <t>DESDE</t>
  </si>
  <si>
    <t>HASTA</t>
  </si>
  <si>
    <t>SALARIO</t>
  </si>
  <si>
    <t>DÍAS</t>
  </si>
  <si>
    <t>SALARIOS</t>
  </si>
  <si>
    <t>TOTAL ADEUDADO</t>
  </si>
  <si>
    <t>NOTA 2: Se realiza la liquidación sin perjuicio de que en la calificación de contingencia se precisa que  la póliza expedida por LIBERTY SEGUROS S.A. no presta cobertura temporal  ya que tiene una data del  01/12/2019 al 31/01/2021 (Descontando los tres años adicionales otorgados por prescripción trienal).</t>
  </si>
  <si>
    <t xml:space="preserve">SALARIO + AUX TRANSPORTE </t>
  </si>
  <si>
    <t>PRIMAS</t>
  </si>
  <si>
    <t xml:space="preserve">NOTA 3: Se liquida la indemnización del artículo 26 de la Ley 361 de 1997. No obstante, no se incluye en el valor final de la liquidación. </t>
  </si>
  <si>
    <t>CESANTÍAS</t>
  </si>
  <si>
    <t>INTERESES</t>
  </si>
  <si>
    <t>VACACIONES</t>
  </si>
  <si>
    <t>INDEMNIZACIÓN DEL ARTÍCULO 26 DE LA LEY 361 DE 1997</t>
  </si>
  <si>
    <t>Salario diario</t>
  </si>
  <si>
    <t>x180 días</t>
  </si>
  <si>
    <t>Total</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</si>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</sst>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 #,##0.00_-;_-* &quot;-&quot;??_-;_-@_-"/>
    <numFmt numFmtId="165" formatCode="&quot;$&quot;\ #,##0.00;[Red]\-&quot;$&quot;\ #,##0.00"/>
    <numFmt numFmtId="166" formatCode="_-&quot;$&quot;\ * #,##0.00_-;\-&quot;$&quot;\ * #,##0.00_-;_-&quot;$&quot;\ * &quot;-&quot;??_-;_-@_-"/>
    <numFmt numFmtId="167" formatCode="_-* #,##0_-;\-* #,##0_-;_-* &quot;-&quot;??_-;_-@_-"/>
    <numFmt numFmtId="168" formatCode="0.0"/>
    <numFmt numFmtId="169" formatCode="_-&quot;$&quot;\ * #,##0_-;\-&quot;$&quot;\ * #,##0_-;_-&quot;$&quot;\ * &quot;-&quot;??_-;_-@_-"/>
    <numFmt numFmtId="170" formatCode="_ &quot;$&quot;\ * #,##0_ ;_ &quot;$&quot;\ * \-#,##0_ ;_ &quot;$&quot;\ * &quot;-&quot;_ ;_ @_ "/>
    <numFmt numFmtId="171" formatCode="_ * #,##0_ ;_ * \-#,##0_ ;_ * &quot;-&quot;_ ;_ @_ "/>
    <numFmt numFmtId="172" formatCode="_ &quot;$&quot;\ * #,##0.00_ ;_ &quot;$&quot;\ * \-#,##0.00_ ;_ &quot;$&quot;\ * &quot;-&quot;??_ ;_ @_ "/>
    <numFmt numFmtId="173" formatCode="_-&quot;$&quot;\ * #,##0.0_-;\-&quot;$&quot;\ * #,##0.0_-;_-&quot;$&quot;\ * &quot;-&quot;??_-;_-@_-"/>
  </numFmts>
  <fonts count="14">
    <font>
      <sz val="11"/>
      <color theme="1"/>
      <name val="Calibri"/>
      <family val="2"/>
      <scheme val="minor"/>
    </font>
    <font>
      <sz val="11"/>
      <color theme="1"/>
      <name val="Calibri"/>
      <family val="2"/>
      <scheme val="minor"/>
    </font>
    <font>
      <sz val="9"/>
      <color theme="1"/>
      <name val="Calibri"/>
      <family val="2"/>
      <scheme val="minor"/>
    </font>
    <font>
      <b/>
      <u/>
      <sz val="9"/>
      <color theme="1"/>
      <name val="Calibri"/>
      <family val="2"/>
      <scheme val="minor"/>
    </font>
    <font>
      <sz val="11"/>
      <color rgb="FF000000"/>
      <name val="Calibri"/>
      <family val="2"/>
      <scheme val="minor"/>
    </font>
    <font>
      <b/>
      <sz val="9"/>
      <color theme="1"/>
      <name val="Calibri"/>
      <family val="2"/>
      <scheme val="minor"/>
    </font>
    <font>
      <sz val="9"/>
      <name val="Arial"/>
      <family val="2"/>
    </font>
    <font>
      <b/>
      <sz val="9"/>
      <name val="Arial"/>
      <family val="2"/>
    </font>
    <font>
      <b/>
      <sz val="9"/>
      <color theme="1"/>
      <name val="Arial"/>
      <family val="2"/>
    </font>
    <font>
      <sz val="9"/>
      <name val="Calibri"/>
      <family val="2"/>
      <scheme val="minor"/>
    </font>
    <font>
      <b/>
      <sz val="10"/>
      <color theme="0"/>
      <name val="Calibri"/>
      <family val="2"/>
      <scheme val="minor"/>
    </font>
    <font>
      <sz val="10"/>
      <name val="Arial"/>
      <family val="2"/>
    </font>
    <font>
      <b/>
      <sz val="9"/>
      <color rgb="FF000000"/>
      <name val="Calibri"/>
      <family val="2"/>
      <scheme val="minor"/>
    </font>
    <font>
      <sz val="9"/>
      <color rgb="FF00000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D9E1F2"/>
        <bgColor rgb="FF000000"/>
      </patternFill>
    </fill>
    <fill>
      <patternFill patternType="solid">
        <fgColor theme="4" tint="0.79998168889431442"/>
        <bgColor indexed="64"/>
      </patternFill>
    </fill>
    <fill>
      <patternFill patternType="solid">
        <fgColor theme="8" tint="-0.249977111117893"/>
        <bgColor indexed="64"/>
      </patternFill>
    </fill>
    <fill>
      <patternFill patternType="solid">
        <fgColor rgb="FF92D050"/>
        <bgColor rgb="FF000000"/>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11" fillId="0" borderId="0"/>
    <xf numFmtId="171" fontId="11" fillId="0" borderId="0" applyFont="0" applyFill="0" applyBorder="0" applyAlignment="0" applyProtection="0"/>
    <xf numFmtId="172" fontId="11" fillId="0" borderId="0" applyFont="0" applyFill="0" applyBorder="0" applyAlignment="0" applyProtection="0"/>
    <xf numFmtId="170" fontId="1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cellStyleXfs>
  <cellXfs count="71">
    <xf numFmtId="0" fontId="0" fillId="0" borderId="0" xfId="0"/>
    <xf numFmtId="0" fontId="2" fillId="0" borderId="0" xfId="0" applyFont="1"/>
    <xf numFmtId="0" fontId="5" fillId="0" borderId="2" xfId="0" applyFont="1" applyBorder="1" applyAlignment="1">
      <alignment horizontal="center"/>
    </xf>
    <xf numFmtId="167" fontId="5" fillId="4" borderId="2" xfId="1" applyNumberFormat="1" applyFont="1" applyFill="1" applyBorder="1" applyAlignment="1">
      <alignment horizontal="center"/>
    </xf>
    <xf numFmtId="14" fontId="2" fillId="0" borderId="2" xfId="0" applyNumberFormat="1" applyFont="1" applyBorder="1"/>
    <xf numFmtId="167" fontId="2" fillId="0" borderId="2" xfId="1" applyNumberFormat="1" applyFont="1" applyBorder="1"/>
    <xf numFmtId="167" fontId="2" fillId="0" borderId="2" xfId="1" applyNumberFormat="1" applyFont="1" applyFill="1" applyBorder="1"/>
    <xf numFmtId="167" fontId="5" fillId="2" borderId="2" xfId="1" applyNumberFormat="1" applyFont="1" applyFill="1" applyBorder="1"/>
    <xf numFmtId="0" fontId="7" fillId="0" borderId="0" xfId="0" applyFont="1" applyAlignment="1">
      <alignment horizontal="center"/>
    </xf>
    <xf numFmtId="0" fontId="7" fillId="0" borderId="0" xfId="0" applyFont="1"/>
    <xf numFmtId="165" fontId="7" fillId="0" borderId="0" xfId="0" applyNumberFormat="1" applyFont="1" applyAlignment="1">
      <alignment horizontal="center"/>
    </xf>
    <xf numFmtId="0" fontId="9" fillId="0" borderId="0" xfId="0" applyFont="1"/>
    <xf numFmtId="0" fontId="5" fillId="0" borderId="2" xfId="0" applyFont="1" applyBorder="1" applyAlignment="1">
      <alignment horizontal="center" vertical="center"/>
    </xf>
    <xf numFmtId="169" fontId="5" fillId="0" borderId="2" xfId="0" applyNumberFormat="1" applyFont="1" applyBorder="1"/>
    <xf numFmtId="0" fontId="4" fillId="0" borderId="0" xfId="0" applyFont="1"/>
    <xf numFmtId="0" fontId="4" fillId="0" borderId="0" xfId="0" applyFont="1" applyAlignment="1">
      <alignment vertical="center" wrapText="1"/>
    </xf>
    <xf numFmtId="0" fontId="12" fillId="0" borderId="2" xfId="0" applyFont="1" applyBorder="1" applyAlignment="1">
      <alignment horizontal="center"/>
    </xf>
    <xf numFmtId="0" fontId="12" fillId="3" borderId="2" xfId="0" applyFont="1" applyFill="1" applyBorder="1" applyAlignment="1">
      <alignment horizontal="center"/>
    </xf>
    <xf numFmtId="14" fontId="13" fillId="0" borderId="2" xfId="0" applyNumberFormat="1" applyFont="1" applyBorder="1"/>
    <xf numFmtId="3" fontId="13" fillId="0" borderId="2" xfId="0" applyNumberFormat="1" applyFont="1" applyBorder="1"/>
    <xf numFmtId="0" fontId="13" fillId="0" borderId="2" xfId="0" applyFont="1" applyBorder="1"/>
    <xf numFmtId="3" fontId="12" fillId="6" borderId="2" xfId="0" applyNumberFormat="1" applyFont="1" applyFill="1" applyBorder="1"/>
    <xf numFmtId="0" fontId="6" fillId="0" borderId="0" xfId="0" applyFont="1" applyAlignment="1">
      <alignment horizontal="center"/>
    </xf>
    <xf numFmtId="168" fontId="7" fillId="0" borderId="0" xfId="0" applyNumberFormat="1" applyFont="1" applyAlignment="1">
      <alignment horizontal="center"/>
    </xf>
    <xf numFmtId="3" fontId="6" fillId="0" borderId="0" xfId="0" applyNumberFormat="1" applyFont="1" applyAlignment="1">
      <alignment horizontal="center"/>
    </xf>
    <xf numFmtId="2" fontId="6" fillId="0" borderId="0" xfId="0" applyNumberFormat="1" applyFont="1" applyAlignment="1">
      <alignment horizontal="center"/>
    </xf>
    <xf numFmtId="2" fontId="7" fillId="0" borderId="0" xfId="0" applyNumberFormat="1" applyFont="1" applyAlignment="1">
      <alignment horizontal="center"/>
    </xf>
    <xf numFmtId="0" fontId="5" fillId="0" borderId="0" xfId="0" applyFont="1" applyAlignment="1">
      <alignment horizontal="center" vertical="center"/>
    </xf>
    <xf numFmtId="169" fontId="5" fillId="0" borderId="0" xfId="0" applyNumberFormat="1" applyFont="1"/>
    <xf numFmtId="166" fontId="10" fillId="0" borderId="0" xfId="0" applyNumberFormat="1" applyFont="1"/>
    <xf numFmtId="0" fontId="5" fillId="0" borderId="0" xfId="0" applyFont="1"/>
    <xf numFmtId="173" fontId="10" fillId="5" borderId="2" xfId="0" applyNumberFormat="1" applyFont="1" applyFill="1" applyBorder="1"/>
    <xf numFmtId="165" fontId="7" fillId="0" borderId="0" xfId="0" applyNumberFormat="1" applyFont="1" applyAlignment="1">
      <alignment horizontal="center"/>
    </xf>
    <xf numFmtId="0" fontId="8" fillId="0" borderId="0" xfId="0" applyFont="1" applyAlignment="1">
      <alignment horizontal="center"/>
    </xf>
    <xf numFmtId="0" fontId="6" fillId="0" borderId="0" xfId="0" applyFont="1" applyAlignment="1">
      <alignment horizontal="center"/>
    </xf>
    <xf numFmtId="0" fontId="10" fillId="0" borderId="0" xfId="0" applyFont="1" applyAlignment="1">
      <alignment horizontal="center"/>
    </xf>
    <xf numFmtId="0" fontId="7" fillId="0" borderId="0" xfId="0" applyFont="1" applyAlignment="1">
      <alignment horizontal="center"/>
    </xf>
    <xf numFmtId="0" fontId="5" fillId="0" borderId="0" xfId="0" applyFont="1" applyAlignment="1">
      <alignment horizontal="center" vertical="center"/>
    </xf>
    <xf numFmtId="169" fontId="2" fillId="0" borderId="0" xfId="2" applyNumberFormat="1" applyFont="1" applyFill="1" applyBorder="1" applyAlignment="1">
      <alignment horizontal="center"/>
    </xf>
    <xf numFmtId="0" fontId="2" fillId="0" borderId="0" xfId="0" applyFont="1" applyAlignment="1">
      <alignment horizontal="center"/>
    </xf>
    <xf numFmtId="165" fontId="6" fillId="0" borderId="0" xfId="0" applyNumberFormat="1" applyFont="1" applyAlignment="1">
      <alignment horizont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3" fillId="2" borderId="1" xfId="0" applyFont="1" applyFill="1" applyBorder="1" applyAlignment="1">
      <alignment horizontal="center"/>
    </xf>
    <xf numFmtId="0" fontId="12" fillId="0" borderId="3"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5" fillId="0" borderId="3"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2" xfId="0" applyFont="1" applyBorder="1" applyAlignment="1">
      <alignment horizontal="center"/>
    </xf>
    <xf numFmtId="0" fontId="10" fillId="5" borderId="2" xfId="0" applyFont="1" applyFill="1" applyBorder="1" applyAlignment="1">
      <alignment horizontal="center"/>
    </xf>
    <xf numFmtId="0" fontId="4" fillId="3" borderId="2" xfId="0" applyFont="1" applyFill="1" applyBorder="1" applyAlignment="1">
      <alignment horizontal="center" vertical="center" wrapText="1"/>
    </xf>
    <xf numFmtId="0" fontId="5" fillId="0" borderId="2" xfId="0" applyFont="1" applyBorder="1" applyAlignment="1">
      <alignment horizontal="center" vertical="center"/>
    </xf>
    <xf numFmtId="169" fontId="2" fillId="0" borderId="2" xfId="2" applyNumberFormat="1" applyFont="1" applyFill="1" applyBorder="1" applyAlignment="1">
      <alignment horizontal="center"/>
    </xf>
    <xf numFmtId="0" fontId="2" fillId="0" borderId="2" xfId="0" applyFont="1" applyBorder="1" applyAlignment="1">
      <alignment horizontal="center"/>
    </xf>
    <xf numFmtId="14" fontId="2" fillId="0" borderId="2" xfId="0" applyNumberFormat="1" applyFont="1" applyFill="1" applyBorder="1"/>
    <xf numFmtId="0" fontId="5" fillId="0" borderId="3" xfId="0" applyFont="1" applyFill="1" applyBorder="1" applyAlignment="1">
      <alignment horizont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2" fillId="0" borderId="0" xfId="0" applyFont="1" applyFill="1"/>
    <xf numFmtId="0" fontId="0" fillId="0" borderId="0" xfId="0" applyFill="1"/>
    <xf numFmtId="0" fontId="5" fillId="0" borderId="2" xfId="0" applyFont="1" applyFill="1" applyBorder="1" applyAlignment="1">
      <alignment horizontal="center"/>
    </xf>
    <xf numFmtId="0" fontId="5" fillId="0" borderId="2" xfId="0" applyFont="1" applyFill="1" applyBorder="1" applyAlignment="1">
      <alignment horizontal="center"/>
    </xf>
  </cellXfs>
  <cellStyles count="13">
    <cellStyle name="Millares" xfId="1" builtinId="3"/>
    <cellStyle name="Millares [0] 2" xfId="6" xr:uid="{D45F5FD5-E360-44B2-9349-BB260D084681}"/>
    <cellStyle name="Millares 2" xfId="9" xr:uid="{258689CB-D991-423B-B5BD-A5A636B06414}"/>
    <cellStyle name="Millares 3" xfId="11" xr:uid="{0E41F08C-75E0-4E4F-A81B-2B5755EBEAB1}"/>
    <cellStyle name="Millares 4" xfId="3" xr:uid="{8BCDA86B-E1A2-4CA4-B01E-51ECD2B852E1}"/>
    <cellStyle name="Moneda" xfId="2" builtinId="4"/>
    <cellStyle name="Moneda [0] 2" xfId="8" xr:uid="{C26A8AC3-7600-42EA-AA91-341523FD88B1}"/>
    <cellStyle name="Moneda 2" xfId="7" xr:uid="{71D6B488-A365-4472-8079-41265511CCA9}"/>
    <cellStyle name="Moneda 3" xfId="10" xr:uid="{61155606-8A75-4F85-93B9-0D361E770C68}"/>
    <cellStyle name="Moneda 4" xfId="12" xr:uid="{2C448203-C344-465E-A212-D33BCB45BECD}"/>
    <cellStyle name="Moneda 5" xfId="4" xr:uid="{803DDB03-02FB-4ECA-AF8E-5EC3BA3CA0D0}"/>
    <cellStyle name="Normal" xfId="0" builtinId="0"/>
    <cellStyle name="Normal 2" xfId="5" xr:uid="{6DA13D8C-BA40-4238-98DC-24FB13437C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723186</xdr:colOff>
      <xdr:row>3</xdr:row>
      <xdr:rowOff>161925</xdr:rowOff>
    </xdr:to>
    <xdr:pic>
      <xdr:nvPicPr>
        <xdr:cNvPr id="2" name="Imagen 1">
          <a:extLst>
            <a:ext uri="{FF2B5EF4-FFF2-40B4-BE49-F238E27FC236}">
              <a16:creationId xmlns:a16="http://schemas.microsoft.com/office/drawing/2014/main" id="{FDA78D4B-7570-47BD-B374-5B98B70C8C8A}"/>
            </a:ext>
          </a:extLst>
        </xdr:cNvPr>
        <xdr:cNvPicPr>
          <a:picLocks noChangeAspect="1"/>
        </xdr:cNvPicPr>
      </xdr:nvPicPr>
      <xdr:blipFill>
        <a:blip xmlns:r="http://schemas.openxmlformats.org/officeDocument/2006/relationships" r:embed="rId1"/>
        <a:stretch>
          <a:fillRect/>
        </a:stretch>
      </xdr:blipFill>
      <xdr:spPr>
        <a:xfrm>
          <a:off x="1666874" y="0"/>
          <a:ext cx="2837737"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C1CC-0E93-4BA0-8F67-2F966767A2CF}">
  <dimension ref="B1:U77"/>
  <sheetViews>
    <sheetView tabSelected="1" workbookViewId="0">
      <selection activeCell="H10" sqref="H10:L15"/>
    </sheetView>
  </sheetViews>
  <sheetFormatPr defaultColWidth="11.42578125" defaultRowHeight="15"/>
  <cols>
    <col min="4" max="4" width="22.42578125" customWidth="1"/>
    <col min="5" max="5" width="15.28515625" customWidth="1"/>
    <col min="6" max="6" width="18.42578125" customWidth="1"/>
  </cols>
  <sheetData>
    <row r="1" spans="2:12">
      <c r="B1" s="1"/>
      <c r="C1" s="1"/>
      <c r="D1" s="1"/>
      <c r="E1" s="1"/>
      <c r="F1" s="1"/>
      <c r="G1" s="1"/>
    </row>
    <row r="2" spans="2:12">
      <c r="B2" s="1"/>
      <c r="C2" s="1"/>
      <c r="D2" s="1"/>
      <c r="E2" s="1"/>
      <c r="F2" s="1"/>
      <c r="G2" s="1"/>
    </row>
    <row r="3" spans="2:12">
      <c r="B3" s="1"/>
      <c r="C3" s="1"/>
      <c r="D3" s="1"/>
      <c r="E3" s="1"/>
      <c r="F3" s="1"/>
      <c r="G3" s="1"/>
    </row>
    <row r="4" spans="2:12">
      <c r="B4" s="1"/>
      <c r="C4" s="1"/>
      <c r="D4" s="1"/>
      <c r="E4" s="1"/>
      <c r="F4" s="1"/>
      <c r="G4" s="1"/>
    </row>
    <row r="5" spans="2:12" ht="15" customHeight="1">
      <c r="B5" s="50" t="s">
        <v>0</v>
      </c>
      <c r="C5" s="50"/>
      <c r="D5" s="50"/>
      <c r="E5" s="50"/>
      <c r="F5" s="50"/>
      <c r="G5" s="1"/>
      <c r="H5" s="41" t="s">
        <v>1</v>
      </c>
      <c r="I5" s="42"/>
      <c r="J5" s="42"/>
      <c r="K5" s="42"/>
      <c r="L5" s="43"/>
    </row>
    <row r="6" spans="2:12">
      <c r="B6" s="16" t="s">
        <v>2</v>
      </c>
      <c r="C6" s="16" t="s">
        <v>3</v>
      </c>
      <c r="D6" s="16" t="s">
        <v>4</v>
      </c>
      <c r="E6" s="16" t="s">
        <v>5</v>
      </c>
      <c r="F6" s="17" t="s">
        <v>6</v>
      </c>
      <c r="G6" s="1"/>
      <c r="H6" s="44"/>
      <c r="I6" s="45"/>
      <c r="J6" s="45"/>
      <c r="K6" s="45"/>
      <c r="L6" s="46"/>
    </row>
    <row r="7" spans="2:12">
      <c r="B7" s="18">
        <v>44402</v>
      </c>
      <c r="C7" s="18">
        <v>44561</v>
      </c>
      <c r="D7" s="19">
        <v>1200000</v>
      </c>
      <c r="E7" s="5">
        <f t="shared" ref="E7:E9" si="0">DAYS360(B7,C7)+1</f>
        <v>157</v>
      </c>
      <c r="F7" s="6">
        <f t="shared" ref="F7:F9" si="1">(D7/30)*E7</f>
        <v>6280000</v>
      </c>
      <c r="G7" s="1"/>
      <c r="H7" s="44"/>
      <c r="I7" s="45"/>
      <c r="J7" s="45"/>
      <c r="K7" s="45"/>
      <c r="L7" s="46"/>
    </row>
    <row r="8" spans="2:12">
      <c r="B8" s="18">
        <v>44562</v>
      </c>
      <c r="C8" s="18">
        <v>44926</v>
      </c>
      <c r="D8" s="19">
        <v>1200000</v>
      </c>
      <c r="E8" s="20">
        <f t="shared" si="0"/>
        <v>361</v>
      </c>
      <c r="F8" s="6">
        <f t="shared" si="1"/>
        <v>14440000</v>
      </c>
      <c r="G8" s="1"/>
      <c r="H8" s="44"/>
      <c r="I8" s="45"/>
      <c r="J8" s="45"/>
      <c r="K8" s="45"/>
      <c r="L8" s="46"/>
    </row>
    <row r="9" spans="2:12">
      <c r="B9" s="18">
        <v>44927</v>
      </c>
      <c r="C9" s="18">
        <v>45079</v>
      </c>
      <c r="D9" s="19">
        <v>1200000</v>
      </c>
      <c r="E9" s="20">
        <f t="shared" si="0"/>
        <v>152</v>
      </c>
      <c r="F9" s="6">
        <f t="shared" si="1"/>
        <v>6080000</v>
      </c>
      <c r="G9" s="1"/>
      <c r="H9" s="47"/>
      <c r="I9" s="48"/>
      <c r="J9" s="48"/>
      <c r="K9" s="48"/>
      <c r="L9" s="49"/>
    </row>
    <row r="10" spans="2:12" ht="15" customHeight="1">
      <c r="B10" s="51" t="s">
        <v>7</v>
      </c>
      <c r="C10" s="52"/>
      <c r="D10" s="52"/>
      <c r="E10" s="53"/>
      <c r="F10" s="21">
        <f>+F9+F8+F7</f>
        <v>26800000</v>
      </c>
      <c r="G10" s="1"/>
      <c r="H10" s="41" t="s">
        <v>8</v>
      </c>
      <c r="I10" s="42"/>
      <c r="J10" s="42"/>
      <c r="K10" s="42"/>
      <c r="L10" s="43"/>
    </row>
    <row r="11" spans="2:12">
      <c r="B11" s="1"/>
      <c r="C11" s="1"/>
      <c r="D11" s="1"/>
      <c r="E11" s="1"/>
      <c r="F11" s="1"/>
      <c r="G11" s="1"/>
      <c r="H11" s="44"/>
      <c r="I11" s="45"/>
      <c r="J11" s="45"/>
      <c r="K11" s="45"/>
      <c r="L11" s="46"/>
    </row>
    <row r="12" spans="2:12">
      <c r="B12" s="1"/>
      <c r="C12" s="1"/>
      <c r="D12" s="1"/>
      <c r="E12" s="1"/>
      <c r="F12" s="1"/>
      <c r="G12" s="1"/>
      <c r="H12" s="44"/>
      <c r="I12" s="45"/>
      <c r="J12" s="45"/>
      <c r="K12" s="45"/>
      <c r="L12" s="46"/>
    </row>
    <row r="13" spans="2:12">
      <c r="B13" s="2" t="s">
        <v>2</v>
      </c>
      <c r="C13" s="2" t="s">
        <v>3</v>
      </c>
      <c r="D13" s="2" t="s">
        <v>9</v>
      </c>
      <c r="E13" s="2" t="s">
        <v>5</v>
      </c>
      <c r="F13" s="3" t="s">
        <v>10</v>
      </c>
      <c r="G13" s="1"/>
      <c r="H13" s="44"/>
      <c r="I13" s="45"/>
      <c r="J13" s="45"/>
      <c r="K13" s="45"/>
      <c r="L13" s="46"/>
    </row>
    <row r="14" spans="2:12">
      <c r="B14" s="63">
        <v>44402</v>
      </c>
      <c r="C14" s="63">
        <v>44561</v>
      </c>
      <c r="D14" s="6">
        <v>1306454</v>
      </c>
      <c r="E14" s="6">
        <f>DAYS360(B14,C14)+1</f>
        <v>157</v>
      </c>
      <c r="F14" s="6">
        <f t="shared" ref="F14:F16" si="2">(D14*E14)/360</f>
        <v>569759.10555555555</v>
      </c>
      <c r="G14" s="1"/>
      <c r="H14" s="44"/>
      <c r="I14" s="45"/>
      <c r="J14" s="45"/>
      <c r="K14" s="45"/>
      <c r="L14" s="46"/>
    </row>
    <row r="15" spans="2:12" ht="15" customHeight="1">
      <c r="B15" s="63">
        <v>44562</v>
      </c>
      <c r="C15" s="63">
        <v>44926</v>
      </c>
      <c r="D15" s="6">
        <v>1317172</v>
      </c>
      <c r="E15" s="6">
        <f>DAYS360(B15,C15)+1</f>
        <v>361</v>
      </c>
      <c r="F15" s="6">
        <f>(D15*E15)/360</f>
        <v>1320830.8111111112</v>
      </c>
      <c r="G15" s="1"/>
      <c r="H15" s="47"/>
      <c r="I15" s="48"/>
      <c r="J15" s="48"/>
      <c r="K15" s="48"/>
      <c r="L15" s="49"/>
    </row>
    <row r="16" spans="2:12">
      <c r="B16" s="63">
        <v>44927</v>
      </c>
      <c r="C16" s="63">
        <v>45079</v>
      </c>
      <c r="D16" s="6">
        <v>1340606</v>
      </c>
      <c r="E16" s="6">
        <f>DAYS360(B16,C16)+1</f>
        <v>152</v>
      </c>
      <c r="F16" s="6">
        <f t="shared" si="2"/>
        <v>566033.64444444445</v>
      </c>
      <c r="G16" s="1"/>
      <c r="H16" s="15"/>
      <c r="I16" s="15"/>
      <c r="J16" s="15"/>
      <c r="K16" s="15"/>
      <c r="L16" s="15"/>
    </row>
    <row r="17" spans="2:21" ht="15" customHeight="1">
      <c r="B17" s="64" t="s">
        <v>7</v>
      </c>
      <c r="C17" s="65"/>
      <c r="D17" s="65"/>
      <c r="E17" s="66"/>
      <c r="F17" s="7">
        <f>+F14+F15+F16</f>
        <v>2456623.5611111112</v>
      </c>
      <c r="G17" s="1"/>
      <c r="H17" s="59" t="s">
        <v>11</v>
      </c>
      <c r="I17" s="59"/>
      <c r="J17" s="59"/>
      <c r="K17" s="59"/>
      <c r="L17" s="59"/>
    </row>
    <row r="18" spans="2:21">
      <c r="B18" s="67"/>
      <c r="C18" s="67"/>
      <c r="D18" s="67"/>
      <c r="E18" s="67"/>
      <c r="F18" s="1"/>
      <c r="G18" s="1"/>
      <c r="H18" s="59"/>
      <c r="I18" s="59"/>
      <c r="J18" s="59"/>
      <c r="K18" s="59"/>
      <c r="L18" s="59"/>
    </row>
    <row r="19" spans="2:21">
      <c r="B19" s="67"/>
      <c r="C19" s="67"/>
      <c r="D19" s="67"/>
      <c r="E19" s="67"/>
      <c r="F19" s="1"/>
      <c r="G19" s="1"/>
      <c r="H19" s="15"/>
      <c r="I19" s="15"/>
      <c r="J19" s="15"/>
      <c r="K19" s="15"/>
      <c r="L19" s="15"/>
    </row>
    <row r="20" spans="2:21">
      <c r="B20" s="68"/>
      <c r="C20" s="68"/>
      <c r="D20" s="68"/>
      <c r="E20" s="68"/>
      <c r="H20" s="15"/>
      <c r="I20" s="15"/>
      <c r="J20" s="15"/>
      <c r="K20" s="15"/>
      <c r="L20" s="15"/>
    </row>
    <row r="21" spans="2:21">
      <c r="B21" s="69" t="s">
        <v>2</v>
      </c>
      <c r="C21" s="69" t="s">
        <v>3</v>
      </c>
      <c r="D21" s="69" t="s">
        <v>9</v>
      </c>
      <c r="E21" s="69" t="s">
        <v>5</v>
      </c>
      <c r="F21" s="3" t="s">
        <v>12</v>
      </c>
      <c r="H21" s="15"/>
      <c r="I21" s="15"/>
      <c r="J21" s="15"/>
      <c r="K21" s="15"/>
      <c r="L21" s="15"/>
    </row>
    <row r="22" spans="2:21">
      <c r="B22" s="63">
        <v>44402</v>
      </c>
      <c r="C22" s="63">
        <v>44561</v>
      </c>
      <c r="D22" s="6">
        <v>1306454</v>
      </c>
      <c r="E22" s="6">
        <f t="shared" ref="E22:E24" si="3">DAYS360(B22,C22)+1</f>
        <v>157</v>
      </c>
      <c r="F22" s="6">
        <f t="shared" ref="F22:F24" si="4">(D22*E22)/360</f>
        <v>569759.10555555555</v>
      </c>
      <c r="H22" s="15"/>
      <c r="I22" s="15"/>
      <c r="J22" s="15"/>
      <c r="K22" s="15"/>
      <c r="L22" s="15"/>
    </row>
    <row r="23" spans="2:21">
      <c r="B23" s="63">
        <v>44562</v>
      </c>
      <c r="C23" s="63">
        <v>44926</v>
      </c>
      <c r="D23" s="6">
        <v>1317172</v>
      </c>
      <c r="E23" s="6">
        <f t="shared" si="3"/>
        <v>361</v>
      </c>
      <c r="F23" s="6">
        <f>(D23*E23)/360</f>
        <v>1320830.8111111112</v>
      </c>
      <c r="H23" s="15"/>
      <c r="I23" s="15"/>
      <c r="J23" s="15"/>
      <c r="K23" s="15"/>
      <c r="L23" s="15"/>
      <c r="O23" s="14"/>
    </row>
    <row r="24" spans="2:21">
      <c r="B24" s="63">
        <v>44927</v>
      </c>
      <c r="C24" s="63">
        <v>45079</v>
      </c>
      <c r="D24" s="6">
        <v>1340606</v>
      </c>
      <c r="E24" s="6">
        <f t="shared" si="3"/>
        <v>152</v>
      </c>
      <c r="F24" s="6">
        <f t="shared" si="4"/>
        <v>566033.64444444445</v>
      </c>
      <c r="H24" s="15"/>
      <c r="I24" s="15"/>
      <c r="J24" s="15"/>
      <c r="K24" s="15"/>
      <c r="L24" s="15"/>
    </row>
    <row r="25" spans="2:21">
      <c r="B25" s="70" t="s">
        <v>7</v>
      </c>
      <c r="C25" s="70"/>
      <c r="D25" s="70"/>
      <c r="E25" s="70"/>
      <c r="F25" s="7">
        <f>SUM(F22:F24)</f>
        <v>2456623.5611111112</v>
      </c>
      <c r="N25" s="30"/>
      <c r="O25" s="30"/>
      <c r="P25" s="30"/>
      <c r="Q25" s="30"/>
      <c r="R25" s="30"/>
      <c r="S25" s="30"/>
      <c r="T25" s="30"/>
      <c r="U25" s="30"/>
    </row>
    <row r="26" spans="2:21">
      <c r="B26" s="68"/>
      <c r="C26" s="68"/>
      <c r="D26" s="68"/>
      <c r="E26" s="68"/>
      <c r="N26" s="34"/>
      <c r="O26" s="34"/>
      <c r="P26" s="34"/>
      <c r="Q26" s="8"/>
      <c r="R26" s="8"/>
      <c r="S26" s="8"/>
      <c r="T26" s="33"/>
      <c r="U26" s="33"/>
    </row>
    <row r="27" spans="2:21">
      <c r="B27" s="69" t="s">
        <v>2</v>
      </c>
      <c r="C27" s="69" t="s">
        <v>3</v>
      </c>
      <c r="D27" s="69" t="s">
        <v>12</v>
      </c>
      <c r="E27" s="69" t="s">
        <v>5</v>
      </c>
      <c r="F27" s="3" t="s">
        <v>13</v>
      </c>
      <c r="N27" s="34"/>
      <c r="O27" s="34"/>
      <c r="P27" s="34"/>
      <c r="Q27" s="22"/>
      <c r="R27" s="22"/>
      <c r="S27" s="22"/>
      <c r="T27" s="8"/>
      <c r="U27" s="23"/>
    </row>
    <row r="28" spans="2:21">
      <c r="B28" s="63">
        <v>44402</v>
      </c>
      <c r="C28" s="63">
        <v>44561</v>
      </c>
      <c r="D28" s="6">
        <v>573388.14444444445</v>
      </c>
      <c r="E28" s="6">
        <f t="shared" ref="E28" si="5">DAYS360(B28,C28)+1</f>
        <v>157</v>
      </c>
      <c r="F28" s="5">
        <f t="shared" ref="F28:F30" si="6">(D28*E28*0.12)/360</f>
        <v>30007.312892592596</v>
      </c>
      <c r="N28" s="34"/>
      <c r="O28" s="34"/>
      <c r="P28" s="34"/>
      <c r="Q28" s="22"/>
      <c r="R28" s="22"/>
      <c r="S28" s="22"/>
      <c r="T28" s="24"/>
      <c r="U28" s="25"/>
    </row>
    <row r="29" spans="2:21">
      <c r="B29" s="63">
        <v>44562</v>
      </c>
      <c r="C29" s="63">
        <v>44926</v>
      </c>
      <c r="D29" s="6">
        <v>1320830.8111111112</v>
      </c>
      <c r="E29" s="6">
        <v>360</v>
      </c>
      <c r="F29" s="5">
        <f t="shared" si="6"/>
        <v>158499.69733333334</v>
      </c>
      <c r="N29" s="34"/>
      <c r="O29" s="34"/>
      <c r="P29" s="34"/>
      <c r="Q29" s="40"/>
      <c r="R29" s="40"/>
      <c r="S29" s="40"/>
      <c r="T29" s="40"/>
      <c r="U29" s="40"/>
    </row>
    <row r="30" spans="2:21">
      <c r="B30" s="4">
        <v>44927</v>
      </c>
      <c r="C30" s="4">
        <v>45079</v>
      </c>
      <c r="D30" s="6">
        <v>566033.64444444445</v>
      </c>
      <c r="E30" s="5">
        <f t="shared" ref="E30" si="7">DAYS360(B30,C30)+1</f>
        <v>152</v>
      </c>
      <c r="F30" s="5">
        <f t="shared" si="6"/>
        <v>28679.037985185187</v>
      </c>
      <c r="N30" s="34"/>
      <c r="O30" s="34"/>
      <c r="P30" s="34"/>
      <c r="Q30" s="32"/>
      <c r="R30" s="32"/>
      <c r="S30" s="32"/>
      <c r="T30" s="32"/>
      <c r="U30" s="32"/>
    </row>
    <row r="31" spans="2:21">
      <c r="B31" s="57" t="s">
        <v>7</v>
      </c>
      <c r="C31" s="57"/>
      <c r="D31" s="57"/>
      <c r="E31" s="57"/>
      <c r="F31" s="7">
        <f>SUM(F28:F30)</f>
        <v>217186.04821111113</v>
      </c>
      <c r="N31" s="34"/>
      <c r="O31" s="34"/>
      <c r="P31" s="34"/>
      <c r="Q31" s="32"/>
      <c r="R31" s="32"/>
      <c r="S31" s="32"/>
      <c r="T31" s="32"/>
      <c r="U31" s="32"/>
    </row>
    <row r="32" spans="2:21">
      <c r="N32" s="34"/>
      <c r="O32" s="34"/>
      <c r="P32" s="34"/>
      <c r="Q32" s="26"/>
      <c r="R32" s="32"/>
      <c r="S32" s="32"/>
      <c r="T32" s="32"/>
      <c r="U32" s="32"/>
    </row>
    <row r="33" spans="2:21">
      <c r="B33" s="2" t="s">
        <v>2</v>
      </c>
      <c r="C33" s="2" t="s">
        <v>3</v>
      </c>
      <c r="D33" s="2" t="s">
        <v>4</v>
      </c>
      <c r="E33" s="2" t="s">
        <v>5</v>
      </c>
      <c r="F33" s="3" t="s">
        <v>14</v>
      </c>
      <c r="N33" s="36"/>
      <c r="O33" s="36"/>
      <c r="P33" s="36"/>
      <c r="Q33" s="9"/>
      <c r="R33" s="32"/>
      <c r="S33" s="32"/>
      <c r="T33" s="32"/>
      <c r="U33" s="32"/>
    </row>
    <row r="34" spans="2:21">
      <c r="B34" s="4">
        <v>44402</v>
      </c>
      <c r="C34" s="4">
        <v>44963</v>
      </c>
      <c r="D34" s="5">
        <v>1200000</v>
      </c>
      <c r="E34" s="5">
        <f t="shared" ref="E34" si="8">DAYS360(B34,C34)+1</f>
        <v>552</v>
      </c>
      <c r="F34" s="5">
        <f>(D34*E34)/720</f>
        <v>920000</v>
      </c>
    </row>
    <row r="35" spans="2:21">
      <c r="B35" s="54" t="s">
        <v>7</v>
      </c>
      <c r="C35" s="55"/>
      <c r="D35" s="55"/>
      <c r="E35" s="56"/>
      <c r="F35" s="7">
        <f>+F34</f>
        <v>920000</v>
      </c>
      <c r="N35" s="37"/>
      <c r="O35" s="37"/>
      <c r="P35" s="37"/>
      <c r="Q35" s="37"/>
      <c r="R35" s="27"/>
    </row>
    <row r="36" spans="2:21">
      <c r="N36" s="38"/>
      <c r="O36" s="38"/>
      <c r="P36" s="39"/>
      <c r="Q36" s="39"/>
      <c r="R36" s="28"/>
    </row>
    <row r="37" spans="2:21">
      <c r="N37" s="1"/>
      <c r="O37" s="1"/>
      <c r="P37" s="1"/>
      <c r="Q37" s="1"/>
      <c r="R37" s="1"/>
    </row>
    <row r="38" spans="2:21">
      <c r="B38" s="54" t="s">
        <v>15</v>
      </c>
      <c r="C38" s="55"/>
      <c r="D38" s="55"/>
      <c r="E38" s="55"/>
      <c r="F38" s="56"/>
      <c r="N38" s="35"/>
      <c r="O38" s="35"/>
      <c r="P38" s="35"/>
      <c r="Q38" s="35"/>
      <c r="R38" s="29"/>
    </row>
    <row r="39" spans="2:21">
      <c r="B39" s="60" t="s">
        <v>16</v>
      </c>
      <c r="C39" s="60"/>
      <c r="D39" s="60" t="s">
        <v>17</v>
      </c>
      <c r="E39" s="60"/>
      <c r="F39" s="12" t="s">
        <v>18</v>
      </c>
    </row>
    <row r="40" spans="2:21">
      <c r="B40" s="61">
        <v>40000</v>
      </c>
      <c r="C40" s="61"/>
      <c r="D40" s="62">
        <v>180</v>
      </c>
      <c r="E40" s="62"/>
      <c r="F40" s="13">
        <f>B40*D40</f>
        <v>7200000</v>
      </c>
    </row>
    <row r="41" spans="2:21">
      <c r="B41" s="1"/>
      <c r="C41" s="1"/>
      <c r="D41" s="1"/>
      <c r="E41" s="1"/>
      <c r="F41" s="1"/>
    </row>
    <row r="42" spans="2:21">
      <c r="B42" s="58" t="s">
        <v>19</v>
      </c>
      <c r="C42" s="58"/>
      <c r="D42" s="58"/>
      <c r="E42" s="58"/>
      <c r="F42" s="31">
        <f>+F35+F31+F25+F17+F10</f>
        <v>32850433.170433335</v>
      </c>
    </row>
    <row r="63" spans="7:7">
      <c r="G63" s="1"/>
    </row>
    <row r="64" spans="7:7">
      <c r="G64" s="1"/>
    </row>
    <row r="65" spans="2:7">
      <c r="G65" s="1"/>
    </row>
    <row r="66" spans="2:7">
      <c r="G66" s="1"/>
    </row>
    <row r="76" spans="2:7">
      <c r="B76" s="8"/>
      <c r="C76" s="8"/>
      <c r="D76" s="8"/>
      <c r="E76" s="9"/>
      <c r="F76" s="10"/>
    </row>
    <row r="77" spans="2:7">
      <c r="B77" s="11"/>
      <c r="C77" s="11"/>
      <c r="D77" s="11"/>
      <c r="E77" s="11"/>
      <c r="F77" s="11"/>
    </row>
  </sheetData>
  <mergeCells count="34">
    <mergeCell ref="B42:E42"/>
    <mergeCell ref="H10:L15"/>
    <mergeCell ref="H17:L18"/>
    <mergeCell ref="B38:F38"/>
    <mergeCell ref="B39:C39"/>
    <mergeCell ref="D39:E39"/>
    <mergeCell ref="B40:C40"/>
    <mergeCell ref="D40:E40"/>
    <mergeCell ref="B31:E31"/>
    <mergeCell ref="B35:E35"/>
    <mergeCell ref="H5:L9"/>
    <mergeCell ref="B5:F5"/>
    <mergeCell ref="B10:E10"/>
    <mergeCell ref="B17:E17"/>
    <mergeCell ref="B25:E25"/>
    <mergeCell ref="N38:Q38"/>
    <mergeCell ref="N31:P31"/>
    <mergeCell ref="N32:P32"/>
    <mergeCell ref="N33:P33"/>
    <mergeCell ref="N27:P27"/>
    <mergeCell ref="N28:P28"/>
    <mergeCell ref="N29:P29"/>
    <mergeCell ref="N30:P30"/>
    <mergeCell ref="N35:O35"/>
    <mergeCell ref="P35:Q35"/>
    <mergeCell ref="N36:O36"/>
    <mergeCell ref="P36:Q36"/>
    <mergeCell ref="Q29:U29"/>
    <mergeCell ref="Q30:U30"/>
    <mergeCell ref="Q31:U31"/>
    <mergeCell ref="R33:U33"/>
    <mergeCell ref="T26:U26"/>
    <mergeCell ref="N26:P26"/>
    <mergeCell ref="R32:U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Giovanna Carolina Romero Ciodaro</dc:creator>
  <cp:keywords/>
  <dc:description/>
  <cp:lastModifiedBy>Daniela Quintero Laverde</cp:lastModifiedBy>
  <cp:revision/>
  <dcterms:created xsi:type="dcterms:W3CDTF">2023-10-14T16:33:41Z</dcterms:created>
  <dcterms:modified xsi:type="dcterms:W3CDTF">2024-08-08T23:49:06Z</dcterms:modified>
  <cp:category/>
  <cp:contentStatus/>
</cp:coreProperties>
</file>