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86092D6-E93B-4570-9D24-4422632533AC}" xr6:coauthVersionLast="47" xr6:coauthVersionMax="47" xr10:uidLastSave="{00000000-0000-0000-0000-000000000000}"/>
  <bookViews>
    <workbookView xWindow="-120" yWindow="-120" windowWidth="24240" windowHeight="13020" firstSheet="6" activeTab="8" xr2:uid="{00000000-000D-0000-FFFF-FFFF00000000}"/>
  </bookViews>
  <sheets>
    <sheet name="AUTOS  NOTA 322" sheetId="1" r:id="rId1"/>
    <sheet name="AUTOS NOTA 321" sheetId="7" r:id="rId2"/>
    <sheet name="AUTOS NOTA 324" sheetId="8" r:id="rId3"/>
    <sheet name="TASACION " sheetId="10" state="hidden" r:id="rId4"/>
    <sheet name="CONCEPTO CONCILIACIÓN NOTA 330" sheetId="11" r:id="rId5"/>
    <sheet name="AUTOS NOTA 325" sheetId="9" r:id="rId6"/>
    <sheet name="CAMBIO CONTINGENCIA NOTA 423" sheetId="12" r:id="rId7"/>
    <sheet name="AUTORIZACION " sheetId="13" r:id="rId8"/>
    <sheet name="RELIQUIDACIÓN NOTA 423" sheetId="14" r:id="rId9"/>
    <sheet name="Hoja2" sheetId="6" state="hidden" r:id="rId10"/>
  </sheets>
  <externalReferences>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B34" i="14" s="1"/>
  <c r="B11" i="13"/>
  <c r="B8" i="13"/>
  <c r="B7" i="13"/>
  <c r="B6" i="13"/>
  <c r="B5" i="13"/>
  <c r="B4" i="13"/>
  <c r="B3" i="13"/>
  <c r="B34" i="12"/>
  <c r="B15" i="12"/>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6" i="8" l="1"/>
  <c r="B3" i="8"/>
  <c r="B20" i="8"/>
  <c r="B39" i="8" s="1"/>
  <c r="B10" i="9" l="1"/>
  <c r="B2" i="8" l="1"/>
  <c r="B2" i="9" s="1"/>
  <c r="B8" i="9" l="1"/>
  <c r="B7" i="9"/>
  <c r="B6" i="9"/>
  <c r="B5" i="9"/>
  <c r="B4" i="9"/>
  <c r="B3" i="9"/>
  <c r="B8" i="8"/>
  <c r="B7" i="8"/>
  <c r="B5" i="8"/>
  <c r="B4" i="8"/>
  <c r="B8" i="7"/>
  <c r="B4" i="7" l="1"/>
  <c r="B5" i="7"/>
  <c r="B6" i="7"/>
  <c r="B7" i="7"/>
  <c r="B3" i="7"/>
  <c r="B9" i="8"/>
  <c r="B11" i="9" l="1"/>
</calcChain>
</file>

<file path=xl/sharedStrings.xml><?xml version="1.0" encoding="utf-8"?>
<sst xmlns="http://schemas.openxmlformats.org/spreadsheetml/2006/main" count="378" uniqueCount="210">
  <si>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</si>
  <si>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</si>
  <si>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</si>
  <si>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</si>
  <si>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</si>
  <si>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</si>
  <si>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</si>
  <si>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</si>
  <si>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</si>
  <si>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</si>
  <si>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</si>
  <si>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</si>
  <si>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</si>
  <si>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</si>
  <si>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</si>
  <si>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</si>
  <si>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</si>
  <si>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</si>
  <si>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</si>
  <si>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</si>
  <si>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</si>
  <si>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</si>
  <si>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</si>
  <si>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</si>
  <si>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</si>
  <si>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</si>
  <si>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</si>
  <si>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</si>
  <si>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</si>
  <si>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</si>
  <si>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</si>
  <si>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</si>
  <si>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</si>
  <si>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</si>
  <si>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</si>
  <si>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</si>
  <si>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</si>
  <si>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</si>
  <si>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</si>
  <si>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</si>
  <si>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</si>
  <si>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</si>
  <si>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</si>
  <si>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</si>
  <si>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</si>
  <si>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</si>
  <si>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</si>
  <si>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</si>
  <si>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</si>
  <si>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</si>
  <si>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</si>
  <si>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</si>
  <si>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</si>
  <si>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</si>
  <si>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</si>
  <si>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</si>
  <si>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</si>
  <si>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</si>
  <si>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</si>
  <si>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</si>
  <si>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</si>
  <si>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</si>
  <si>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</si>
  <si>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</si>
  <si>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</si>
  <si>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</si>
  <si>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</si>
  <si>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</si>
  <si>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</si>
  <si>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</si>
  <si>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</si>
  <si>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</si>
  <si>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</si>
  <si>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</si>
  <si>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</si>
  <si>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</si>
  <si>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</si>
  <si>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</si>
  <si>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</si>
  <si>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</si>
  <si>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</si>
  <si>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</si>
  <si>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</si>
  <si>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</si>
  <si>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</si>
  <si>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</si>
  <si>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</si>
  <si>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</si>
  <si>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</si>
  <si>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</si>
  <si>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</si>
  <si>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</si>
  <si>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</si>
  <si>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</si>
  <si>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</si>
  <si>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</si>
  <si>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</si>
  <si>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</si>
  <si>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</si>
  <si>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</si>
  <si>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</si>
  <si>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</si>
  <si>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</si>
  <si>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</si>
  <si>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</si>
  <si>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</si>
  <si>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</si>
  <si>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</si>
  <si>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</si>
  <si>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</si>
  <si>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</si>
  <si>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</si>
  <si>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</si>
  <si>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</si>
  <si>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</si>
  <si>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</si>
  <si>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</si>
  <si>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</si>
  <si>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</si>
  <si>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</si>
  <si>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</si>
  <si>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</si>
  <si>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</si>
  <si>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</si>
  <si>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</si>
  <si>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</si>
  <si>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</si>
  <si>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</si>
  <si>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</si>
  <si>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</si>
  <si>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</si>
  <si>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</si>
  <si>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</si>
  <si>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</si>
  <si>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</si>
  <si>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</si>
  <si>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</si>
  <si>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</si>
  <si>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</si>
  <si>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</si>
  <si>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</si>
  <si>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</si>
  <si>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</si>
  <si>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</si>
  <si>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</si>
  <si>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</si>
  <si>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</si>
  <si>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</si>
  <si>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</si>
  <si>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</si>
  <si>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</si>
  <si>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</si>
  <si>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</si>
  <si>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</si>
  <si>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</si>
  <si>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</si>
  <si>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25290310300220230001400</t>
  </si>
  <si>
    <t>JUZGADO 2 CIVIL DEL CIRCUITO DE FUSAGASUGÁ</t>
  </si>
  <si>
    <t xml:space="preserve">Yeison Efrén Neira Ballén 
Yamid Antonio Tapasco Valencia 
Allianz Seguros S.A. </t>
  </si>
  <si>
    <t xml:space="preserve">Adonay Cardona Pérez </t>
  </si>
  <si>
    <t>Diagonal 25B No. 1-81 Torre 16 Apto 101 - Fusagasugá, Cundinamarca</t>
  </si>
  <si>
    <t>dianamiperez1@hotmail.com</t>
  </si>
  <si>
    <t>No se indicó</t>
  </si>
  <si>
    <t>Unión libre</t>
  </si>
  <si>
    <t>44 años</t>
  </si>
  <si>
    <t>N/A</t>
  </si>
  <si>
    <t>8 de enero de 1977</t>
  </si>
  <si>
    <t>09 de febrero de 2021</t>
  </si>
  <si>
    <t>THV-413</t>
  </si>
  <si>
    <t>022613504/0</t>
  </si>
  <si>
    <t>Yamid Antonio Tapasco Valencia</t>
  </si>
  <si>
    <t xml:space="preserve">Fecha de contestacion 
</t>
  </si>
  <si>
    <t>16 de diciembre de 2022</t>
  </si>
  <si>
    <t>29 de noviembre de 2022</t>
  </si>
  <si>
    <t>APJ31907-98457083</t>
  </si>
  <si>
    <t>022613504 / 0</t>
  </si>
  <si>
    <t>01/02/2021 hasta las 24:00 horas del 31/01/2022.</t>
  </si>
  <si>
    <t>x</t>
  </si>
  <si>
    <t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t>
  </si>
  <si>
    <t>02 de mayo de 2024</t>
  </si>
  <si>
    <t>29 de abril de 2024</t>
  </si>
  <si>
    <t>28 de mayo de 2024</t>
  </si>
  <si>
    <t xml:space="preserve">1. El día 9 de febrero de 2021, el señor Adonay Cardona se desplzaba como parrillero en la motocicleta de placas MFO-91E que era conducida por el señor Luis Gonzalo Pusquin Cardona en la viá que de Girardot conduce a Bogotá a la altura del muncipio de Fusagasugá, cuando chocó con el vehículo de placas THV-413 conducido por Yeison Efrén Neira Ballén, quien presuntamete frenó abruptamente para girar e ingresar a la vía secundaria del corregimiento de Chinauta.
2. Producto de las lesiones sufridas a raíz del accidente previamente descrito, el señor Adonay Cardona fue calificado con une pérdida de capacidad laboral del 83,71% expedida por la EPS Famisanar por discapacidad mental absoluta.  
3. El 11 de noviembre de 2022 radicó reclamación ante Allianz Seguros S.A. quien ofreció la suma de $6.800.000 dado que no se habían esclarecido del todo las circunstancias del accidente ni la responsabilidad del asegurado. </t>
  </si>
  <si>
    <t xml:space="preserve">La contingencia se califica como eventual en atención a que, si bien la póliza presta cobertura material y temporal respecto de los hechos objeto de litigio, dependerá del debate probatorio acreditar o desvirtuar la causal exonarativa de responsabilidad correspondiente al hecho de un tercero.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 
Sobre la responsabilidad del asegurado, debe indicarse que se considera que se ha configurado la causal exonerativa por el hecho de un tercero, toda vez que el informe pericial de accidentes de tránsito (RAT) solicitado y aportado por la compañía indica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no puede perderse de vista que en el IPAT se le atribuyó la hipótesis del accidente al vehículo asegurado, por la causa denominada girar bruscamente, en esa medida, dependerá del debate probatorio acreditar o desvirtuar la configuración del hecho exclusivo de un tercero. 
Todo lo anterior sin perjuicio del caracter contingente del proceso. </t>
  </si>
  <si>
    <t>Como liquidación objetiva de las pretensiones se llegó a la suma de $490.609.772 en atención a las siguientes consideraciones: 
1. Daño emergente: Se reconocerá solo la suma de $5.743.350 que se encuentra soportada con facturas y recibos de caja menor, que aunque carecen de algunos de los requisitos legales, es proable que el juez los conceda. 
2. Lucro cesante: Se reconocerá la suma de $206.566.422 por este concepto en favor de la víctima directa, cifra que corresponde al cálculo de ingresos por un salario mínimo hasta la fecha de vida probable en atención a la PCL del 82%. No se reconocerá ninguna cifra en favor de la cónyuge del señor Cardona dado que no se acreditó suficientemente la pérdida de sus ingresos. 
3. Daño a la salud: No se reconocerá ninguna suma por este concepto atendiendo a que esta no es una tipología de perjuicio reconocida por la jurisdicción ordinaria-especialidad civil. 
4. Daño a la vida de relación: Se reconoce la suma de $150.000.000 por concepto de daño a la vida de relación de la siguiente forma: a la víctima directa la suma de $50.000.000 atendiendo a la sentencia SC4803-2019 (12/11/2019) y $100.000.000 para las víctimas indirectas así: $20.000.000 millones para cada uno de los tres hijos y la compañera permanente; y $10.000.000 para cada uno de los dos nietos atendiendo a la sentencia SC5686 de 2018, proferida el 19 de diciembre de 2018.
5. Daño moral: Se reconocerá la suma de $130.000.000 de la siguiente forma: $30.000.000 para la víctima directa, $20.000.000 para cada uno de los tres hijos y para la compañera permanente y $10.000.000 para cada uno de los dos nietos, atendiento a la sentencia SC780-2020 (10/03/2020).
6. Deducible: Se descontará la suma de $1.700.000 por concepto de deducible pactado en la póliza No. 022613504/0.</t>
  </si>
  <si>
    <t>EXCEPCIONES FRENTE A LA DEMANDA: 
1. Ausencia de responsabilidad por acreditación de la causal exonerativa hecho exclusivo de un tercero. 
2. Improcedencia del reconocimiento por concepto de daño emergente
3. Improcedencia del reconocimiento del lucro cesante
4. Improcedencia del reconocimiento del daño a la salud
5. Improcedencia del reconocimiento del daño moral por tasación exorbitante de los perjuicios.
6. Improcedencia del reconocimiento al daño a la vida de relación
7. Genérica o Innominada
EXCEPCIONES FRENTE AL CONTRATO DE SEGURO
1. Inexistencia de obligación de indemnizar a cargo de Allianz Seguros S.A. por incumplimiento de acreditación de las cargas del artículo 1077 del C.Co. 
2. Riesgos expresamente exlcuidos en la póliza de seguro 
3. Carácter meramente indemnizatorio que revisten los contratos de seguro. 
4. En cualquier caso, de ninguna forma se podrá exceder el límite del valor asegurado y deberá tenerse en cuenta el deducible pactado. 
5. Ausencia de solidaridad del contrato de seguro celebrado con Allianz S.A.
6. Genérica o innominada.
EXCEPCIONES FRENTE AL LLAMAMIENTO EN GARANTÍA
1. FALTA DE LEGITIMACIÓN EN LA CAUSA POR ACTIVA DE YEISON NEIRA PARA PROMOVER EL LLAMAMIENTO EN GARANTÍA
2. FALTA DE LEGITIMACIÓN EN LA CAUSA POR PASIVA DE ALLIANZ SEGUROS S.A. RESPECTO AL LLAMAMIENTO DE YEISON NEIRA 
3. FALTA DE COBERTURA MATERIAL DEL CONTRATO DE SEGURO RESPECTO AL SEÑOR YEISON NEIRA 
4. INEXISTENCIA DE OBLIGACIÓN DE INDEMNIZAR A CARGO DE ALLIANZ SEGUROS S.A. POR INCUMPLIMIENTO DE LAS CARGAS DEL ARTÍCULO 1072 DEL CÓDIGO DE COMERCIO. 
5. RIESGOS EXPRESAMENTE EXCLUIDOS EN LA PÓLIZA DE SEGURO No. 022613594/0 
6. CARÁCTER MERAMENTE INDEMNIZATORIO QUE REVISTEN LOS CONTRATOS DE SEGUROS. 
7. EN CUALQUIER CASO, DE NINGUNA FORMA SE PODRÁ EXCEDER EL LÍMITE DEL VALOR ASEGURADO
8. DEDUCIBLE PACTADO EN LA PÓLIZA 
9. DISPONIBILIDAD DEL VALOR ASEGURADO
10. GENERICA O INNOMINADA</t>
  </si>
  <si>
    <t xml:space="preserve">CONCEPTO DE CONCILIACIÓN 330 </t>
  </si>
  <si>
    <t xml:space="preserve">SUMA SOLICITADA </t>
  </si>
  <si>
    <t>AUTORIZACION COMPAÑÍA SUMA</t>
  </si>
  <si>
    <t xml:space="preserve">AUTORIZACION COMPAÑÍA COMENTARIOS </t>
  </si>
  <si>
    <t>25290310300220230001400.</t>
  </si>
  <si>
    <t>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t>
  </si>
  <si>
    <t>LLAMADA EN GARANTÍA</t>
  </si>
  <si>
    <t xml:space="preserve">COMENTARIOS ABOGADO EXTERNO </t>
  </si>
  <si>
    <t>*Dra. No recomendamos conciliar, debido a la contingencia eventual del proceso.
*El doctor Carlos Prieto tiene disponibilidad para asistir a la diligencia.</t>
  </si>
  <si>
    <t>CAMBIO CONTINGENCIA PJ</t>
  </si>
  <si>
    <t xml:space="preserve">CONTINGENCIA ACTUAL </t>
  </si>
  <si>
    <t xml:space="preserve">CAMBIO DE CONTINGENCIA </t>
  </si>
  <si>
    <t xml:space="preserve">COMENTARIOS CAMBIO DE CONTINGENCIA </t>
  </si>
  <si>
    <t xml:space="preserve">ACTUALIZACION DE CONTINGENCIA  </t>
  </si>
  <si>
    <r>
      <t xml:space="preserve">INDIQUE LA PLACA- </t>
    </r>
    <r>
      <rPr>
        <sz val="11"/>
        <color rgb="FFFF0000"/>
        <rFont val="Calibri"/>
        <family val="2"/>
        <scheme val="minor"/>
      </rPr>
      <t>THV-413</t>
    </r>
  </si>
  <si>
    <t>Daño a la vida de relación</t>
  </si>
  <si>
    <r>
      <rPr>
        <b/>
        <sz val="11"/>
        <color theme="1"/>
        <rFont val="Calibri"/>
        <family val="2"/>
        <scheme val="minor"/>
      </rPr>
      <t>LIQUIDACIÓN OBJETIVA:</t>
    </r>
    <r>
      <rPr>
        <sz val="11"/>
        <color theme="1"/>
        <rFont val="Calibri"/>
        <family val="2"/>
        <scheme val="minor"/>
      </rPr>
      <t xml:space="preserve">
Por lo anterior, procedemos a ajustar igualmente la liquidación objetiva de las pretensiones, la cual consideramos que debe ser REAJUSTADA a la suma de: $690.609.772, en atención a las siguientes consideraciones: 
1.	Daño emergente: Se reconocerá solo la suma de $5.743.350 que se encuentra soportada con facturas y recibos de caja menor que, aunque carecen de algunos de los requisitos legales, es probable que el juez los conceda. En todo caso también dependerá del debate probatorio saber si estos son incluidos al proceso pues sobre estos documentos se solicitó la ratificación. 
2.	Lucro cesante: Se reconocerá la suma de $206.566.422 por este concepto en favor de la víctima directa, cifra que corresponde al cálculo de ingresos por un salario mínimo hasta la fecha de vida probable en atención a la PCL del 83,71%. No se reconocerá ninguna cifra en favor de la cónyuge del señor Cardona dado que, si bien se probó que se dedica actualmente al cuidado de su esposo, lo cierto es que no se demostró documentalmente la existencia de la relación laboral previa que adujo existir, y en los interrogatorios no hubo una definición clara de cuál era la actividad que supuestamente desarrollaba la señora Diana para la fecha de los hechos, de manera que no se acreditó suficientemente la pérdida de sus ingresos de esta naturaleza por parte de aquella.  
3.	Daño a la salud: $0. No se reconocerá ninguna suma por este concepto atendiendo a que esta no es una tipología de perjuicio reconocida por la jurisdicción ordinaria-especialidad civil. 
4.	Daño a la vida de relación: Se reconoce la suma de $260.000.000 por concepto de daño a la vida de relación de la siguiente forma: 
a.	A la víctima directa la suma de $60.000.000. 
b.	$50.000.000 para la compañera permanente.
c.	$40.000.000 para cada uno de los tres hijos, para un total de $120.000.000. 
d.	$15.000.000 para cada uno de los dos nietos, para un total de $30.000.000.
Lo anterior, atendiendo a la sentencia SC5686 de 2018, proferida el 19 de diciembre de 2019 y a la a la sentencia SC4803-2019 (12/11/2019); pero principalmente debe tenerse en cuenta que la víctima quedó en condición de invalidez, con una PCL del 83.71% y que su esposa debe encargarse de todas las necesidades de la víctima, incluida la realización de actividades básicas. Incluso, está probado que el Juzgado de Familia de Fusagasugá designó como persona de apoyo provisional a favor del señor Adonay a la señora Diana Milet Pérez Aguirre en sentencia del 10 de agosto del 2022. Es decir que, en efecto, se probó la afectación causada en la vida de relación se la compañera permanente, quien ha visto claramente limitada la realización de sus actividades personales, en razón a la condición en la que quedó la víctima directa. La afectación se puede predicar también sobre los hijos, pues de acuerdo con lo narrado en la demanda, son quienes tienen que dedicarse a proporcionar los gastos que requiera su padre pues este ni su madre pueden trabajar.  Adicionalmente, con los interrogatorios de parte se demostró la afectación real causada a cada uno de los demandantes como resultado de la condición de invalidez en la que se encuentra el señor Adonay Cardona.
5.	Daño moral: Se reconoce la suma de $220.000.000 por concepto de daño moral de la siguiente forma: 
a.	A la víctima directa la suma de $60.000.000. 
b.	$50.000.000 para la compañera permanente.
c.	$30.000.000 para cada uno de los tres hijos, para un total de $90.000.000. 
d.	$10.000.000 para cada uno de los dos nietos, para un total de $20.000.000.
Lo anterior, atendiendo a la sentencia SC5686 de 2018, proferida el 19 de diciembre de 2019 y a la a la sentencia SC4803-2019 (12/11/2019); pero principalmente debe tenerse en cuenta que la víctima quedó en condición de invalidez, con una PCL del 83.71% y que su esposa debe encargarse de todas las necesidades de la víctima, incluida la realización de actividades básicas. Incluso, está probado que el Juzgado de Familia de Fusagasugá designó como persona de apoyo provisional a favor del señor Adonay a la señora Diana Milet Pérez Aguirre en sentencia del 10 de agosto del 2022. Es decir que, en efecto, se probó la afectación emocional causada a la víctima directa y a su núcleo familiar; quienes tienen que ver la situación de aparente invalidez y postración en la que actualmente se encuentra el señor Adonay. Adicionalmente, con los interrogatorios de parte se demostró la afectación real causada a cada uno de los demandantes como resultado de la condición de invalidez en la que se encuentra el señor Adonay Cardona. 
*Los valores anteriores dan un total de $692.309.772
6.	Deducible: Se descontará la suma de $1.700.000 por concepto de deducible pactado en la póliza No. 022613504/0.</t>
    </r>
  </si>
  <si>
    <r>
      <rPr>
        <b/>
        <sz val="11"/>
        <color theme="1"/>
        <rFont val="Calibri"/>
        <family val="2"/>
        <scheme val="minor"/>
      </rPr>
      <t>LA CALIFICACIÓN DE LA CONTINGENCIA SE MODIFICA A PROBABLE.</t>
    </r>
    <r>
      <rPr>
        <sz val="11"/>
        <color theme="1"/>
        <rFont val="Calibri"/>
        <family val="2"/>
        <scheme val="minor"/>
      </rPr>
      <t xml:space="preserve">
Por lo que se pasa a explicar: 
La póliza presta cobertura material y temporal y la responsabilidad del conductor del vehículo asegurado está demostrada.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En segundo lugar, se encuentra acreditada la responsabilidad del asegurado. Inicialmente como estrategia de defensa de la pasiva se argumentó que operó la causal eximente de la responsabilidad relativa al Hecho exclusivo de un tercero, toda vez que el informe pericial de accidentes de tránsito (RAT) emitido por IRSVIAL en julio del 2022, y que se aportó con la contestación de Allianz, indicaba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IRSVIAL emitió en diciembre del 2022 una adenda a dicho dictamen, en el cual, incluyendo el análisis del video del accidente, determinan que existe una culpa compartida entre el conductor del camión (por realizar una maniobra de giro desde el carril izquierdo de la vía), y el conductor de la motocicleta (por desplazarse a una velocidad inadecuada, superior a 80 km/h, y no encontrarse atento a los elementos presentes en la vía). Este último dictamen fue puesto en conocimiento del apoderado de los demandados Yeison Efrén Neira Ballén y Yamid Antonio Tapasco Valencia. De manera que, en el evento de que los peritos de IRSVIAL asistan a audiencia a sustentar el dictamen, claramente traerán a colación las consideraciones en la adenda efectuada a dicho dictamen y la teoría del caso relativa al hecho de un tercero, no saldría avante. A lo anterior se suma que, con el interrogatorio de parte, el conductor del camión asegurado indicó que supuestamente había revisado el retrovisor antes de cruzar, y que no vio a nadie, y luego indicó que vio que la moto venía por la berma; lo que resulta contradictorio, pues solo podría saber que la moto se desplazaba por la berma si la hubiese visto por el retrovisor. Si bien el conductor se notó sincero en su declaración, el juez podría concluir con esta manifestación, que el conductor no fue diligente previo a desplegar la maniobra de giro que finalmente provocó el accidente. 
Es preciso resaltar que, si bien en el video, se puede observar que la motocicleta en efecto iba a una alta velocidad y que no vio al camión puesto que no hizo ningún intento de desvío ni de frenado, sino que avanzó a velocidad constante hasta colisionar al camión que ya llevaba avanzada la trayectoria del giro hacia la derecha hasta casi completarlo, y que, por lo tanto, hubo una distracción del conductor de la moto. Tampoco se puede desconocer que el elemento cardinal para acreditar de forma técnica el eximente de responsabilidad lo constituía el RAT, el cual, de acuerdo con lo indicado previamente, resultaría desfavorable en la sustentación. 
El Dr. Harold Vinicio apoderado del asegurado y del conductor del vehículo también insistió en la necesidad de conciliar este caso.
Todo lo anterior sin perjuicio del carácter contingente del proceso.
_________________________________________________
SOLICITUD DE SUMA PARA INICIAR ACERCAMIENTOS CONCILIATORIOS:
Estimada doctora, teniendo en cuenta lo anterior, solicitamos respetuosamente autorización de suma para intentar acercamientos conciliatorios, por tanto, solicitamos el 70% de la liquidación objetiva, es decir $483.426.841
</t>
    </r>
  </si>
  <si>
    <t xml:space="preserve">LA CALIFICACIÓN DE LA CONTINGENCIA SE MODIFICA A PROBABLE.
Por lo que se pasa a explicar: 
La póliza presta cobertura material y temporal y la responsabilidad del conductor del vehículo asegurado está demostrada.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En segundo lugar, se encuentra acreditada la responsabilidad del asegurado. Inicialmente como estrategia de defensa de la pasiva se argumentó que operó la causal eximente de la responsabilidad relativa al Hecho exclusivo de un tercero, toda vez que el informe pericial de accidentes de tránsito (RAT) emitido por IRSVIAL en julio del 2022, y que se aportó con la contestación de Allianz, indicaba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IRSVIAL emitió en diciembre del 2022 una adenda a dicho dictamen, en el cual, incluyendo el análisis del video del accidente, determinan que existe una culpa compartida entre el conductor del camión (por realizar una maniobra de giro desde el carril izquierdo de la vía), y el conductor de la motocicleta (por desplazarse a una velocidad inadecuada, superior a 80 km/h, y no encontrarse atento a los elementos presentes en la vía). Este último dictamen fue puesto en conocimiento del apoderado de los demandados Yeison Efrén Neira Ballén y Yamid Antonio Tapasco Valencia. De manera que, en el evento de que los peritos de IRSVIAL asistan a audiencia a sustentar el dictamen, claramente traerán a colación las consideraciones en la adenda efectuada a dicho dictamen y la teoría del caso relativa al hecho de un tercero, no saldría avante. A lo anterior se suma que, con el interrogatorio de parte, el conductor del camión asegurado indicó que supuestamente había revisado el retrovisor antes de cruzar, y que no vio a nadie, y luego indicó que vio que la moto venía por la berma; lo que resulta contradictorio, pues solo podría saber que la moto se desplazaba por la berma si la hubiese visto por el retrovisor. Si bien el conductor se notó sincero en su declaración, el juez podría concluir con esta manifestación, que el conductor no fue diligente previo a desplegar la maniobra de giro que finalmente provocó el accidente. 
Es preciso resaltar que, si bien en el video, se puede observar que la motocicleta en efecto iba a una alta velocidad y que no vio al camión puesto que no hizo ningún intento de desvío ni de frenado, sino que avanzó a velocidad constante hasta colisionar al camión que ya llevaba avanzada la trayectoria del giro hacia la derecha hasta casi completarlo, y que, por lo tanto, hubo una distracción del conductor de la moto. Tampoco se puede desconocer que el elemento cardinal para acreditar de forma técnica el eximente de responsabilidad lo constituía el RAT, el cual, de acuerdo con lo indicado previamente, resultaría desfavorable en la sustentación. 
El Dr. Harold Vinicio apoderado del asegurado y del conductor del vehículo también insistió en la necesidad de conciliar este caso.
Todo lo anterior sin perjuicio del carácter contingente del proceso.
</t>
  </si>
  <si>
    <t xml:space="preserve">AUTORIZACION </t>
  </si>
  <si>
    <t xml:space="preserve">Se autoriza el cambio de contingencia a Probable, la contingencia queda igual por $526,914,895, se autoiza como suma inicial de conciliacion por  250,000,000 pago rapido a 5 dias. </t>
  </si>
  <si>
    <t>98457083-133553</t>
  </si>
  <si>
    <r>
      <rPr>
        <b/>
        <sz val="11"/>
        <color theme="1"/>
        <rFont val="Calibri"/>
        <family val="2"/>
        <scheme val="minor"/>
      </rPr>
      <t>PROBABLE: (Informamos desistimiento del RAT decretado a nuestro favor):</t>
    </r>
    <r>
      <rPr>
        <sz val="11"/>
        <color theme="1"/>
        <rFont val="Calibri"/>
        <family val="2"/>
        <scheme val="minor"/>
      </rPr>
      <t xml:space="preserve">
En relación con el proceso judicial en el que esta parte actúa como demandada, me permito informar y sustentar la decisión de desistir de la prueba pericial consistente en el Informe de Reconstrucción del Accidente de Tránsito la cual fue decretada a nuestro favor por el despacho judicial en audiencia inicial celebrada el 12 de marzo de 2025.
En dicha audiencia, el juez admitió la práctica de nuestro dictamen pericial, aportado oportunamente con el escrito de contestación a la demanda que, en su versión original, contenía conclusiones favorables para la defensa. En efecto, el informe señalaba de forma clara que la causa determinante del accidente era atribuible exclusivamente al conductor de la motocicleta, destacando su falta de atención a las condiciones de la vía y su circulación indebida detrás y a la derecha del camión.
No obstante, con posterioridad a la audiencia inicial, tuvimos conocimiento de una adenda al RAT, allegado al proceso por los codemandados (el asegurado y el conductor del vehículo asegurado). Dicha adenda modifica sustancialmente las conclusiones originales, al introducir un análisis que reconoce responsabilidad concurrente de ambos conductores. En ella se señala que, además de la conducta imprudente del motociclista, el conductor del camión realizó una maniobra de giro desde el carril izquierdo, atribuyéndole así participación en la causa del siniestro.
Esta modificación en el contenido del dictamen representa un riesgo procesal claro para nuestra defensa, pues en la audiencia de instrucción y juzgamiento el perito podrá exponer dicha adenda y sus conclusiones actualizadas, que comprometen la posición de Allianz en el proceso.
Es importante precisar que, aunque el Despacho decretó igualmente este informe pericial para los codemandados, estos ya manifestaron su intención de desistir de su práctica, desistimiento que fue aceptado por el Despacho. En coherencia con ello, resulta pertinente desistir también de la práctica del dictamen pericial, a fin de evitar que se pruebe técnica y científicamente ante el Despacho la dinámica del accidente con participación eficiente del vehículo asegurado, lo cual podría desvirtuar la defensa estructurada en torno al hecho de un tercero.
Por otra parte, al revisar el material probatorio sobre la dinámica del accidente que obra en el expediente, se cuenta con el Informe Policial de Accidente de Tránsito (IPAT), que codifica la maniobra del vehículo asegurado como giro brusco (código 122). Asimismo, existe un video que, en un análisis preliminar, muestra que el vehículo asegurado disminuye la velocidad para realizar el cruce y que, cuando ya se encontraba completamente en posición de giro, la motocicleta, que contaba con margen de distancia y maniobra, colisiona por desatención contra la parte derecha de la llanta trasera del vehículo asegurado. Esta situación podría sostener la hipótesis de una mayor responsabilidad del motociclista, configurando el hecho de un tercero que rompe el nexo de causalidad.
En ese sentido, de incorporarse al expediente el informe RAT con sus adendas, la defensa basada en el hecho de un tercero, es decir, la responsabilidad del motociclista, podría verse desvirtuada, generando así la obligación de responder solidariamente conforme al artículo 2344 del Código Civil.
Por lo anterior, se ha decidido presentar formalmente el desistimiento de la solicitud de decreto de esta prueba pericial en la próxima audiencia, con el fin de evitar su incorporación y sustentación, lo que podría incidir negativamente en el resultado del proceso.</t>
    </r>
  </si>
  <si>
    <r>
      <rPr>
        <b/>
        <sz val="11"/>
        <color theme="1"/>
        <rFont val="Calibri"/>
        <family val="2"/>
        <scheme val="minor"/>
      </rPr>
      <t>RELIQUIDACIÓN + SOLICITUD SUMA PARA CONCILIAR EN AUDIENCIA</t>
    </r>
    <r>
      <rPr>
        <sz val="11"/>
        <color theme="1"/>
        <rFont val="Calibri"/>
        <family val="2"/>
        <scheme val="minor"/>
      </rPr>
      <t xml:space="preserve">
Ahora bien, aunque previamente se presentó una reliquidación de las pretensiones objetivas debido al cambio en la calificación de la contingencia de eventual a probable, resulta necesario actualizarla nuevamente. Ello obedece a que tal liquidación fue anterior a los parámetros fijados en la Sentencia de Unificación SU-072 del 27 de marzo de 2025, proferida por la Corte Suprema de Justicia respecto al reconocimiento de perjuicios inmateriales, ya que para ese momento dicha sentencia aún no había sido emitida. Por lo tanto, se presenta a continuación la liquidación actualizada conforme a dichos lineamientos:
La liquidación objetiva actualizada se estima en la suma de $1.662.579.772 a este valor se llegó de la siguiente manera:  
1.	Daño emergente: Se reconocerá solo la suma de $5.743.350 que corresponde a gastos varios por conceptos de copias, medicamentos, transporte, cuotas moderadoras, los cuales se encuentran soportados con facturas y recibos de caja menor que, aunque carecen de algunos de los requisitos legales, es probable que el juez los conceda. En todo caso también dependerá del debate probatorio saber si estos son incluidos al proceso pues sobre estos documentos se solicitó la ratificación. 
2.	Lucro cesante: Se reconocerá la suma de $206.566.422 por este concepto en favor de la víctima directa, cifra que corresponde al cálculo de ingresos por un salario mínimo hasta la fecha de vida probable en atención a la PCL del 83,71%. No se reconocerá ninguna cifra en favor de la cónyuge del señor Cardona dado que, si bien se probó que se dedica actualmente al cuidado de su esposo, lo cierto es que no se demostró documentalmente la existencia de la relación laboral previa que adujo existir, y en los interrogatorios no hubo una definición clara de cuál era la actividad que supuestamente desarrollaba la señora Diana para la fecha de los hechos, de manera que no se acreditó suficientemente la pérdida de sus ingresos de esta naturaleza por parte de aquella.  
3.	Daño a la salud: $0. De acuerdo con  la Sentencia de Unificación SU-072 del 27 de marzo de 2025, proferida por la Corte Suprema de Justicia se determinó que el daño a la salud constituye un daño autónomo y distinto al daño a la vida de relación, sin embargo, tal detrimento fue asimilado a un perjuicio de carácter patrimonial representado en el costo de las atenciones medicas que requiera la victima para la atención de su salud, la cual se vio afectada como consecuencia del hecho dañoso, pese a ellos en este caso no existen elementos para tasar objetivamente el costo de las atenciones médicas que requeriría el señor Adonay Cardona Muñoz, en consecuencia, no se reconocerá. 
4.	Daño a la vida de relación: Se estima un reconocimiento total de $597.870.000. Si bien la Sala de Casación Civil de la Corte Suprema de Justicia, en la Sentencia de Unificación SC-072 de 2025, fijó como monto orientador máximo para la indemnización del daño a la vida de relación una suma equivalente a 200 SMMLV, también precisó que, dentro de dicho límite, el monto debe determinarse en función del grado de afectación y de la calidad de la persona damnificada. En el presente caso, se considera procedente el siguiente reconocimiento individual:
A.	Para la víctima directa, 100 SMMLV equivalentes a $142.350.000.
B.	Para la compañera permanente, el 40% de 200 SMMLV, equivalente a $113.880.000.
C.	Para cada uno de los tres hijos, el 40% de 200 SMMLV, correspondiente a $113.880.000 cada uno.
D.	Para los dos nietos se estima en $0
Es importante señalar que, en aplicación del principio de congruencia, el monto reconocido para la víctima directa se mantuvo conforme a las sumas solicitada en el escrito de demanda, esto es 100 SMMLV.  Sin embargo, respecto de la compañera permanente y de los hijos, los valores fueron ajustados para adecuarse a los parámetros establecidos por la sentencia de unificación citada. 
En el caso de la compañera permanente, se acreditó la afectación del daño a la vida de relación, ya que abandonó su trabajo en Servitotal desde febrero de 2021 para dedicarse por completo al cuidado de su esposo. Según su declaración, asumió todas las labores de apoyo físico y asistencial, alimentarlo, bañarlo, vestirlo, movilizarlo, viendo suspendida su vida personal, laboral y social debido a la dependencia absoluta del señor Adonay.
Por su parte, solo se reconoció indemnización para los hijos que conviven en el mismo hogar con sus padres. Ambos relataron que su vida diaria gira en torno al cuidado de su padre, incluyendo tareas como atenderlo, alimentarlo o asistirlo para ir al baño. Aunque son profesionales, sus rutinas laborales y personales se han visto afectadas, ya que trabajan de manera parcial (en actividades como Rappi o tienda) para poder dedicar gran parte de su tiempo a estas labores de cuidado.
En cuanto a los nietos, se consideró que eran muy pequeños a la fecha del hecho y continúan siendo menores de edad: Lian Yatzel Cañón Cardona (nacido el 6 de mayo de 2017) y Andrey Castillo Cardona (nacido el 18 de marzo de 2021).
Daño moral: Se estima en la suma total de $854.100.000. De conformidad con lo establecido por la Sala de Casación Civil de la Corte Suprema de Justicia en la Sentencia de Unificación SC-072 de 2025, el monto orientador máximo para la indemnización de perjuicios morales para una persona afectada por los daños corporales o mentales graves corresponde a 100 SMMLV. Dicho parámetro prevé la asignación del 100% de este tope para la víctima. 
En ese sentido, y atendiendo el precedente jurisprudencial unificador, se estima procedente reconocer las siguientes sumas a título de perjuicios morales:
A.	Para la víctima directa, 100 SMMLV equivalentes a $142.350.000.
B.	Para la compañera permanente, 100 SMMLV, equivalentes a $142.350.000.
C.	Para cada uno de los tres hijos, 100 SMMLV, correspondientes a $142.350.000 cada uno.
D.	Para cada uno de los dos nietos, 50 SMMLV, equivalentes a $71.175.000 cada uno.
Es importante señalar que, en aplicación del principio de congruencia, los montos reconocidos para la víctima directa, la compañera permanente y los hijos se mantienen dentro de los límites fijados por la sentencia de unificación. En cuanto a los nietos, el valor reconocido se ajusta a la suma solicitada en el escrito de demanda, respetando igualmente el principio de congruencia procesal.
La tasación anterior se realizó en SMMLV para 2025, considerando que las afectaciones en la salud del señor Adonay Cardona, que dieron lugar a una pérdida de capacidad laboral del 83,71% encuadran en la categoría de enfermedad grave, conforme a los criterios establecidos en la sentencia de unificación analizada.
5.	Deducible: El valor de la liquidación objetivada asciende al valor de $1.664.279.772 a dicho monto se descontará la suma de $1.700.000 por concepto de deducible, resultando así un valor objetivado de $1.662.579.772
Teniendo en cuenta el valor de la reliquidación objetiva ajustada conforme a los parámetros establecidos en la sentencia de unificación, comedidamente se solicita que se reevalúe el monto autorizado para la conciliación, en aras de facilitar un cierre del proceso mediante un acuerdo conciliatorio, por tanto sugerimos el 70% de la liquidación que corresponde a $1.163.805.840.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</si>
</sst>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5" borderId="1" xfId="0" applyFill="1" applyBorder="1" applyAlignment="1">
      <alignment horizontal="justify" vertical="top"/>
    </xf>
    <xf numFmtId="42" fontId="0" fillId="5" borderId="1" xfId="1" applyFont="1" applyFill="1" applyBorder="1" applyAlignment="1">
      <alignment horizontal="left" vertical="center"/>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9" fillId="2" borderId="4"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64" fontId="0" fillId="0" borderId="1" xfId="0" applyNumberFormat="1" applyBorder="1" applyAlignment="1">
      <alignment horizontal="justify" vertical="top"/>
    </xf>
    <xf numFmtId="0" fontId="2" fillId="0" borderId="1" xfId="0" applyFon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4" xfId="1" applyFont="1" applyFill="1" applyBorder="1" applyAlignment="1" applyProtection="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85</xdr:row>
      <xdr:rowOff>27771</xdr:rowOff>
    </xdr:to>
    <xdr:pic>
      <xdr:nvPicPr>
        <xdr:cNvPr id="2" name="Imagen 1">
          <a:extLst>
            <a:ext uri="{FF2B5EF4-FFF2-40B4-BE49-F238E27FC236}">
              <a16:creationId xmlns:a16="http://schemas.microsoft.com/office/drawing/2014/main" id="{859B2BCE-50CB-9526-399D-DAAB437655A3}"/>
            </a:ext>
          </a:extLst>
        </xdr:cNvPr>
        <xdr:cNvPicPr>
          <a:picLocks noChangeAspect="1"/>
        </xdr:cNvPicPr>
      </xdr:nvPicPr>
      <xdr:blipFill>
        <a:blip xmlns:r="http://schemas.openxmlformats.org/officeDocument/2006/relationships" r:embed="rId1"/>
        <a:stretch>
          <a:fillRect/>
        </a:stretch>
      </xdr:blipFill>
      <xdr:spPr>
        <a:xfrm>
          <a:off x="0" y="9204960"/>
          <a:ext cx="11750040" cy="64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anamiperez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110" zoomScaleNormal="110" workbookViewId="0">
      <selection activeCell="B30" sqref="B30:C30"/>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156</v>
      </c>
      <c r="C2" s="54"/>
    </row>
    <row r="3" spans="1:3" x14ac:dyDescent="0.25">
      <c r="A3" s="5" t="s">
        <v>2</v>
      </c>
      <c r="B3" s="49" t="s">
        <v>157</v>
      </c>
      <c r="C3" s="50"/>
    </row>
    <row r="4" spans="1:3" ht="49.9" customHeight="1" x14ac:dyDescent="0.25">
      <c r="A4" s="5" t="s">
        <v>3</v>
      </c>
      <c r="B4" s="55" t="s">
        <v>158</v>
      </c>
      <c r="C4" s="50"/>
    </row>
    <row r="5" spans="1:3" ht="111" customHeight="1" x14ac:dyDescent="0.25">
      <c r="A5" s="5" t="s">
        <v>4</v>
      </c>
      <c r="B5" s="55" t="s">
        <v>178</v>
      </c>
      <c r="C5" s="50"/>
    </row>
    <row r="6" spans="1:3" x14ac:dyDescent="0.25">
      <c r="A6" s="5" t="s">
        <v>5</v>
      </c>
      <c r="B6" s="47" t="s">
        <v>115</v>
      </c>
      <c r="C6" s="47"/>
    </row>
    <row r="7" spans="1:3" x14ac:dyDescent="0.25">
      <c r="A7" s="27" t="s">
        <v>7</v>
      </c>
      <c r="B7" s="49" t="s">
        <v>116</v>
      </c>
      <c r="C7" s="50"/>
    </row>
    <row r="8" spans="1:3" ht="22.9" customHeight="1" x14ac:dyDescent="0.25">
      <c r="A8" s="28" t="s">
        <v>9</v>
      </c>
      <c r="B8" s="48" t="s">
        <v>159</v>
      </c>
      <c r="C8" s="47"/>
    </row>
    <row r="9" spans="1:3" x14ac:dyDescent="0.25">
      <c r="A9" s="28" t="s">
        <v>10</v>
      </c>
      <c r="B9" s="47">
        <v>94395130</v>
      </c>
      <c r="C9" s="47"/>
    </row>
    <row r="10" spans="1:3" x14ac:dyDescent="0.25">
      <c r="A10" s="28" t="s">
        <v>11</v>
      </c>
      <c r="B10" s="48" t="s">
        <v>160</v>
      </c>
      <c r="C10" s="48"/>
    </row>
    <row r="11" spans="1:3" ht="30" customHeight="1" x14ac:dyDescent="0.25">
      <c r="A11" s="29" t="s">
        <v>12</v>
      </c>
      <c r="B11" s="48" t="s">
        <v>162</v>
      </c>
      <c r="C11" s="48"/>
    </row>
    <row r="12" spans="1:3" ht="30" customHeight="1" x14ac:dyDescent="0.25">
      <c r="A12" s="5" t="s">
        <v>13</v>
      </c>
      <c r="B12" s="63" t="s">
        <v>161</v>
      </c>
      <c r="C12" s="48"/>
    </row>
    <row r="13" spans="1:3" x14ac:dyDescent="0.25">
      <c r="A13" s="5" t="s">
        <v>14</v>
      </c>
      <c r="B13" s="47" t="s">
        <v>163</v>
      </c>
      <c r="C13" s="47"/>
    </row>
    <row r="14" spans="1:3" x14ac:dyDescent="0.25">
      <c r="A14" s="5" t="s">
        <v>15</v>
      </c>
      <c r="B14" s="57" t="s">
        <v>166</v>
      </c>
      <c r="C14" s="47"/>
    </row>
    <row r="15" spans="1:3" x14ac:dyDescent="0.25">
      <c r="A15" s="5" t="s">
        <v>16</v>
      </c>
      <c r="B15" s="47" t="s">
        <v>164</v>
      </c>
      <c r="C15" s="47"/>
    </row>
    <row r="16" spans="1:3" x14ac:dyDescent="0.25">
      <c r="A16" s="5" t="s">
        <v>17</v>
      </c>
      <c r="B16" s="47" t="s">
        <v>165</v>
      </c>
      <c r="C16" s="47"/>
    </row>
    <row r="17" spans="1:3" ht="15" customHeight="1" x14ac:dyDescent="0.25">
      <c r="A17" s="5" t="s">
        <v>18</v>
      </c>
      <c r="B17" s="48"/>
      <c r="C17" s="48"/>
    </row>
    <row r="18" spans="1:3" x14ac:dyDescent="0.25">
      <c r="A18" s="5" t="s">
        <v>19</v>
      </c>
      <c r="B18" s="48" t="s">
        <v>162</v>
      </c>
      <c r="C18" s="48"/>
    </row>
    <row r="19" spans="1:3" ht="18.75" customHeight="1" x14ac:dyDescent="0.25">
      <c r="A19" s="5" t="s">
        <v>20</v>
      </c>
      <c r="B19" s="51" t="s">
        <v>162</v>
      </c>
      <c r="C19" s="52"/>
    </row>
    <row r="20" spans="1:3" x14ac:dyDescent="0.25">
      <c r="A20" s="5" t="s">
        <v>21</v>
      </c>
      <c r="B20" s="47">
        <v>0</v>
      </c>
      <c r="C20" s="47"/>
    </row>
    <row r="21" spans="1:3" ht="17.25" customHeight="1" x14ac:dyDescent="0.25">
      <c r="A21" s="5" t="s">
        <v>22</v>
      </c>
      <c r="B21" s="48" t="s">
        <v>114</v>
      </c>
      <c r="C21" s="48"/>
    </row>
    <row r="22" spans="1:3" x14ac:dyDescent="0.25">
      <c r="A22" s="28" t="s">
        <v>23</v>
      </c>
      <c r="B22" s="61" t="s">
        <v>167</v>
      </c>
      <c r="C22" s="61"/>
    </row>
    <row r="23" spans="1:3" x14ac:dyDescent="0.25">
      <c r="A23" s="28" t="s">
        <v>24</v>
      </c>
      <c r="B23" s="62" t="s">
        <v>173</v>
      </c>
      <c r="C23" s="61"/>
    </row>
    <row r="24" spans="1:3" x14ac:dyDescent="0.25">
      <c r="A24" s="28" t="s">
        <v>25</v>
      </c>
      <c r="B24" s="62" t="s">
        <v>172</v>
      </c>
      <c r="C24" s="61"/>
    </row>
    <row r="25" spans="1:3" x14ac:dyDescent="0.25">
      <c r="A25" s="56" t="s">
        <v>26</v>
      </c>
      <c r="B25" s="61" t="s">
        <v>182</v>
      </c>
      <c r="C25" s="45"/>
    </row>
    <row r="26" spans="1:3" x14ac:dyDescent="0.25">
      <c r="A26" s="56"/>
      <c r="B26" s="45"/>
      <c r="C26" s="45"/>
    </row>
    <row r="27" spans="1:3" ht="150" customHeight="1" x14ac:dyDescent="0.25">
      <c r="A27" s="56"/>
      <c r="B27" s="45"/>
      <c r="C27" s="45"/>
    </row>
    <row r="28" spans="1:3" x14ac:dyDescent="0.25">
      <c r="A28" s="28" t="s">
        <v>27</v>
      </c>
      <c r="B28" s="45" t="s">
        <v>170</v>
      </c>
      <c r="C28" s="45"/>
    </row>
    <row r="29" spans="1:3" x14ac:dyDescent="0.25">
      <c r="A29" s="28" t="s">
        <v>28</v>
      </c>
      <c r="B29" s="58">
        <v>4538806</v>
      </c>
      <c r="C29" s="45"/>
    </row>
    <row r="30" spans="1:3" x14ac:dyDescent="0.25">
      <c r="A30" s="28" t="s">
        <v>29</v>
      </c>
      <c r="B30" s="45" t="s">
        <v>168</v>
      </c>
      <c r="C30" s="45"/>
    </row>
    <row r="31" spans="1:3" x14ac:dyDescent="0.25">
      <c r="A31" s="28" t="s">
        <v>30</v>
      </c>
      <c r="B31" s="45" t="s">
        <v>169</v>
      </c>
      <c r="C31" s="45"/>
    </row>
    <row r="32" spans="1:3" x14ac:dyDescent="0.25">
      <c r="A32" s="28" t="s">
        <v>31</v>
      </c>
      <c r="B32" s="59" t="s">
        <v>179</v>
      </c>
      <c r="C32" s="60"/>
    </row>
    <row r="33" spans="1:3" x14ac:dyDescent="0.25">
      <c r="A33" s="5" t="s">
        <v>32</v>
      </c>
      <c r="B33" s="57" t="s">
        <v>180</v>
      </c>
      <c r="C33" s="57"/>
    </row>
    <row r="34" spans="1:3" ht="30" x14ac:dyDescent="0.25">
      <c r="A34" s="5" t="s">
        <v>171</v>
      </c>
      <c r="B34" s="57" t="s">
        <v>181</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B6C7FA4E-8B17-9146-8B8C-AB999AF5E78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71093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18</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6</v>
      </c>
      <c r="L2" s="30" t="s">
        <v>126</v>
      </c>
      <c r="M2" t="s">
        <v>127</v>
      </c>
      <c r="N2" t="s">
        <v>84</v>
      </c>
      <c r="O2" t="s">
        <v>119</v>
      </c>
    </row>
    <row r="3" spans="1:15" x14ac:dyDescent="0.25">
      <c r="A3" t="s">
        <v>127</v>
      </c>
      <c r="C3" t="s">
        <v>128</v>
      </c>
      <c r="D3" s="2" t="s">
        <v>129</v>
      </c>
      <c r="E3" s="1" t="s">
        <v>130</v>
      </c>
      <c r="F3" s="2" t="s">
        <v>84</v>
      </c>
      <c r="G3" s="4">
        <v>0.3</v>
      </c>
      <c r="H3" t="s">
        <v>131</v>
      </c>
      <c r="I3" t="s">
        <v>132</v>
      </c>
      <c r="L3" s="30" t="s">
        <v>8</v>
      </c>
      <c r="M3" t="s">
        <v>133</v>
      </c>
      <c r="N3" t="s">
        <v>123</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91</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7109375" customWidth="1"/>
    <col min="2" max="2" width="31.42578125" customWidth="1"/>
    <col min="3" max="3" width="90.140625" customWidth="1"/>
    <col min="4" max="16384" width="11.42578125" hidden="1"/>
  </cols>
  <sheetData>
    <row r="1" spans="1:3" ht="18.75" x14ac:dyDescent="0.25">
      <c r="A1" s="83" t="s">
        <v>33</v>
      </c>
      <c r="B1" s="83"/>
      <c r="C1" s="83"/>
    </row>
    <row r="2" spans="1:3" ht="15.75" customHeight="1" x14ac:dyDescent="0.25">
      <c r="A2" s="20" t="s">
        <v>34</v>
      </c>
      <c r="B2" s="73" t="s">
        <v>174</v>
      </c>
      <c r="C2" s="74"/>
    </row>
    <row r="3" spans="1:3" s="2" customFormat="1" x14ac:dyDescent="0.25">
      <c r="A3" s="5" t="s">
        <v>1</v>
      </c>
      <c r="B3" s="47" t="str">
        <f>'AUTOS  NOTA 322'!B2:C2</f>
        <v>25290310300220230001400</v>
      </c>
      <c r="C3" s="47"/>
    </row>
    <row r="4" spans="1:3" s="2" customFormat="1" x14ac:dyDescent="0.25">
      <c r="A4" s="5" t="s">
        <v>2</v>
      </c>
      <c r="B4" s="47" t="str">
        <f>'AUTOS  NOTA 322'!B3:C3</f>
        <v>JUZGADO 2 CIVIL DEL CIRCUITO DE FUSAGASUGÁ</v>
      </c>
      <c r="C4" s="47"/>
    </row>
    <row r="5" spans="1:3" s="2" customFormat="1" x14ac:dyDescent="0.25">
      <c r="A5" s="5" t="s">
        <v>3</v>
      </c>
      <c r="B5" s="47" t="str">
        <f>'AUTOS  NOTA 322'!B4:C4</f>
        <v xml:space="preserve">Yeison Efrén Neira Ballén 
Yamid Antonio Tapasco Valencia 
Allianz Seguros S.A. </v>
      </c>
      <c r="C5" s="47"/>
    </row>
    <row r="6" spans="1:3" s="2" customFormat="1" x14ac:dyDescent="0.2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s="2" customFormat="1" x14ac:dyDescent="0.25">
      <c r="A7" s="5" t="s">
        <v>5</v>
      </c>
      <c r="B7" s="47" t="str">
        <f>'AUTOS  NOTA 322'!B6:C6</f>
        <v>LLAMADA EN GARANTIA</v>
      </c>
      <c r="C7" s="47"/>
    </row>
    <row r="8" spans="1:3" s="2" customFormat="1" x14ac:dyDescent="0.25">
      <c r="A8" s="31" t="s">
        <v>35</v>
      </c>
      <c r="B8" s="47" t="str">
        <f>'AUTOS  NOTA 322'!B7:C8</f>
        <v xml:space="preserve">Adonay Cardona Pérez </v>
      </c>
      <c r="C8" s="47"/>
    </row>
    <row r="9" spans="1:3" x14ac:dyDescent="0.25">
      <c r="A9" s="20" t="s">
        <v>36</v>
      </c>
      <c r="B9" s="47" t="s">
        <v>175</v>
      </c>
      <c r="C9" s="47"/>
    </row>
    <row r="10" spans="1:3" x14ac:dyDescent="0.25">
      <c r="A10" s="20" t="s">
        <v>37</v>
      </c>
      <c r="B10" s="47" t="s">
        <v>8</v>
      </c>
      <c r="C10" s="47"/>
    </row>
    <row r="11" spans="1:3" x14ac:dyDescent="0.25">
      <c r="A11" s="20" t="s">
        <v>38</v>
      </c>
      <c r="B11" s="66">
        <v>4000000000</v>
      </c>
      <c r="C11" s="67"/>
    </row>
    <row r="12" spans="1:3" x14ac:dyDescent="0.25">
      <c r="A12" s="20" t="s">
        <v>39</v>
      </c>
      <c r="B12" s="66">
        <v>1700000</v>
      </c>
      <c r="C12" s="67"/>
    </row>
    <row r="13" spans="1:3" x14ac:dyDescent="0.25">
      <c r="A13" s="20" t="s">
        <v>40</v>
      </c>
      <c r="B13" s="49" t="s">
        <v>117</v>
      </c>
      <c r="C13" s="50"/>
    </row>
    <row r="14" spans="1:3" x14ac:dyDescent="0.25">
      <c r="A14" s="20" t="s">
        <v>41</v>
      </c>
      <c r="B14" s="48" t="s">
        <v>176</v>
      </c>
      <c r="C14" s="47"/>
    </row>
    <row r="15" spans="1:3" x14ac:dyDescent="0.25">
      <c r="A15" s="20" t="s">
        <v>42</v>
      </c>
      <c r="B15" s="47" t="s">
        <v>112</v>
      </c>
      <c r="C15" s="47"/>
    </row>
    <row r="16" spans="1:3" x14ac:dyDescent="0.25">
      <c r="A16" s="20" t="s">
        <v>43</v>
      </c>
      <c r="B16" s="47" t="s">
        <v>112</v>
      </c>
      <c r="C16" s="47"/>
    </row>
    <row r="17" spans="1:3" x14ac:dyDescent="0.25">
      <c r="A17" s="70" t="s">
        <v>44</v>
      </c>
      <c r="B17" s="47" t="s">
        <v>134</v>
      </c>
      <c r="C17" s="47"/>
    </row>
    <row r="18" spans="1:3" x14ac:dyDescent="0.25">
      <c r="A18" s="71"/>
      <c r="B18" s="10" t="s">
        <v>45</v>
      </c>
      <c r="C18" s="10" t="s">
        <v>46</v>
      </c>
    </row>
    <row r="19" spans="1:3" x14ac:dyDescent="0.25">
      <c r="A19" s="71"/>
      <c r="B19" s="6" t="s">
        <v>47</v>
      </c>
      <c r="C19" s="6"/>
    </row>
    <row r="20" spans="1:3" x14ac:dyDescent="0.25">
      <c r="A20" s="71"/>
      <c r="B20" s="6"/>
      <c r="C20" s="6"/>
    </row>
    <row r="21" spans="1:3" x14ac:dyDescent="0.25">
      <c r="A21" s="72"/>
      <c r="B21" s="6"/>
      <c r="C21" s="6"/>
    </row>
    <row r="22" spans="1:3" x14ac:dyDescent="0.25">
      <c r="A22" s="20" t="s">
        <v>48</v>
      </c>
      <c r="B22" s="47" t="s">
        <v>112</v>
      </c>
      <c r="C22" s="47"/>
    </row>
    <row r="23" spans="1:3" x14ac:dyDescent="0.25">
      <c r="A23" s="20" t="s">
        <v>49</v>
      </c>
      <c r="B23" s="73" t="s">
        <v>112</v>
      </c>
      <c r="C23" s="74"/>
    </row>
    <row r="24" spans="1:3" x14ac:dyDescent="0.25">
      <c r="A24" s="20" t="s">
        <v>50</v>
      </c>
      <c r="B24" s="47" t="s">
        <v>122</v>
      </c>
      <c r="C24" s="47"/>
    </row>
    <row r="25" spans="1:3" x14ac:dyDescent="0.25">
      <c r="A25" s="20" t="s">
        <v>51</v>
      </c>
      <c r="B25" s="47"/>
      <c r="C25" s="47"/>
    </row>
    <row r="26" spans="1:3" x14ac:dyDescent="0.25">
      <c r="A26" s="20" t="s">
        <v>52</v>
      </c>
      <c r="B26" s="47"/>
      <c r="C26" s="47"/>
    </row>
    <row r="27" spans="1:3" x14ac:dyDescent="0.25">
      <c r="A27" s="19" t="s">
        <v>53</v>
      </c>
      <c r="B27" s="47" t="s">
        <v>112</v>
      </c>
      <c r="C27" s="47"/>
    </row>
    <row r="28" spans="1:3" x14ac:dyDescent="0.25">
      <c r="A28" s="75" t="s">
        <v>54</v>
      </c>
      <c r="B28" s="75"/>
      <c r="C28" s="75"/>
    </row>
    <row r="29" spans="1:3" x14ac:dyDescent="0.25">
      <c r="A29" s="68" t="s">
        <v>55</v>
      </c>
      <c r="B29" s="69"/>
      <c r="C29" s="11" t="s">
        <v>177</v>
      </c>
    </row>
    <row r="30" spans="1:3" x14ac:dyDescent="0.25">
      <c r="A30" s="68" t="s">
        <v>56</v>
      </c>
      <c r="B30" s="69"/>
      <c r="C30" s="11" t="s">
        <v>177</v>
      </c>
    </row>
    <row r="31" spans="1:3" x14ac:dyDescent="0.25">
      <c r="A31" s="68" t="s">
        <v>57</v>
      </c>
      <c r="B31" s="69"/>
      <c r="C31" s="12" t="s">
        <v>177</v>
      </c>
    </row>
    <row r="32" spans="1:3" x14ac:dyDescent="0.25">
      <c r="A32" s="68" t="s">
        <v>58</v>
      </c>
      <c r="B32" s="69"/>
      <c r="C32" s="11"/>
    </row>
    <row r="33" spans="1:3" x14ac:dyDescent="0.25">
      <c r="A33" s="68" t="s">
        <v>59</v>
      </c>
      <c r="B33" s="69"/>
      <c r="C33" s="11"/>
    </row>
    <row r="34" spans="1:3" x14ac:dyDescent="0.25">
      <c r="A34" s="68" t="s">
        <v>60</v>
      </c>
      <c r="B34" s="69"/>
      <c r="C34" s="13"/>
    </row>
    <row r="35" spans="1:3" x14ac:dyDescent="0.25">
      <c r="A35" s="64" t="s">
        <v>61</v>
      </c>
      <c r="B35" s="65"/>
      <c r="C35" s="14"/>
    </row>
    <row r="36" spans="1:3" x14ac:dyDescent="0.25">
      <c r="A36" s="64" t="s">
        <v>62</v>
      </c>
      <c r="B36" s="65"/>
      <c r="C36" s="15"/>
    </row>
    <row r="37" spans="1:3" x14ac:dyDescent="0.25">
      <c r="A37" s="76" t="s">
        <v>63</v>
      </c>
      <c r="B37" s="77"/>
      <c r="C37" s="15"/>
    </row>
    <row r="38" spans="1:3" x14ac:dyDescent="0.25">
      <c r="A38" s="78"/>
      <c r="B38" s="79"/>
      <c r="C38" s="15"/>
    </row>
    <row r="39" spans="1:3" x14ac:dyDescent="0.25">
      <c r="A39" s="80"/>
      <c r="B39" s="81"/>
      <c r="C39" s="15"/>
    </row>
    <row r="40" spans="1:3" x14ac:dyDescent="0.25">
      <c r="A40" s="82" t="s">
        <v>64</v>
      </c>
      <c r="B40" s="82"/>
      <c r="C40" s="82"/>
    </row>
    <row r="41" spans="1:3" x14ac:dyDescent="0.25">
      <c r="A41" s="17" t="s">
        <v>65</v>
      </c>
      <c r="B41" s="18"/>
      <c r="C41" s="15" t="s">
        <v>177</v>
      </c>
    </row>
    <row r="42" spans="1:3" x14ac:dyDescent="0.25">
      <c r="A42" s="64" t="s">
        <v>66</v>
      </c>
      <c r="B42" s="65"/>
      <c r="C42" s="15"/>
    </row>
    <row r="43" spans="1:3" x14ac:dyDescent="0.25">
      <c r="A43" s="64" t="s">
        <v>67</v>
      </c>
      <c r="B43" s="65"/>
      <c r="C43" s="15"/>
    </row>
    <row r="44" spans="1:3" x14ac:dyDescent="0.25">
      <c r="A44" s="17" t="s">
        <v>68</v>
      </c>
      <c r="B44" s="18"/>
      <c r="C44" s="15"/>
    </row>
    <row r="45" spans="1:3" x14ac:dyDescent="0.25">
      <c r="A45" s="17" t="s">
        <v>69</v>
      </c>
      <c r="B45" s="18"/>
      <c r="C45" s="15"/>
    </row>
    <row r="46" spans="1:3" x14ac:dyDescent="0.25">
      <c r="A46" s="64" t="s">
        <v>70</v>
      </c>
      <c r="B46" s="65"/>
      <c r="C46" s="15"/>
    </row>
    <row r="47" spans="1:3" x14ac:dyDescent="0.25">
      <c r="A47" s="17" t="s">
        <v>71</v>
      </c>
      <c r="B47" s="16"/>
      <c r="C47" s="15"/>
    </row>
    <row r="48" spans="1:3" x14ac:dyDescent="0.25">
      <c r="A48" s="64" t="s">
        <v>72</v>
      </c>
      <c r="B48" s="65"/>
      <c r="C48" s="15"/>
    </row>
    <row r="49" spans="1:3" x14ac:dyDescent="0.25">
      <c r="A49" s="64" t="s">
        <v>73</v>
      </c>
      <c r="B49" s="65"/>
      <c r="C49" s="15"/>
    </row>
    <row r="50" spans="1:3" x14ac:dyDescent="0.25">
      <c r="A50" s="64" t="s">
        <v>63</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4" zoomScale="115" zoomScaleNormal="115" workbookViewId="0">
      <selection activeCell="B19" sqref="B19:C19"/>
    </sheetView>
  </sheetViews>
  <sheetFormatPr baseColWidth="10" defaultColWidth="0" defaultRowHeight="15" x14ac:dyDescent="0.25"/>
  <cols>
    <col min="1" max="1" width="41.7109375" customWidth="1"/>
    <col min="2" max="2" width="35.42578125" customWidth="1"/>
    <col min="3" max="3" width="54.7109375" customWidth="1"/>
    <col min="4" max="8" width="11.42578125" hidden="1" customWidth="1"/>
    <col min="9" max="9" width="12" hidden="1" customWidth="1"/>
    <col min="10" max="16384" width="11.42578125" hidden="1"/>
  </cols>
  <sheetData>
    <row r="1" spans="1:9" ht="18.75" x14ac:dyDescent="0.25">
      <c r="A1" s="83" t="s">
        <v>74</v>
      </c>
      <c r="B1" s="83"/>
      <c r="C1" s="83"/>
    </row>
    <row r="2" spans="1:9" ht="15" customHeight="1" x14ac:dyDescent="0.25">
      <c r="A2" s="35" t="s">
        <v>34</v>
      </c>
      <c r="B2" s="87" t="str">
        <f>'AUTOS NOTA 321'!B2:C2</f>
        <v>APJ31907-98457083</v>
      </c>
      <c r="C2" s="88"/>
    </row>
    <row r="3" spans="1:9" x14ac:dyDescent="0.25">
      <c r="A3" s="36" t="s">
        <v>1</v>
      </c>
      <c r="B3" s="102" t="str">
        <f>'AUTOS  NOTA 322'!B2:C2</f>
        <v>25290310300220230001400</v>
      </c>
      <c r="C3" s="102"/>
    </row>
    <row r="4" spans="1:9" x14ac:dyDescent="0.25">
      <c r="A4" s="36" t="s">
        <v>2</v>
      </c>
      <c r="B4" s="102" t="str">
        <f>'AUTOS  NOTA 322'!B3:C3</f>
        <v>JUZGADO 2 CIVIL DEL CIRCUITO DE FUSAGASUGÁ</v>
      </c>
      <c r="C4" s="102"/>
    </row>
    <row r="5" spans="1:9" x14ac:dyDescent="0.25">
      <c r="A5" s="36" t="s">
        <v>3</v>
      </c>
      <c r="B5" s="102" t="str">
        <f>'AUTOS  NOTA 322'!B4:C4</f>
        <v xml:space="preserve">Yeison Efrén Neira Ballén 
Yamid Antonio Tapasco Valencia 
Allianz Seguros S.A. </v>
      </c>
      <c r="C5" s="102"/>
    </row>
    <row r="6" spans="1:9" ht="15" customHeight="1" x14ac:dyDescent="0.25">
      <c r="A6" s="36" t="s">
        <v>4</v>
      </c>
      <c r="B6" s="102"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102"/>
    </row>
    <row r="7" spans="1:9" x14ac:dyDescent="0.25">
      <c r="A7" s="36" t="s">
        <v>5</v>
      </c>
      <c r="B7" s="102" t="str">
        <f>'AUTOS  NOTA 322'!B6:C6</f>
        <v>LLAMADA EN GARANTIA</v>
      </c>
      <c r="C7" s="102"/>
    </row>
    <row r="8" spans="1:9" x14ac:dyDescent="0.25">
      <c r="A8" s="38" t="s">
        <v>35</v>
      </c>
      <c r="B8" s="102" t="str">
        <f>'AUTOS  NOTA 322'!B7:C8</f>
        <v xml:space="preserve">Adonay Cardona Pérez </v>
      </c>
      <c r="C8" s="102"/>
    </row>
    <row r="9" spans="1:9" ht="30" x14ac:dyDescent="0.25">
      <c r="A9" s="36" t="s">
        <v>75</v>
      </c>
      <c r="B9" s="100">
        <f>SUM(C11,C12,C14,C15,C17)</f>
        <v>2487255109</v>
      </c>
      <c r="C9" s="101"/>
    </row>
    <row r="10" spans="1:9" x14ac:dyDescent="0.25">
      <c r="A10" s="103" t="s">
        <v>76</v>
      </c>
      <c r="B10" s="92" t="s">
        <v>77</v>
      </c>
      <c r="C10" s="93"/>
    </row>
    <row r="11" spans="1:9" x14ac:dyDescent="0.25">
      <c r="A11" s="103"/>
      <c r="B11" s="37" t="s">
        <v>78</v>
      </c>
      <c r="C11" s="32">
        <v>835200000</v>
      </c>
    </row>
    <row r="12" spans="1:9" x14ac:dyDescent="0.25">
      <c r="A12" s="103"/>
      <c r="B12" s="37" t="s">
        <v>79</v>
      </c>
      <c r="C12" s="32">
        <v>28055109</v>
      </c>
    </row>
    <row r="13" spans="1:9" x14ac:dyDescent="0.25">
      <c r="A13" s="103"/>
      <c r="B13" s="92"/>
      <c r="C13" s="93"/>
    </row>
    <row r="14" spans="1:9" x14ac:dyDescent="0.25">
      <c r="A14" s="103"/>
      <c r="B14" s="37" t="s">
        <v>80</v>
      </c>
      <c r="C14" s="40">
        <v>1508000000</v>
      </c>
    </row>
    <row r="15" spans="1:9" x14ac:dyDescent="0.25">
      <c r="A15" s="103"/>
      <c r="B15" s="37" t="s">
        <v>81</v>
      </c>
      <c r="C15" s="40">
        <v>116000000</v>
      </c>
      <c r="E15" t="s">
        <v>82</v>
      </c>
      <c r="F15" s="22">
        <v>0.7</v>
      </c>
    </row>
    <row r="16" spans="1:9" x14ac:dyDescent="0.25">
      <c r="A16" s="103"/>
      <c r="B16" s="92" t="s">
        <v>83</v>
      </c>
      <c r="C16" s="93"/>
      <c r="E16" t="s">
        <v>84</v>
      </c>
      <c r="F16" s="23">
        <v>0.3</v>
      </c>
      <c r="I16" s="25"/>
    </row>
    <row r="17" spans="1:9" x14ac:dyDescent="0.25">
      <c r="A17" s="103"/>
      <c r="B17" s="37"/>
      <c r="C17" s="41"/>
      <c r="F17" s="26"/>
      <c r="I17" s="25"/>
    </row>
    <row r="18" spans="1:9" ht="23.25" customHeight="1" x14ac:dyDescent="0.25">
      <c r="A18" s="39" t="s">
        <v>85</v>
      </c>
      <c r="B18" s="87" t="s">
        <v>84</v>
      </c>
      <c r="C18" s="88"/>
    </row>
    <row r="19" spans="1:9" ht="60" x14ac:dyDescent="0.25">
      <c r="A19" s="36" t="s">
        <v>86</v>
      </c>
      <c r="B19" s="94" t="s">
        <v>183</v>
      </c>
      <c r="C19" s="95"/>
    </row>
    <row r="20" spans="1:9" ht="15" customHeight="1" x14ac:dyDescent="0.25">
      <c r="A20" s="21" t="s">
        <v>87</v>
      </c>
      <c r="B20" s="89">
        <f>((C22+C23+C25+C26+C30+C28+C32+C34+C29+C33)-C37)*C36*C38</f>
        <v>490609772</v>
      </c>
      <c r="C20" s="89"/>
    </row>
    <row r="21" spans="1:9" x14ac:dyDescent="0.25">
      <c r="A21" s="7" t="s">
        <v>88</v>
      </c>
      <c r="B21" s="96" t="s">
        <v>77</v>
      </c>
      <c r="C21" s="97"/>
    </row>
    <row r="22" spans="1:9" x14ac:dyDescent="0.25">
      <c r="A22" s="98"/>
      <c r="B22" s="37" t="s">
        <v>78</v>
      </c>
      <c r="C22" s="32">
        <v>206566422</v>
      </c>
    </row>
    <row r="23" spans="1:9" x14ac:dyDescent="0.25">
      <c r="A23" s="99"/>
      <c r="B23" s="37" t="s">
        <v>79</v>
      </c>
      <c r="C23" s="32">
        <v>5743350</v>
      </c>
    </row>
    <row r="24" spans="1:9" x14ac:dyDescent="0.25">
      <c r="A24" s="99"/>
      <c r="B24" s="92" t="s">
        <v>89</v>
      </c>
      <c r="C24" s="93"/>
    </row>
    <row r="25" spans="1:9" x14ac:dyDescent="0.25">
      <c r="A25" s="99"/>
      <c r="B25" s="37" t="s">
        <v>80</v>
      </c>
      <c r="C25" s="32">
        <v>130000000</v>
      </c>
    </row>
    <row r="26" spans="1:9" ht="28.9" customHeight="1" x14ac:dyDescent="0.25">
      <c r="A26" s="99"/>
      <c r="B26" s="37" t="s">
        <v>90</v>
      </c>
      <c r="C26" s="32">
        <v>150000000</v>
      </c>
    </row>
    <row r="27" spans="1:9" x14ac:dyDescent="0.25">
      <c r="A27" s="99"/>
      <c r="B27" s="92" t="s">
        <v>91</v>
      </c>
      <c r="C27" s="93"/>
    </row>
    <row r="28" spans="1:9" x14ac:dyDescent="0.25">
      <c r="A28" s="99"/>
      <c r="B28" s="37" t="s">
        <v>92</v>
      </c>
      <c r="C28" s="32">
        <v>0</v>
      </c>
    </row>
    <row r="29" spans="1:9" x14ac:dyDescent="0.25">
      <c r="A29" s="99"/>
      <c r="B29" s="37" t="s">
        <v>78</v>
      </c>
      <c r="C29" s="32">
        <v>0</v>
      </c>
    </row>
    <row r="30" spans="1:9" x14ac:dyDescent="0.25">
      <c r="A30" s="99"/>
      <c r="B30" s="37" t="s">
        <v>79</v>
      </c>
      <c r="C30" s="32">
        <v>0</v>
      </c>
    </row>
    <row r="31" spans="1:9" x14ac:dyDescent="0.25">
      <c r="A31" s="99"/>
      <c r="B31" s="92" t="s">
        <v>93</v>
      </c>
      <c r="C31" s="93"/>
    </row>
    <row r="32" spans="1:9" x14ac:dyDescent="0.25">
      <c r="A32" s="99"/>
      <c r="B32" s="37"/>
      <c r="C32" s="32"/>
    </row>
    <row r="33" spans="1:3" x14ac:dyDescent="0.25">
      <c r="A33" s="99"/>
      <c r="B33" s="37" t="s">
        <v>78</v>
      </c>
      <c r="C33" s="32">
        <v>0</v>
      </c>
    </row>
    <row r="34" spans="1:3" x14ac:dyDescent="0.25">
      <c r="A34" s="99"/>
      <c r="B34" s="37" t="s">
        <v>79</v>
      </c>
      <c r="C34" s="32">
        <v>0</v>
      </c>
    </row>
    <row r="35" spans="1:3" x14ac:dyDescent="0.25">
      <c r="A35" s="99"/>
      <c r="B35" s="92" t="s">
        <v>94</v>
      </c>
      <c r="C35" s="93"/>
    </row>
    <row r="36" spans="1:3" x14ac:dyDescent="0.25">
      <c r="A36" s="99"/>
      <c r="B36" s="37" t="s">
        <v>95</v>
      </c>
      <c r="C36" s="33">
        <v>1</v>
      </c>
    </row>
    <row r="37" spans="1:3" x14ac:dyDescent="0.25">
      <c r="A37" s="99"/>
      <c r="B37" s="37" t="s">
        <v>39</v>
      </c>
      <c r="C37" s="34">
        <v>1700000</v>
      </c>
    </row>
    <row r="38" spans="1:3" x14ac:dyDescent="0.25">
      <c r="A38" s="99"/>
      <c r="B38" s="37" t="s">
        <v>96</v>
      </c>
      <c r="C38" s="33">
        <v>1</v>
      </c>
    </row>
    <row r="39" spans="1:3" x14ac:dyDescent="0.25">
      <c r="A39" s="24" t="s">
        <v>97</v>
      </c>
      <c r="B39" s="89">
        <f>IFERROR(B20*(VLOOKUP(B18,E15:F17,2,0)),16666)</f>
        <v>147182931.59999999</v>
      </c>
      <c r="C39" s="89"/>
    </row>
    <row r="40" spans="1:3" ht="93" customHeight="1" x14ac:dyDescent="0.25">
      <c r="A40" s="36" t="s">
        <v>98</v>
      </c>
      <c r="B40" s="90" t="s">
        <v>184</v>
      </c>
      <c r="C40" s="91"/>
    </row>
    <row r="41" spans="1:3" ht="211.5" customHeight="1" x14ac:dyDescent="0.25">
      <c r="A41" s="36" t="s">
        <v>99</v>
      </c>
      <c r="B41" s="85" t="s">
        <v>185</v>
      </c>
      <c r="C41" s="86"/>
    </row>
    <row r="42" spans="1:3" ht="25.9" customHeight="1" x14ac:dyDescent="0.25">
      <c r="A42" s="43" t="s">
        <v>100</v>
      </c>
      <c r="B42" s="43"/>
      <c r="C42" s="43"/>
    </row>
    <row r="43" spans="1:3" x14ac:dyDescent="0.25">
      <c r="A43" s="42" t="s">
        <v>101</v>
      </c>
      <c r="B43" s="84"/>
      <c r="C43" s="84"/>
    </row>
    <row r="44" spans="1:3" ht="40.9" customHeight="1" x14ac:dyDescent="0.25">
      <c r="A44" s="42" t="s">
        <v>102</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880C-CDC5-4DFF-AA10-B58D54368522}">
  <sheetPr>
    <tabColor theme="3" tint="-0.499984740745262"/>
  </sheetPr>
  <dimension ref="A1:H24"/>
  <sheetViews>
    <sheetView workbookViewId="0">
      <selection activeCell="B2" sqref="B2:C7"/>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08" t="s">
        <v>186</v>
      </c>
      <c r="B1" s="108"/>
      <c r="C1" s="108"/>
    </row>
    <row r="2" spans="1:3" x14ac:dyDescent="0.25">
      <c r="A2" s="44" t="s">
        <v>34</v>
      </c>
      <c r="B2" s="73" t="s">
        <v>174</v>
      </c>
      <c r="C2" s="74"/>
    </row>
    <row r="3" spans="1:3" x14ac:dyDescent="0.25">
      <c r="A3" s="5" t="s">
        <v>1</v>
      </c>
      <c r="B3" s="47" t="s">
        <v>190</v>
      </c>
      <c r="C3" s="47"/>
    </row>
    <row r="4" spans="1:3" x14ac:dyDescent="0.25">
      <c r="A4" s="5" t="s">
        <v>2</v>
      </c>
      <c r="B4" s="47" t="s">
        <v>157</v>
      </c>
      <c r="C4" s="47"/>
    </row>
    <row r="5" spans="1:3" x14ac:dyDescent="0.25">
      <c r="A5" s="5" t="s">
        <v>3</v>
      </c>
      <c r="B5" s="48" t="s">
        <v>158</v>
      </c>
      <c r="C5" s="47"/>
    </row>
    <row r="6" spans="1:3" x14ac:dyDescent="0.25">
      <c r="A6" s="5" t="s">
        <v>4</v>
      </c>
      <c r="B6" s="48" t="s">
        <v>191</v>
      </c>
      <c r="C6" s="47"/>
    </row>
    <row r="7" spans="1:3" x14ac:dyDescent="0.25">
      <c r="A7" s="5" t="s">
        <v>5</v>
      </c>
      <c r="B7" s="47" t="s">
        <v>192</v>
      </c>
      <c r="C7" s="47"/>
    </row>
    <row r="8" spans="1:3" x14ac:dyDescent="0.25">
      <c r="A8" s="5" t="s">
        <v>104</v>
      </c>
      <c r="B8" s="47" t="s">
        <v>84</v>
      </c>
      <c r="C8" s="47"/>
    </row>
    <row r="9" spans="1:3" x14ac:dyDescent="0.25">
      <c r="A9" s="7" t="s">
        <v>88</v>
      </c>
      <c r="B9" s="105">
        <v>490609772</v>
      </c>
      <c r="C9" s="105"/>
    </row>
    <row r="10" spans="1:3" x14ac:dyDescent="0.25">
      <c r="A10" s="5" t="s">
        <v>187</v>
      </c>
      <c r="B10" s="106">
        <v>0</v>
      </c>
      <c r="C10" s="107"/>
    </row>
    <row r="11" spans="1:3" ht="34.5" customHeight="1" x14ac:dyDescent="0.25">
      <c r="A11" s="5" t="s">
        <v>193</v>
      </c>
      <c r="B11" s="48" t="s">
        <v>194</v>
      </c>
      <c r="C11" s="47"/>
    </row>
    <row r="12" spans="1:3" x14ac:dyDescent="0.25">
      <c r="A12" s="5" t="s">
        <v>188</v>
      </c>
      <c r="B12" s="104"/>
      <c r="C12" s="104"/>
    </row>
    <row r="13" spans="1:3" x14ac:dyDescent="0.25">
      <c r="A13" s="5" t="s">
        <v>189</v>
      </c>
      <c r="B13" s="47"/>
      <c r="C13" s="47"/>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sqref="A1: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3" t="s">
        <v>103</v>
      </c>
      <c r="B1" s="83"/>
      <c r="C1" s="83"/>
    </row>
    <row r="2" spans="1:3" x14ac:dyDescent="0.25">
      <c r="A2" s="20" t="s">
        <v>34</v>
      </c>
      <c r="B2" s="73" t="str">
        <f>'AUTOS NOTA 324'!B2:C2</f>
        <v>APJ31907-98457083</v>
      </c>
      <c r="C2" s="74"/>
    </row>
    <row r="3" spans="1:3" x14ac:dyDescent="0.25">
      <c r="A3" s="5" t="s">
        <v>1</v>
      </c>
      <c r="B3" s="47" t="str">
        <f>'AUTOS  NOTA 322'!B2:C2</f>
        <v>25290310300220230001400</v>
      </c>
      <c r="C3" s="47"/>
    </row>
    <row r="4" spans="1:3" x14ac:dyDescent="0.25">
      <c r="A4" s="5" t="s">
        <v>2</v>
      </c>
      <c r="B4" s="47" t="str">
        <f>'AUTOS  NOTA 322'!B3:C3</f>
        <v>JUZGADO 2 CIVIL DEL CIRCUITO DE FUSAGASUGÁ</v>
      </c>
      <c r="C4" s="47"/>
    </row>
    <row r="5" spans="1:3" x14ac:dyDescent="0.25">
      <c r="A5" s="5" t="s">
        <v>3</v>
      </c>
      <c r="B5" s="47" t="str">
        <f>'AUTOS  NOTA 322'!B4:C4</f>
        <v xml:space="preserve">Yeison Efrén Neira Ballén 
Yamid Antonio Tapasco Valencia 
Allianz Seguros S.A. </v>
      </c>
      <c r="C5" s="47"/>
    </row>
    <row r="6" spans="1:3" ht="15" customHeight="1" x14ac:dyDescent="0.2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ht="15" customHeight="1" x14ac:dyDescent="0.25">
      <c r="A7" s="5" t="s">
        <v>5</v>
      </c>
      <c r="B7" s="47" t="str">
        <f>'AUTOS  NOTA 322'!B6:C6</f>
        <v>LLAMADA EN GARANTIA</v>
      </c>
      <c r="C7" s="47"/>
    </row>
    <row r="8" spans="1:3" ht="15" customHeight="1" x14ac:dyDescent="0.25">
      <c r="A8" s="31" t="s">
        <v>35</v>
      </c>
      <c r="B8" s="47" t="str">
        <f>'AUTOS  NOTA 322'!B7:C8</f>
        <v xml:space="preserve">Adonay Cardona Pérez </v>
      </c>
      <c r="C8" s="47"/>
    </row>
    <row r="9" spans="1:3" ht="19.149999999999999" customHeight="1" x14ac:dyDescent="0.25">
      <c r="A9" s="5" t="s">
        <v>104</v>
      </c>
      <c r="B9" s="47"/>
      <c r="C9" s="47"/>
    </row>
    <row r="10" spans="1:3" x14ac:dyDescent="0.25">
      <c r="A10" s="7" t="s">
        <v>88</v>
      </c>
      <c r="B10" s="111">
        <f>'AUTOS NOTA 324'!B20:C20</f>
        <v>490609772</v>
      </c>
      <c r="C10" s="111"/>
    </row>
    <row r="11" spans="1:3" x14ac:dyDescent="0.25">
      <c r="A11" s="7" t="s">
        <v>105</v>
      </c>
      <c r="B11" s="112">
        <f>'AUTOS NOTA 324'!B39:C39</f>
        <v>147182931.59999999</v>
      </c>
      <c r="C11" s="47"/>
    </row>
    <row r="12" spans="1:3" ht="30" x14ac:dyDescent="0.25">
      <c r="A12" s="7" t="s">
        <v>106</v>
      </c>
      <c r="B12" s="109"/>
      <c r="C12" s="110"/>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C3C3-B314-4310-BDDD-A9B69D0FA222}">
  <dimension ref="A1:F34"/>
  <sheetViews>
    <sheetView zoomScale="115" zoomScaleNormal="115" workbookViewId="0">
      <selection sqref="A1:XFD1048576"/>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108" t="s">
        <v>195</v>
      </c>
      <c r="B1" s="108"/>
      <c r="C1" s="108"/>
    </row>
    <row r="2" spans="1:6" x14ac:dyDescent="0.25">
      <c r="A2" s="20" t="s">
        <v>34</v>
      </c>
      <c r="B2" s="73" t="s">
        <v>174</v>
      </c>
      <c r="C2" s="74"/>
    </row>
    <row r="3" spans="1:6" x14ac:dyDescent="0.25">
      <c r="A3" s="5" t="s">
        <v>1</v>
      </c>
      <c r="B3" s="47" t="s">
        <v>190</v>
      </c>
      <c r="C3" s="47"/>
    </row>
    <row r="4" spans="1:6" x14ac:dyDescent="0.25">
      <c r="A4" s="5" t="s">
        <v>2</v>
      </c>
      <c r="B4" s="47" t="s">
        <v>157</v>
      </c>
      <c r="C4" s="47"/>
    </row>
    <row r="5" spans="1:6" ht="15" customHeight="1" x14ac:dyDescent="0.25">
      <c r="A5" s="5" t="s">
        <v>3</v>
      </c>
      <c r="B5" s="48" t="s">
        <v>158</v>
      </c>
      <c r="C5" s="47"/>
    </row>
    <row r="6" spans="1:6" ht="15" customHeight="1" x14ac:dyDescent="0.25">
      <c r="A6" s="5" t="s">
        <v>4</v>
      </c>
      <c r="B6" s="48" t="s">
        <v>191</v>
      </c>
      <c r="C6" s="47"/>
    </row>
    <row r="7" spans="1:6" x14ac:dyDescent="0.25">
      <c r="A7" s="5" t="s">
        <v>5</v>
      </c>
      <c r="B7" s="47" t="s">
        <v>192</v>
      </c>
      <c r="C7" s="47"/>
    </row>
    <row r="8" spans="1:6" x14ac:dyDescent="0.25">
      <c r="A8" s="5" t="s">
        <v>196</v>
      </c>
      <c r="B8" s="113" t="s">
        <v>84</v>
      </c>
      <c r="C8" s="113"/>
    </row>
    <row r="9" spans="1:6" x14ac:dyDescent="0.25">
      <c r="A9" s="5" t="s">
        <v>197</v>
      </c>
      <c r="B9" s="114" t="s">
        <v>82</v>
      </c>
      <c r="C9" s="114"/>
    </row>
    <row r="10" spans="1:6" ht="69.75" customHeight="1" x14ac:dyDescent="0.25">
      <c r="A10" s="5" t="s">
        <v>198</v>
      </c>
      <c r="B10" s="48" t="s">
        <v>203</v>
      </c>
      <c r="C10" s="47"/>
    </row>
    <row r="11" spans="1:6" ht="21" customHeight="1" x14ac:dyDescent="0.25">
      <c r="A11" s="115"/>
      <c r="B11" s="115"/>
      <c r="C11" s="115"/>
      <c r="E11" t="s">
        <v>82</v>
      </c>
      <c r="F11" s="22">
        <v>0.7</v>
      </c>
    </row>
    <row r="12" spans="1:6" hidden="1" x14ac:dyDescent="0.25">
      <c r="A12" s="116"/>
      <c r="B12" s="116"/>
      <c r="C12" s="116"/>
      <c r="E12" t="s">
        <v>84</v>
      </c>
      <c r="F12" s="23">
        <v>0.3</v>
      </c>
    </row>
    <row r="13" spans="1:6" ht="18.75" x14ac:dyDescent="0.25">
      <c r="A13" s="83" t="s">
        <v>199</v>
      </c>
      <c r="B13" s="83"/>
      <c r="C13" s="83"/>
    </row>
    <row r="14" spans="1:6" ht="48" customHeight="1" x14ac:dyDescent="0.25">
      <c r="A14" s="39" t="s">
        <v>85</v>
      </c>
      <c r="B14" s="90" t="s">
        <v>202</v>
      </c>
      <c r="C14" s="91"/>
    </row>
    <row r="15" spans="1:6" ht="45" x14ac:dyDescent="0.25">
      <c r="A15" s="21" t="s">
        <v>87</v>
      </c>
      <c r="B15" s="117">
        <f>((C17+C18+C20+C21+C25+C23+C27+C29+C24+C28)-C32)*C31*C33</f>
        <v>690609772</v>
      </c>
      <c r="C15" s="117"/>
    </row>
    <row r="16" spans="1:6" x14ac:dyDescent="0.25">
      <c r="A16" s="7" t="s">
        <v>88</v>
      </c>
      <c r="B16" s="96" t="s">
        <v>77</v>
      </c>
      <c r="C16" s="97"/>
    </row>
    <row r="17" spans="1:3" x14ac:dyDescent="0.25">
      <c r="A17" s="98"/>
      <c r="B17" s="37" t="s">
        <v>78</v>
      </c>
      <c r="C17" s="32">
        <v>206566422</v>
      </c>
    </row>
    <row r="18" spans="1:3" x14ac:dyDescent="0.25">
      <c r="A18" s="99"/>
      <c r="B18" s="37" t="s">
        <v>79</v>
      </c>
      <c r="C18" s="32">
        <v>5743350</v>
      </c>
    </row>
    <row r="19" spans="1:3" x14ac:dyDescent="0.25">
      <c r="A19" s="99"/>
      <c r="B19" s="92" t="s">
        <v>89</v>
      </c>
      <c r="C19" s="93"/>
    </row>
    <row r="20" spans="1:3" x14ac:dyDescent="0.25">
      <c r="A20" s="99"/>
      <c r="B20" s="37" t="s">
        <v>80</v>
      </c>
      <c r="C20" s="32">
        <v>220000000</v>
      </c>
    </row>
    <row r="21" spans="1:3" x14ac:dyDescent="0.25">
      <c r="A21" s="99"/>
      <c r="B21" s="37" t="s">
        <v>201</v>
      </c>
      <c r="C21" s="32">
        <v>260000000</v>
      </c>
    </row>
    <row r="22" spans="1:3" x14ac:dyDescent="0.25">
      <c r="A22" s="99"/>
      <c r="B22" s="92" t="s">
        <v>91</v>
      </c>
      <c r="C22" s="93"/>
    </row>
    <row r="23" spans="1:3" x14ac:dyDescent="0.25">
      <c r="A23" s="99"/>
      <c r="B23" s="37" t="s">
        <v>200</v>
      </c>
      <c r="C23" s="32">
        <v>0</v>
      </c>
    </row>
    <row r="24" spans="1:3" x14ac:dyDescent="0.25">
      <c r="A24" s="99"/>
      <c r="B24" s="37" t="s">
        <v>78</v>
      </c>
      <c r="C24" s="32">
        <v>0</v>
      </c>
    </row>
    <row r="25" spans="1:3" x14ac:dyDescent="0.25">
      <c r="A25" s="99"/>
      <c r="B25" s="37" t="s">
        <v>79</v>
      </c>
      <c r="C25" s="32">
        <v>0</v>
      </c>
    </row>
    <row r="26" spans="1:3" x14ac:dyDescent="0.25">
      <c r="A26" s="99"/>
      <c r="B26" s="92" t="s">
        <v>93</v>
      </c>
      <c r="C26" s="93"/>
    </row>
    <row r="27" spans="1:3" x14ac:dyDescent="0.25">
      <c r="A27" s="99"/>
      <c r="B27" s="37"/>
      <c r="C27" s="32"/>
    </row>
    <row r="28" spans="1:3" x14ac:dyDescent="0.25">
      <c r="A28" s="99"/>
      <c r="B28" s="37" t="s">
        <v>78</v>
      </c>
      <c r="C28" s="32">
        <v>0</v>
      </c>
    </row>
    <row r="29" spans="1:3" x14ac:dyDescent="0.25">
      <c r="A29" s="99"/>
      <c r="B29" s="37" t="s">
        <v>79</v>
      </c>
      <c r="C29" s="32">
        <v>0</v>
      </c>
    </row>
    <row r="30" spans="1:3" x14ac:dyDescent="0.25">
      <c r="A30" s="99"/>
      <c r="B30" s="92" t="s">
        <v>94</v>
      </c>
      <c r="C30" s="93"/>
    </row>
    <row r="31" spans="1:3" x14ac:dyDescent="0.25">
      <c r="A31" s="99"/>
      <c r="B31" s="37" t="s">
        <v>95</v>
      </c>
      <c r="C31" s="33">
        <v>1</v>
      </c>
    </row>
    <row r="32" spans="1:3" x14ac:dyDescent="0.25">
      <c r="A32" s="99"/>
      <c r="B32" s="37" t="s">
        <v>39</v>
      </c>
      <c r="C32" s="34">
        <v>1700000</v>
      </c>
    </row>
    <row r="33" spans="1:3" x14ac:dyDescent="0.25">
      <c r="A33" s="99"/>
      <c r="B33" s="37" t="s">
        <v>96</v>
      </c>
      <c r="C33" s="33">
        <v>1</v>
      </c>
    </row>
    <row r="34" spans="1:3" x14ac:dyDescent="0.25">
      <c r="A34" s="24" t="s">
        <v>97</v>
      </c>
      <c r="B34" s="89">
        <f>B15*30%</f>
        <v>207182931.59999999</v>
      </c>
      <c r="C34" s="89"/>
    </row>
  </sheetData>
  <mergeCells count="21">
    <mergeCell ref="B34:C34"/>
    <mergeCell ref="B14:C14"/>
    <mergeCell ref="B15:C15"/>
    <mergeCell ref="B16:C16"/>
    <mergeCell ref="A17:A33"/>
    <mergeCell ref="B19:C19"/>
    <mergeCell ref="B22:C22"/>
    <mergeCell ref="B26:C26"/>
    <mergeCell ref="B30:C30"/>
    <mergeCell ref="A13:C13"/>
    <mergeCell ref="A1:C1"/>
    <mergeCell ref="B2:C2"/>
    <mergeCell ref="B3:C3"/>
    <mergeCell ref="B4:C4"/>
    <mergeCell ref="B5:C5"/>
    <mergeCell ref="B6:C6"/>
    <mergeCell ref="B7:C7"/>
    <mergeCell ref="B8:C8"/>
    <mergeCell ref="B9:C9"/>
    <mergeCell ref="B10:C10"/>
    <mergeCell ref="A11:C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A79A-CBD9-43A6-9E7A-564123581C56}">
  <dimension ref="A1:C17"/>
  <sheetViews>
    <sheetView topLeftCell="A12" workbookViewId="0">
      <selection activeCell="B12" sqref="B12:C12"/>
    </sheetView>
  </sheetViews>
  <sheetFormatPr baseColWidth="10" defaultRowHeight="20.45" customHeight="1" x14ac:dyDescent="0.25"/>
  <cols>
    <col min="1" max="1" width="71.140625" customWidth="1"/>
    <col min="2" max="2" width="51.5703125" customWidth="1"/>
    <col min="3" max="3" width="86.28515625" customWidth="1"/>
  </cols>
  <sheetData>
    <row r="1" spans="1:3" ht="20.45" customHeight="1" x14ac:dyDescent="0.25">
      <c r="A1" s="83" t="s">
        <v>103</v>
      </c>
      <c r="B1" s="83"/>
      <c r="C1" s="83"/>
    </row>
    <row r="2" spans="1:3" ht="20.45" customHeight="1" x14ac:dyDescent="0.25">
      <c r="A2" s="20" t="s">
        <v>34</v>
      </c>
      <c r="B2" s="73" t="s">
        <v>207</v>
      </c>
      <c r="C2" s="74"/>
    </row>
    <row r="3" spans="1:3" ht="15" x14ac:dyDescent="0.25">
      <c r="A3" s="5" t="s">
        <v>1</v>
      </c>
      <c r="B3" s="47" t="str">
        <f>'AUTOS  NOTA 322'!B2:C2</f>
        <v>25290310300220230001400</v>
      </c>
      <c r="C3" s="47"/>
    </row>
    <row r="4" spans="1:3" ht="15" x14ac:dyDescent="0.25">
      <c r="A4" s="5" t="s">
        <v>2</v>
      </c>
      <c r="B4" s="47" t="str">
        <f>'AUTOS  NOTA 322'!B3:C3</f>
        <v>JUZGADO 2 CIVIL DEL CIRCUITO DE FUSAGASUGÁ</v>
      </c>
      <c r="C4" s="47"/>
    </row>
    <row r="5" spans="1:3" ht="51.6" customHeight="1" x14ac:dyDescent="0.25">
      <c r="A5" s="5" t="s">
        <v>3</v>
      </c>
      <c r="B5" s="47" t="str">
        <f>'AUTOS  NOTA 322'!B4:C4</f>
        <v xml:space="preserve">Yeison Efrén Neira Ballén 
Yamid Antonio Tapasco Valencia 
Allianz Seguros S.A. </v>
      </c>
      <c r="C5" s="47"/>
    </row>
    <row r="6" spans="1:3" ht="47.45" customHeight="1" x14ac:dyDescent="0.2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ht="20.45" customHeight="1" x14ac:dyDescent="0.25">
      <c r="A7" s="5" t="s">
        <v>5</v>
      </c>
      <c r="B7" s="47" t="str">
        <f>'AUTOS  NOTA 322'!B6:C6</f>
        <v>LLAMADA EN GARANTIA</v>
      </c>
      <c r="C7" s="47"/>
    </row>
    <row r="8" spans="1:3" ht="20.45" customHeight="1" x14ac:dyDescent="0.25">
      <c r="A8" s="31" t="s">
        <v>35</v>
      </c>
      <c r="B8" s="47" t="str">
        <f>'AUTOS  NOTA 322'!B7:C8</f>
        <v xml:space="preserve">Adonay Cardona Pérez </v>
      </c>
      <c r="C8" s="47"/>
    </row>
    <row r="9" spans="1:3" ht="20.45" customHeight="1" x14ac:dyDescent="0.25">
      <c r="A9" s="5" t="s">
        <v>104</v>
      </c>
      <c r="B9" s="47" t="s">
        <v>82</v>
      </c>
      <c r="C9" s="47"/>
    </row>
    <row r="10" spans="1:3" ht="20.45" customHeight="1" x14ac:dyDescent="0.25">
      <c r="A10" s="7" t="s">
        <v>88</v>
      </c>
      <c r="B10" s="111">
        <v>526914895</v>
      </c>
      <c r="C10" s="111"/>
    </row>
    <row r="11" spans="1:3" ht="20.45" customHeight="1" x14ac:dyDescent="0.25">
      <c r="A11" s="7" t="s">
        <v>105</v>
      </c>
      <c r="B11" s="112">
        <f>B10*70%</f>
        <v>368840426.5</v>
      </c>
      <c r="C11" s="47"/>
    </row>
    <row r="12" spans="1:3" ht="320.10000000000002" customHeight="1" x14ac:dyDescent="0.25">
      <c r="A12" s="7" t="s">
        <v>106</v>
      </c>
      <c r="B12" s="118" t="s">
        <v>204</v>
      </c>
      <c r="C12" s="119"/>
    </row>
    <row r="13" spans="1:3" ht="71.45" customHeight="1" x14ac:dyDescent="0.25">
      <c r="A13" s="5" t="s">
        <v>205</v>
      </c>
      <c r="B13" s="47" t="s">
        <v>206</v>
      </c>
      <c r="C13" s="47"/>
    </row>
    <row r="14" spans="1:3" ht="20.45" customHeight="1" x14ac:dyDescent="0.25">
      <c r="A14" s="5" t="s">
        <v>108</v>
      </c>
      <c r="B14" s="47"/>
      <c r="C14" s="47"/>
    </row>
    <row r="15" spans="1:3" ht="20.45" customHeight="1" x14ac:dyDescent="0.25">
      <c r="A15" s="5" t="s">
        <v>109</v>
      </c>
      <c r="B15" s="6"/>
      <c r="C15" s="6"/>
    </row>
    <row r="16" spans="1:3" ht="20.45" customHeight="1" x14ac:dyDescent="0.25">
      <c r="A16" s="7" t="s">
        <v>110</v>
      </c>
      <c r="B16" s="47"/>
      <c r="C16" s="47"/>
    </row>
    <row r="17" spans="1:3" ht="20.45" customHeight="1" x14ac:dyDescent="0.25">
      <c r="A17" s="6" t="s">
        <v>111</v>
      </c>
      <c r="B17" s="110"/>
      <c r="C17" s="110"/>
    </row>
  </sheetData>
  <mergeCells count="16">
    <mergeCell ref="B13:C13"/>
    <mergeCell ref="B14:C14"/>
    <mergeCell ref="B16:C16"/>
    <mergeCell ref="B17:C17"/>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B332924-3FFF-4AB9-9449-2D3E77D670F9}">
          <x14:formula1>
            <xm:f>Hoja2!$N$1:$N$3</xm:f>
          </x14:formula1>
          <xm:sqref>B9:C9</xm:sqref>
        </x14:dataValidation>
        <x14:dataValidation type="list" allowBlank="1" showInputMessage="1" showErrorMessage="1" xr:uid="{D70A81C7-6B12-4544-923B-CD8D52FC6CDF}">
          <x14:formula1>
            <xm:f>Hoja2!$B$1:$B$2</xm:f>
          </x14:formula1>
          <xm:sqref>B16:C16 B15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D796-256F-439B-A0B8-B877DAADCA9A}">
  <dimension ref="A1:F34"/>
  <sheetViews>
    <sheetView tabSelected="1" topLeftCell="A10" workbookViewId="0">
      <selection activeCell="B14" sqref="B14:C14"/>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108" t="s">
        <v>195</v>
      </c>
      <c r="B1" s="108"/>
      <c r="C1" s="108"/>
    </row>
    <row r="2" spans="1:6" x14ac:dyDescent="0.25">
      <c r="A2" s="20" t="s">
        <v>34</v>
      </c>
      <c r="B2" s="73" t="s">
        <v>174</v>
      </c>
      <c r="C2" s="74"/>
    </row>
    <row r="3" spans="1:6" x14ac:dyDescent="0.25">
      <c r="A3" s="5" t="s">
        <v>1</v>
      </c>
      <c r="B3" s="47" t="s">
        <v>190</v>
      </c>
      <c r="C3" s="47"/>
    </row>
    <row r="4" spans="1:6" x14ac:dyDescent="0.25">
      <c r="A4" s="5" t="s">
        <v>2</v>
      </c>
      <c r="B4" s="47" t="s">
        <v>157</v>
      </c>
      <c r="C4" s="47"/>
    </row>
    <row r="5" spans="1:6" ht="15" customHeight="1" x14ac:dyDescent="0.25">
      <c r="A5" s="5" t="s">
        <v>3</v>
      </c>
      <c r="B5" s="48" t="s">
        <v>158</v>
      </c>
      <c r="C5" s="47"/>
    </row>
    <row r="6" spans="1:6" ht="15" customHeight="1" x14ac:dyDescent="0.25">
      <c r="A6" s="5" t="s">
        <v>4</v>
      </c>
      <c r="B6" s="48" t="s">
        <v>191</v>
      </c>
      <c r="C6" s="47"/>
    </row>
    <row r="7" spans="1:6" x14ac:dyDescent="0.25">
      <c r="A7" s="5" t="s">
        <v>5</v>
      </c>
      <c r="B7" s="47" t="s">
        <v>192</v>
      </c>
      <c r="C7" s="47"/>
    </row>
    <row r="8" spans="1:6" x14ac:dyDescent="0.25">
      <c r="A8" s="5" t="s">
        <v>196</v>
      </c>
      <c r="B8" s="113" t="s">
        <v>82</v>
      </c>
      <c r="C8" s="113"/>
    </row>
    <row r="9" spans="1:6" x14ac:dyDescent="0.25">
      <c r="A9" s="5" t="s">
        <v>197</v>
      </c>
      <c r="B9" s="114" t="s">
        <v>82</v>
      </c>
      <c r="C9" s="114"/>
    </row>
    <row r="10" spans="1:6" ht="69.75" customHeight="1" x14ac:dyDescent="0.25">
      <c r="A10" s="5" t="s">
        <v>198</v>
      </c>
      <c r="B10" s="48" t="s">
        <v>208</v>
      </c>
      <c r="C10" s="47"/>
    </row>
    <row r="11" spans="1:6" ht="21" customHeight="1" x14ac:dyDescent="0.25">
      <c r="A11" s="115"/>
      <c r="B11" s="115"/>
      <c r="C11" s="115"/>
      <c r="E11" t="s">
        <v>82</v>
      </c>
      <c r="F11" s="22">
        <v>0.7</v>
      </c>
    </row>
    <row r="12" spans="1:6" hidden="1" x14ac:dyDescent="0.25">
      <c r="A12" s="116"/>
      <c r="B12" s="116"/>
      <c r="C12" s="116"/>
      <c r="E12" t="s">
        <v>84</v>
      </c>
      <c r="F12" s="23">
        <v>0.3</v>
      </c>
    </row>
    <row r="13" spans="1:6" ht="18.75" x14ac:dyDescent="0.25">
      <c r="A13" s="83" t="s">
        <v>199</v>
      </c>
      <c r="B13" s="83"/>
      <c r="C13" s="83"/>
    </row>
    <row r="14" spans="1:6" ht="48" customHeight="1" x14ac:dyDescent="0.25">
      <c r="A14" s="39" t="s">
        <v>85</v>
      </c>
      <c r="B14" s="90" t="s">
        <v>209</v>
      </c>
      <c r="C14" s="91"/>
    </row>
    <row r="15" spans="1:6" ht="45" x14ac:dyDescent="0.25">
      <c r="A15" s="21" t="s">
        <v>87</v>
      </c>
      <c r="B15" s="117">
        <f>((C17+C18+C20+C21+C25+C23+C27+C29+C24+C28)-C32)*C31*C33</f>
        <v>1662579772</v>
      </c>
      <c r="C15" s="117"/>
    </row>
    <row r="16" spans="1:6" x14ac:dyDescent="0.25">
      <c r="A16" s="7" t="s">
        <v>88</v>
      </c>
      <c r="B16" s="96" t="s">
        <v>77</v>
      </c>
      <c r="C16" s="97"/>
    </row>
    <row r="17" spans="1:3" x14ac:dyDescent="0.25">
      <c r="A17" s="98"/>
      <c r="B17" s="37" t="s">
        <v>78</v>
      </c>
      <c r="C17" s="32">
        <v>206566422</v>
      </c>
    </row>
    <row r="18" spans="1:3" x14ac:dyDescent="0.25">
      <c r="A18" s="99"/>
      <c r="B18" s="37" t="s">
        <v>79</v>
      </c>
      <c r="C18" s="32">
        <v>5743350</v>
      </c>
    </row>
    <row r="19" spans="1:3" x14ac:dyDescent="0.25">
      <c r="A19" s="99"/>
      <c r="B19" s="92" t="s">
        <v>89</v>
      </c>
      <c r="C19" s="93"/>
    </row>
    <row r="20" spans="1:3" x14ac:dyDescent="0.25">
      <c r="A20" s="99"/>
      <c r="B20" s="37" t="s">
        <v>80</v>
      </c>
      <c r="C20" s="32">
        <v>854100000</v>
      </c>
    </row>
    <row r="21" spans="1:3" x14ac:dyDescent="0.25">
      <c r="A21" s="99"/>
      <c r="B21" s="37" t="s">
        <v>201</v>
      </c>
      <c r="C21" s="32">
        <v>597870000</v>
      </c>
    </row>
    <row r="22" spans="1:3" x14ac:dyDescent="0.25">
      <c r="A22" s="99"/>
      <c r="B22" s="92" t="s">
        <v>91</v>
      </c>
      <c r="C22" s="93"/>
    </row>
    <row r="23" spans="1:3" x14ac:dyDescent="0.25">
      <c r="A23" s="99"/>
      <c r="B23" s="37" t="s">
        <v>200</v>
      </c>
      <c r="C23" s="32">
        <v>0</v>
      </c>
    </row>
    <row r="24" spans="1:3" x14ac:dyDescent="0.25">
      <c r="A24" s="99"/>
      <c r="B24" s="37" t="s">
        <v>78</v>
      </c>
      <c r="C24" s="32">
        <v>0</v>
      </c>
    </row>
    <row r="25" spans="1:3" x14ac:dyDescent="0.25">
      <c r="A25" s="99"/>
      <c r="B25" s="37" t="s">
        <v>79</v>
      </c>
      <c r="C25" s="32">
        <v>0</v>
      </c>
    </row>
    <row r="26" spans="1:3" x14ac:dyDescent="0.25">
      <c r="A26" s="99"/>
      <c r="B26" s="92" t="s">
        <v>93</v>
      </c>
      <c r="C26" s="93"/>
    </row>
    <row r="27" spans="1:3" x14ac:dyDescent="0.25">
      <c r="A27" s="99"/>
      <c r="B27" s="37"/>
      <c r="C27" s="32"/>
    </row>
    <row r="28" spans="1:3" x14ac:dyDescent="0.25">
      <c r="A28" s="99"/>
      <c r="B28" s="37" t="s">
        <v>78</v>
      </c>
      <c r="C28" s="32">
        <v>0</v>
      </c>
    </row>
    <row r="29" spans="1:3" x14ac:dyDescent="0.25">
      <c r="A29" s="99"/>
      <c r="B29" s="37" t="s">
        <v>79</v>
      </c>
      <c r="C29" s="32">
        <v>0</v>
      </c>
    </row>
    <row r="30" spans="1:3" x14ac:dyDescent="0.25">
      <c r="A30" s="99"/>
      <c r="B30" s="92" t="s">
        <v>94</v>
      </c>
      <c r="C30" s="93"/>
    </row>
    <row r="31" spans="1:3" x14ac:dyDescent="0.25">
      <c r="A31" s="99"/>
      <c r="B31" s="37" t="s">
        <v>95</v>
      </c>
      <c r="C31" s="33">
        <v>1</v>
      </c>
    </row>
    <row r="32" spans="1:3" x14ac:dyDescent="0.25">
      <c r="A32" s="99"/>
      <c r="B32" s="37" t="s">
        <v>39</v>
      </c>
      <c r="C32" s="34">
        <v>1700000</v>
      </c>
    </row>
    <row r="33" spans="1:3" x14ac:dyDescent="0.25">
      <c r="A33" s="99"/>
      <c r="B33" s="37" t="s">
        <v>96</v>
      </c>
      <c r="C33" s="33">
        <v>1</v>
      </c>
    </row>
    <row r="34" spans="1:3" x14ac:dyDescent="0.25">
      <c r="A34" s="24" t="s">
        <v>97</v>
      </c>
      <c r="B34" s="89">
        <f>B15*30%</f>
        <v>498773931.59999996</v>
      </c>
      <c r="C34" s="89"/>
    </row>
  </sheetData>
  <mergeCells count="21">
    <mergeCell ref="A13:C13"/>
    <mergeCell ref="A1:C1"/>
    <mergeCell ref="B2:C2"/>
    <mergeCell ref="B3:C3"/>
    <mergeCell ref="B4:C4"/>
    <mergeCell ref="B5:C5"/>
    <mergeCell ref="B6:C6"/>
    <mergeCell ref="B7:C7"/>
    <mergeCell ref="B8:C8"/>
    <mergeCell ref="B9:C9"/>
    <mergeCell ref="B10:C10"/>
    <mergeCell ref="A11:C12"/>
    <mergeCell ref="B34:C34"/>
    <mergeCell ref="B14:C14"/>
    <mergeCell ref="B15:C15"/>
    <mergeCell ref="B16:C16"/>
    <mergeCell ref="A17:A33"/>
    <mergeCell ref="B19:C19"/>
    <mergeCell ref="B22:C22"/>
    <mergeCell ref="B26:C26"/>
    <mergeCell ref="B30:C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AUTOS  NOTA 322</vt:lpstr>
      <vt:lpstr>AUTOS NOTA 321</vt:lpstr>
      <vt:lpstr>AUTOS NOTA 324</vt:lpstr>
      <vt:lpstr>TASACION </vt:lpstr>
      <vt:lpstr>CONCEPTO CONCILIACIÓN NOTA 330</vt:lpstr>
      <vt:lpstr>AUTOS NOTA 325</vt:lpstr>
      <vt:lpstr>CAMBIO CONTINGENCIA NOTA 423</vt:lpstr>
      <vt:lpstr>AUTORIZACION </vt:lpstr>
      <vt:lpstr>RELIQUIDACIÓN NOTA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Informes GHA</cp:lastModifiedBy>
  <cp:revision/>
  <dcterms:created xsi:type="dcterms:W3CDTF">2020-12-07T14:41:17Z</dcterms:created>
  <dcterms:modified xsi:type="dcterms:W3CDTF">2025-07-17T14:05:25Z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OfficeDocumentSecurity_11072023135815">
    <vt:lpwstr>11072023135815;CE02746;0</vt:lpwstr>
  </property>
  <property fmtid="{D5CDD505-2E9C-101B-9397-08002B2CF9AE}" pid="31" name="MSIP_Label_defa4170-0d19-0005-0004-bc88714345d2_Enabled">
    <vt:lpwstr>true</vt:lpwstr>
  </property>
  <property fmtid="{D5CDD505-2E9C-101B-9397-08002B2CF9AE}" pid="32" name="MSIP_Label_defa4170-0d19-0005-0004-bc88714345d2_SetDate">
    <vt:lpwstr>2025-03-21T16:21:12Z</vt:lpwstr>
  </property>
  <property fmtid="{D5CDD505-2E9C-101B-9397-08002B2CF9AE}" pid="33" name="MSIP_Label_defa4170-0d19-0005-0004-bc88714345d2_Method">
    <vt:lpwstr>Standard</vt:lpwstr>
  </property>
  <property fmtid="{D5CDD505-2E9C-101B-9397-08002B2CF9AE}" pid="34" name="MSIP_Label_defa4170-0d19-0005-0004-bc88714345d2_Name">
    <vt:lpwstr>defa4170-0d19-0005-0004-bc88714345d2</vt:lpwstr>
  </property>
  <property fmtid="{D5CDD505-2E9C-101B-9397-08002B2CF9AE}" pid="35" name="MSIP_Label_defa4170-0d19-0005-0004-bc88714345d2_SiteId">
    <vt:lpwstr>3bfb38a9-80c7-46ae-96ba-0ba74714d0ce</vt:lpwstr>
  </property>
  <property fmtid="{D5CDD505-2E9C-101B-9397-08002B2CF9AE}" pid="36" name="MSIP_Label_defa4170-0d19-0005-0004-bc88714345d2_ActionId">
    <vt:lpwstr>08e4bd88-e23e-4042-a15b-5cde73886849</vt:lpwstr>
  </property>
  <property fmtid="{D5CDD505-2E9C-101B-9397-08002B2CF9AE}" pid="37" name="MSIP_Label_defa4170-0d19-0005-0004-bc88714345d2_ContentBits">
    <vt:lpwstr>0</vt:lpwstr>
  </property>
  <property fmtid="{D5CDD505-2E9C-101B-9397-08002B2CF9AE}" pid="38" name="MSIP_Label_defa4170-0d19-0005-0004-bc88714345d2_Tag">
    <vt:lpwstr>10, 3, 0, 1</vt:lpwstr>
  </property>
</Properties>
</file>