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37D044D6-126C-4C1A-A2E3-F22E488A6551}" xr6:coauthVersionLast="47" xr6:coauthVersionMax="47" xr10:uidLastSave="{00000000-0000-0000-0000-000000000000}"/>
  <bookViews>
    <workbookView xWindow="-28920" yWindow="-120" windowWidth="29040" windowHeight="15720" firstSheet="4" activeTab="7" xr2:uid="{00000000-000D-0000-FFFF-FFFF00000000}"/>
  </bookViews>
  <sheets>
    <sheet name="AUTOS  NOTA 322" sheetId="1" r:id="rId1"/>
    <sheet name="AUTOS NOTA 321" sheetId="7" r:id="rId2"/>
    <sheet name="AUTOS NOTA 324" sheetId="8" r:id="rId3"/>
    <sheet name="TASACION " sheetId="10" state="hidden" r:id="rId4"/>
    <sheet name="CONCEPTO CONCILIACIÓN NOTA 330" sheetId="11" r:id="rId5"/>
    <sheet name="AUTOS NOTA 325" sheetId="9" r:id="rId6"/>
    <sheet name="CAMBIO CONTINGENCIA NOTA 423" sheetId="12" r:id="rId7"/>
    <sheet name="AUTORIZACION " sheetId="13" r:id="rId8"/>
    <sheet name="Hoja2" sheetId="6" state="hidden" r:id="rId9"/>
  </sheets>
  <externalReferences>
    <externalReference r:id="rId10"/>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3" l="1"/>
  <c r="B8" i="13"/>
  <c r="B7" i="13"/>
  <c r="B6" i="13"/>
  <c r="B5" i="13"/>
  <c r="B4" i="13"/>
  <c r="B3" i="13"/>
  <c r="B34" i="12"/>
  <c r="B15" i="12"/>
  <c r="H20" i="11" l="1"/>
  <c r="H22" i="11" s="1"/>
  <c r="H24" i="11" s="1"/>
  <c r="G20" i="11"/>
  <c r="G22" i="11" s="1"/>
  <c r="G24" i="11" s="1"/>
  <c r="F20" i="11"/>
  <c r="F22" i="11" s="1"/>
  <c r="F24" i="11" s="1"/>
  <c r="E20" i="11"/>
  <c r="E22" i="11" s="1"/>
  <c r="E24" i="11" s="1"/>
  <c r="D20" i="11"/>
  <c r="D22" i="11" s="1"/>
  <c r="D24" i="11" s="1"/>
  <c r="H19" i="11"/>
  <c r="H21" i="11" s="1"/>
  <c r="H23" i="11" s="1"/>
  <c r="G19" i="11"/>
  <c r="G21" i="11" s="1"/>
  <c r="G23" i="11" s="1"/>
  <c r="F19" i="11"/>
  <c r="F21" i="11" s="1"/>
  <c r="F23" i="11" s="1"/>
  <c r="E19" i="11"/>
  <c r="E21" i="11" s="1"/>
  <c r="E23" i="11" s="1"/>
  <c r="D19" i="11"/>
  <c r="D21" i="11" s="1"/>
  <c r="D23" i="11" s="1"/>
  <c r="B6" i="8" l="1"/>
  <c r="B3" i="8"/>
  <c r="B20" i="8"/>
  <c r="B39" i="8" s="1"/>
  <c r="B10" i="9" l="1"/>
  <c r="B2" i="8" l="1"/>
  <c r="B2" i="9" s="1"/>
  <c r="B8" i="9" l="1"/>
  <c r="B7" i="9"/>
  <c r="B6" i="9"/>
  <c r="B5" i="9"/>
  <c r="B4" i="9"/>
  <c r="B3" i="9"/>
  <c r="B8" i="8"/>
  <c r="B7" i="8"/>
  <c r="B5" i="8"/>
  <c r="B4" i="8"/>
  <c r="B8" i="7"/>
  <c r="B4" i="7" l="1"/>
  <c r="B5" i="7"/>
  <c r="B6" i="7"/>
  <c r="B7" i="7"/>
  <c r="B3" i="7"/>
  <c r="B9" i="8"/>
  <c r="B11" i="9" l="1"/>
</calcChain>
</file>

<file path=xl/sharedStrings.xml><?xml version="1.0" encoding="utf-8"?>
<sst xmlns="http://schemas.openxmlformats.org/spreadsheetml/2006/main" count="334" uniqueCount="208">
  <si>
    <t>SOLICITUD DE ANTECEDENTES -ABOGADO EXTERNO-</t>
  </si>
  <si>
    <t>Radicado(23 digitos)</t>
  </si>
  <si>
    <t>Juzgado</t>
  </si>
  <si>
    <t>Demandado</t>
  </si>
  <si>
    <t xml:space="preserve">Demandante </t>
  </si>
  <si>
    <t>Tipo de vinculacion compañía</t>
  </si>
  <si>
    <t>DEMANDA DIRECTA</t>
  </si>
  <si>
    <t xml:space="preserve">Tipo de perjucio </t>
  </si>
  <si>
    <t>RCE HOMICIDIO-LESION</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</si>
  <si>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</si>
  <si>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</si>
  <si>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</si>
  <si>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</si>
  <si>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</si>
  <si>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</si>
  <si>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</si>
  <si>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</si>
  <si>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</si>
  <si>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</si>
  <si>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</si>
  <si>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</si>
  <si>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</si>
  <si>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</si>
  <si>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</si>
  <si>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</si>
  <si>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</si>
  <si>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</si>
  <si>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</si>
  <si>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</si>
  <si>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</si>
  <si>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</si>
  <si>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</si>
  <si>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</si>
  <si>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t>REMISION DE ANTECEDENTES - ABOGADO INTERNO-</t>
  </si>
  <si>
    <t>SINIESTRO - APLICATIVO</t>
  </si>
  <si>
    <t>INTERVINIENTE</t>
  </si>
  <si>
    <t>PÓLIZA</t>
  </si>
  <si>
    <t>AMPARO A AFECTAR</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</si>
  <si>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</si>
  <si>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</si>
  <si>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</si>
  <si>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</si>
  <si>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</si>
  <si>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</si>
  <si>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</si>
  <si>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</si>
  <si>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</si>
  <si>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</si>
  <si>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</si>
  <si>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</si>
  <si>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</si>
  <si>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</si>
  <si>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</si>
  <si>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</si>
  <si>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</si>
  <si>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</si>
  <si>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</si>
  <si>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</si>
  <si>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</si>
  <si>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</si>
  <si>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</si>
  <si>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</si>
  <si>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</si>
  <si>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</si>
  <si>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</si>
  <si>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</si>
  <si>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</si>
  <si>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</si>
  <si>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</si>
  <si>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</si>
  <si>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</si>
  <si>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</si>
  <si>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</si>
  <si>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</si>
  <si>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</si>
  <si>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</si>
  <si>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</si>
  <si>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</si>
  <si>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</si>
  <si>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</si>
  <si>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</si>
  <si>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</si>
  <si>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</si>
  <si>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</si>
  <si>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</si>
  <si>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</si>
  <si>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</si>
  <si>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</si>
  <si>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</si>
  <si>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</si>
  <si>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</si>
  <si>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</si>
  <si>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</si>
  <si>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</si>
  <si>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</si>
  <si>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</si>
  <si>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</si>
  <si>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</si>
  <si>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</si>
  <si>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</si>
  <si>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</si>
  <si>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</si>
  <si>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</si>
  <si>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</si>
  <si>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</si>
  <si>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</si>
  <si>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</si>
  <si>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</si>
  <si>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</si>
  <si>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</si>
  <si>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</si>
  <si>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</si>
  <si>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</si>
  <si>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</si>
  <si>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</si>
  <si>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</si>
  <si>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</si>
  <si>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</si>
  <si>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</si>
  <si>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</si>
  <si>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</si>
  <si>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</si>
  <si>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</si>
  <si>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</si>
  <si>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</si>
  <si>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</si>
  <si>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</si>
  <si>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</si>
  <si>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</si>
  <si>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</si>
  <si>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</si>
  <si>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</si>
  <si>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</si>
  <si>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</si>
  <si>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</si>
  <si>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</si>
  <si>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</si>
  <si>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</si>
  <si>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</si>
  <si>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</si>
  <si>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</si>
  <si>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</si>
  <si>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</si>
  <si>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</si>
  <si>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</si>
  <si>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</si>
  <si>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</si>
  <si>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</si>
  <si>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</si>
  <si>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</si>
  <si>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</si>
  <si>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</si>
  <si>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</si>
  <si>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</si>
  <si>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</si>
  <si>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</si>
  <si>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25290310300220230001400</t>
  </si>
  <si>
    <t>JUZGADO 2 CIVIL DEL CIRCUITO DE FUSAGASUGÁ</t>
  </si>
  <si>
    <t xml:space="preserve">Yeison Efrén Neira Ballén 
Yamid Antonio Tapasco Valencia 
Allianz Seguros S.A. </t>
  </si>
  <si>
    <t xml:space="preserve">Adonay Cardona Pérez </t>
  </si>
  <si>
    <t>Diagonal 25B No. 1-81 Torre 16 Apto 101 - Fusagasugá, Cundinamarca</t>
  </si>
  <si>
    <t>dianamiperez1@hotmail.com</t>
  </si>
  <si>
    <t>No se indicó</t>
  </si>
  <si>
    <t>Unión libre</t>
  </si>
  <si>
    <t>44 años</t>
  </si>
  <si>
    <t>N/A</t>
  </si>
  <si>
    <t>8 de enero de 1977</t>
  </si>
  <si>
    <t>09 de febrero de 2021</t>
  </si>
  <si>
    <t>THV-413</t>
  </si>
  <si>
    <t>022613504/0</t>
  </si>
  <si>
    <t>Yamid Antonio Tapasco Valencia</t>
  </si>
  <si>
    <t xml:space="preserve">Fecha de contestacion 
</t>
  </si>
  <si>
    <t>16 de diciembre de 2022</t>
  </si>
  <si>
    <t>29 de noviembre de 2022</t>
  </si>
  <si>
    <t>APJ31907-98457083</t>
  </si>
  <si>
    <t>022613504 / 0</t>
  </si>
  <si>
    <t>01/02/2021 hasta las 24:00 horas del 31/01/2022.</t>
  </si>
  <si>
    <t>x</t>
  </si>
  <si>
    <t xml:space="preserve">Adonay Cardona Pérez (víctima directa)
Diana Milet Pérez Aguirre (compañera permanente)
Kevin Alonso Cardona Pérez (hijo)
Yeire Maritza Cardona Pérez (hija)
Yuriene Cardona Pérez (hija)
Lian Yatzel Cañón Cardona (nieto menor de edad - Nacimiento 06/05/2017)
Iam Andrey Castillo Cardona (nieto menor de edad - Nacimiento 18/03/2021)
</t>
  </si>
  <si>
    <t>02 de mayo de 2024</t>
  </si>
  <si>
    <t>29 de abril de 2024</t>
  </si>
  <si>
    <t>28 de mayo de 2024</t>
  </si>
  <si>
    <t xml:space="preserve">1. El día 9 de febrero de 2021, el señor Adonay Cardona se desplzaba como parrillero en la motocicleta de placas MFO-91E que era conducida por el señor Luis Gonzalo Pusquin Cardona en la viá que de Girardot conduce a Bogotá a la altura del muncipio de Fusagasugá, cuando chocó con el vehículo de placas THV-413 conducido por Yeison Efrén Neira Ballén, quien presuntamete frenó abruptamente para girar e ingresar a la vía secundaria del corregimiento de Chinauta.
2. Producto de las lesiones sufridas a raíz del accidente previamente descrito, el señor Adonay Cardona fue calificado con une pérdida de capacidad laboral del 83,71% expedida por la EPS Famisanar por discapacidad mental absoluta.  
3. El 11 de noviembre de 2022 radicó reclamación ante Allianz Seguros S.A. quien ofreció la suma de $6.800.000 dado que no se habían esclarecido del todo las circunstancias del accidente ni la responsabilidad del asegurado. </t>
  </si>
  <si>
    <t xml:space="preserve">La contingencia se califica como eventual en atención a que, si bien la póliza presta cobertura material y temporal respecto de los hechos objeto de litigio, dependerá del debate probatorio acreditar o desvirtuar la causal exonarativa de responsabilidad correspondiente al hecho de un tercero. 
Lo primero que debe tenerse en cuenta es que la póliza No. 022613504/0 pactada en la modalidad de ocurrencia, tuvo vigencia del 01/02/2021 hasta el 31/01/2022 y los hechos objeto de litigio ocurrieron el 09/02/2021, es decir dentro de la vigencia del contrato de seguro. Frente a la cobertura material, debe decirse que la responsabilidad civil extracontractual es uno de los amparos de la póliza, por lo tanto hay cobertura material . 
Sobre la responsabilidad del asegurado, debe indicarse que se considera que se ha configurado la causal exonerativa por el hecho de un tercero, toda vez que el informe pericial de accidentes de tránsito (RAT) solicitado y aportado por la compañía indica que la causa del accidente es atribuible al conductor de la motocicleta MFO-91E, en la cual se desplazaba como parrillero el señor Adonay Cardona, puesto que aquel impactó de frente al vehículo asegurado THV-413, mientras este último giraba hacia la derecha para entrar en la vía que conduce al corregimiento de Chinauta. Sin embargo, no puede perderse de vista que en el IPAT se le atribuyó la hipótesis del accidente al vehículo asegurado, por la causa denominada girar bruscamente, en esa medida, dependerá del debate probatorio acreditar o desvirtuar la configuración del hecho exclusivo de un tercero. 
Todo lo anterior sin perjuicio del caracter contingente del proceso. </t>
  </si>
  <si>
    <t>Como liquidación objetiva de las pretensiones se llegó a la suma de $490.609.772 en atención a las siguientes consideraciones: 
1. Daño emergente: Se reconocerá solo la suma de $5.743.350 que se encuentra soportada con facturas y recibos de caja menor, que aunque carecen de algunos de los requisitos legales, es proable que el juez los conceda. 
2. Lucro cesante: Se reconocerá la suma de $206.566.422 por este concepto en favor de la víctima directa, cifra que corresponde al cálculo de ingresos por un salario mínimo hasta la fecha de vida probable en atención a la PCL del 82%. No se reconocerá ninguna cifra en favor de la cónyuge del señor Cardona dado que no se acreditó suficientemente la pérdida de sus ingresos. 
3. Daño a la salud: No se reconocerá ninguna suma por este concepto atendiendo a que esta no es una tipología de perjuicio reconocida por la jurisdicción ordinaria-especialidad civil. 
4. Daño a la vida de relación: Se reconoce la suma de $150.000.000 por concepto de daño a la vida de relación de la siguiente forma: a la víctima directa la suma de $50.000.000 atendiendo a la sentencia SC4803-2019 (12/11/2019) y $100.000.000 para las víctimas indirectas así: $20.000.000 millones para cada uno de los tres hijos y la compañera permanente; y $10.000.000 para cada uno de los dos nietos atendiendo a la sentencia SC5686 de 2018, proferida el 19 de diciembre de 2018.
5. Daño moral: Se reconocerá la suma de $130.000.000 de la siguiente forma: $30.000.000 para la víctima directa, $20.000.000 para cada uno de los tres hijos y para la compañera permanente y $10.000.000 para cada uno de los dos nietos, atendiento a la sentencia SC780-2020 (10/03/2020).
6. Deducible: Se descontará la suma de $1.700.000 por concepto de deducible pactado en la póliza No. 022613504/0.</t>
  </si>
  <si>
    <t>EXCEPCIONES FRENTE A LA DEMANDA: 
1. Ausencia de responsabilidad por acreditación de la causal exonerativa hecho exclusivo de un tercero. 
2. Improcedencia del reconocimiento por concepto de daño emergente
3. Improcedencia del reconocimiento del lucro cesante
4. Improcedencia del reconocimiento del daño a la salud
5. Improcedencia del reconocimiento del daño moral por tasación exorbitante de los perjuicios.
6. Improcedencia del reconocimiento al daño a la vida de relación
7. Genérica o Innominada
EXCEPCIONES FRENTE AL CONTRATO DE SEGURO
1. Inexistencia de obligación de indemnizar a cargo de Allianz Seguros S.A. por incumplimiento de acreditación de las cargas del artículo 1077 del C.Co. 
2. Riesgos expresamente exlcuidos en la póliza de seguro 
3. Carácter meramente indemnizatorio que revisten los contratos de seguro. 
4. En cualquier caso, de ninguna forma se podrá exceder el límite del valor asegurado y deberá tenerse en cuenta el deducible pactado. 
5. Ausencia de solidaridad del contrato de seguro celebrado con Allianz S.A.
6. Genérica o innominada.
EXCEPCIONES FRENTE AL LLAMAMIENTO EN GARANTÍA
1. FALTA DE LEGITIMACIÓN EN LA CAUSA POR ACTIVA DE YEISON NEIRA PARA PROMOVER EL LLAMAMIENTO EN GARANTÍA
2. FALTA DE LEGITIMACIÓN EN LA CAUSA POR PASIVA DE ALLIANZ SEGUROS S.A. RESPECTO AL LLAMAMIENTO DE YEISON NEIRA 
3. FALTA DE COBERTURA MATERIAL DEL CONTRATO DE SEGURO RESPECTO AL SEÑOR YEISON NEIRA 
4. INEXISTENCIA DE OBLIGACIÓN DE INDEMNIZAR A CARGO DE ALLIANZ SEGUROS S.A. POR INCUMPLIMIENTO DE LAS CARGAS DEL ARTÍCULO 1072 DEL CÓDIGO DE COMERCIO. 
5. RIESGOS EXPRESAMENTE EXCLUIDOS EN LA PÓLIZA DE SEGURO No. 022613594/0 
6. CARÁCTER MERAMENTE INDEMNIZATORIO QUE REVISTEN LOS CONTRATOS DE SEGUROS. 
7. EN CUALQUIER CASO, DE NINGUNA FORMA SE PODRÁ EXCEDER EL LÍMITE DEL VALOR ASEGURADO
8. DEDUCIBLE PACTADO EN LA PÓLIZA 
9. DISPONIBILIDAD DEL VALOR ASEGURADO
10. GENERICA O INNOMINADA</t>
  </si>
  <si>
    <t xml:space="preserve">CONCEPTO DE CONCILIACIÓN 330 </t>
  </si>
  <si>
    <t xml:space="preserve">SUMA SOLICITADA </t>
  </si>
  <si>
    <t>AUTORIZACION COMPAÑÍA SUMA</t>
  </si>
  <si>
    <t xml:space="preserve">AUTORIZACION COMPAÑÍA COMENTARIOS </t>
  </si>
  <si>
    <t>25290310300220230001400.</t>
  </si>
  <si>
    <t>Adonay Cardona Pérez (víctima directa)
Diana Milet Pérez Aguirre (compañera permanente)
Kevin Alonso Cardona Pérez (hijo)
Yeire Maritza Cardona Pérez (hija)
Yuriene Cardona Pérez (hija)
Lian Yatzel Cañón Cardona (nieto menor de edad - Nacimiento 06/05/2017)
Iam Andrey Castillo Cardona (nieto menor de edad - Nacimiento 18/03/2021)</t>
  </si>
  <si>
    <t>LLAMADA EN GARANTÍA</t>
  </si>
  <si>
    <t xml:space="preserve">COMENTARIOS ABOGADO EXTERNO </t>
  </si>
  <si>
    <t>*Dra. No recomendamos conciliar, debido a la contingencia eventual del proceso.
*El doctor Carlos Prieto tiene disponibilidad para asistir a la diligencia.</t>
  </si>
  <si>
    <t>CAMBIO CONTINGENCIA PJ</t>
  </si>
  <si>
    <t xml:space="preserve">CONTINGENCIA ACTUAL </t>
  </si>
  <si>
    <t xml:space="preserve">CAMBIO DE CONTINGENCIA </t>
  </si>
  <si>
    <t xml:space="preserve">COMENTARIOS CAMBIO DE CONTINGENCIA </t>
  </si>
  <si>
    <t xml:space="preserve">ACTUALIZACION DE CONTINGENCIA  </t>
  </si>
  <si>
    <r>
      <t xml:space="preserve">INDIQUE LA PLACA- </t>
    </r>
    <r>
      <rPr>
        <sz val="11"/>
        <color rgb="FFFF0000"/>
        <rFont val="Calibri"/>
        <family val="2"/>
        <scheme val="minor"/>
      </rPr>
      <t>THV-413</t>
    </r>
  </si>
  <si>
    <t>Daño a la vida de relación</t>
  </si>
  <si>
    <r>
      <rPr>
        <b/>
        <sz val="11"/>
        <color theme="1"/>
        <rFont val="Calibri"/>
        <family val="2"/>
        <scheme val="minor"/>
      </rPr>
      <t>LIQUIDACIÓN OBJETIVA:</t>
    </r>
    <r>
      <rPr>
        <sz val="11"/>
        <color theme="1"/>
        <rFont val="Calibri"/>
        <family val="2"/>
        <scheme val="minor"/>
      </rPr>
      <t xml:space="preserve">
Por lo anterior, procedemos a ajustar igualmente la liquidación objetiva de las pretensiones, la cual consideramos que debe ser REAJUSTADA a la suma de: $690.609.772, en atención a las siguientes consideraciones: 
1.	Daño emergente: Se reconocerá solo la suma de $5.743.350 que se encuentra soportada con facturas y recibos de caja menor que, aunque carecen de algunos de los requisitos legales, es probable que el juez los conceda. En todo caso también dependerá del debate probatorio saber si estos son incluidos al proceso pues sobre estos documentos se solicitó la ratificación. 
2.	Lucro cesante: Se reconocerá la suma de $206.566.422 por este concepto en favor de la víctima directa, cifra que corresponde al cálculo de ingresos por un salario mínimo hasta la fecha de vida probable en atención a la PCL del 83,71%. No se reconocerá ninguna cifra en favor de la cónyuge del señor Cardona dado que, si bien se probó que se dedica actualmente al cuidado de su esposo, lo cierto es que no se demostró documentalmente la existencia de la relación laboral previa que adujo existir, y en los interrogatorios no hubo una definición clara de cuál era la actividad que supuestamente desarrollaba la señora Diana para la fecha de los hechos, de manera que no se acreditó suficientemente la pérdida de sus ingresos de esta naturaleza por parte de aquella.  
3.	Daño a la salud: $0. No se reconocerá ninguna suma por este concepto atendiendo a que esta no es una tipología de perjuicio reconocida por la jurisdicción ordinaria-especialidad civil. 
4.	Daño a la vida de relación: Se reconoce la suma de $260.000.000 por concepto de daño a la vida de relación de la siguiente forma: 
a.	A la víctima directa la suma de $60.000.000. 
b.	$50.000.000 para la compañera permanente.
c.	$40.000.000 para cada uno de los tres hijos, para un total de $120.000.000. 
d.	$15.000.000 para cada uno de los dos nietos, para un total de $30.000.000.
Lo anterior, atendiendo a la sentencia SC5686 de 2018, proferida el 19 de diciembre de 2019 y a la a la sentencia SC4803-2019 (12/11/2019); pero principalmente debe tenerse en cuenta que la víctima quedó en condición de invalidez, con una PCL del 83.71% y que su esposa debe encargarse de todas las necesidades de la víctima, incluida la realización de actividades básicas. Incluso, está probado que el Juzgado de Familia de Fusagasugá designó como persona de apoyo provisional a favor del señor Adonay a la señora Diana Milet Pérez Aguirre en sentencia del 10 de agosto del 2022. Es decir que, en efecto, se probó la afectación causada en la vida de relación se la compañera permanente, quien ha visto claramente limitada la realización de sus actividades personales, en razón a la condición en la que quedó la víctima directa. La afectación se puede predicar también sobre los hijos, pues de acuerdo con lo narrado en la demanda, son quienes tienen que dedicarse a proporcionar los gastos que requiera su padre pues este ni su madre pueden trabajar.  Adicionalmente, con los interrogatorios de parte se demostró la afectación real causada a cada uno de los demandantes como resultado de la condición de invalidez en la que se encuentra el señor Adonay Cardona.
5.	Daño moral: Se reconoce la suma de $220.000.000 por concepto de daño moral de la siguiente forma: 
a.	A la víctima directa la suma de $60.000.000. 
b.	$50.000.000 para la compañera permanente.
c.	$30.000.000 para cada uno de los tres hijos, para un total de $90.000.000. 
d.	$10.000.000 para cada uno de los dos nietos, para un total de $20.000.000.
Lo anterior, atendiendo a la sentencia SC5686 de 2018, proferida el 19 de diciembre de 2019 y a la a la sentencia SC4803-2019 (12/11/2019); pero principalmente debe tenerse en cuenta que la víctima quedó en condición de invalidez, con una PCL del 83.71% y que su esposa debe encargarse de todas las necesidades de la víctima, incluida la realización de actividades básicas. Incluso, está probado que el Juzgado de Familia de Fusagasugá designó como persona de apoyo provisional a favor del señor Adonay a la señora Diana Milet Pérez Aguirre en sentencia del 10 de agosto del 2022. Es decir que, en efecto, se probó la afectación emocional causada a la víctima directa y a su núcleo familiar; quienes tienen que ver la situación de aparente invalidez y postración en la que actualmente se encuentra el señor Adonay. Adicionalmente, con los interrogatorios de parte se demostró la afectación real causada a cada uno de los demandantes como resultado de la condición de invalidez en la que se encuentra el señor Adonay Cardona. 
*Los valores anteriores dan un total de $692.309.772
6.	Deducible: Se descontará la suma de $1.700.000 por concepto de deducible pactado en la póliza No. 022613504/0.</t>
    </r>
  </si>
  <si>
    <r>
      <rPr>
        <b/>
        <sz val="11"/>
        <color theme="1"/>
        <rFont val="Calibri"/>
        <family val="2"/>
        <scheme val="minor"/>
      </rPr>
      <t>LA CALIFICACIÓN DE LA CONTINGENCIA SE MODIFICA A PROBABLE.</t>
    </r>
    <r>
      <rPr>
        <sz val="11"/>
        <color theme="1"/>
        <rFont val="Calibri"/>
        <family val="2"/>
        <scheme val="minor"/>
      </rPr>
      <t xml:space="preserve">
Por lo que se pasa a explicar: 
La póliza presta cobertura material y temporal y la responsabilidad del conductor del vehículo asegurado está demostrada. 
Lo primero que debe tenerse en cuenta es que la póliza No. 022613504/0 pactada en la modalidad de ocurrencia, tuvo vigencia del 01/02/2021 hasta el 31/01/2022 y los hechos objeto de litigio ocurrieron el 09/02/2021, es decir dentro de la vigencia del contrato de seguro. Frente a la cobertura material, debe decirse que la responsabilidad civil extracontractual es uno de los amparos de la póliza, por lo tanto, hay cobertura material.
En segundo lugar, se encuentra acreditada la responsabilidad del asegurado. Inicialmente como estrategia de defensa de la pasiva se argumentó que operó la causal eximente de la responsabilidad relativa al Hecho exclusivo de un tercero, toda vez que el informe pericial de accidentes de tránsito (RAT) emitido por IRSVIAL en julio del 2022, y que se aportó con la contestación de Allianz, indicaba que la causa del accidente es atribuible al conductor de la motocicleta MFO-91E, en la cual se desplazaba como parrillero el señor Adonay Cardona, puesto que aquel impactó de frente al vehículo asegurado THV-413, mientras este último giraba hacia la derecha para entrar en la vía que conduce al corregimiento de Chinauta. Sin embargo, IRSVIAL emitió en diciembre del 2022 una adenda a dicho dictamen, en el cual, incluyendo el análisis del video del accidente, determinan que existe una culpa compartida entre el conductor del camión (por realizar una maniobra de giro desde el carril izquierdo de la vía), y el conductor de la motocicleta (por desplazarse a una velocidad inadecuada, superior a 80 km/h, y no encontrarse atento a los elementos presentes en la vía). Este último dictamen fue puesto en conocimiento del apoderado de los demandados Yeison Efrén Neira Ballén y Yamid Antonio Tapasco Valencia. De manera que, en el evento de que los peritos de IRSVIAL asistan a audiencia a sustentar el dictamen, claramente traerán a colación las consideraciones en la adenda efectuada a dicho dictamen y la teoría del caso relativa al hecho de un tercero, no saldría avante. A lo anterior se suma que, con el interrogatorio de parte, el conductor del camión asegurado indicó que supuestamente había revisado el retrovisor antes de cruzar, y que no vio a nadie, y luego indicó que vio que la moto venía por la berma; lo que resulta contradictorio, pues solo podría saber que la moto se desplazaba por la berma si la hubiese visto por el retrovisor. Si bien el conductor se notó sincero en su declaración, el juez podría concluir con esta manifestación, que el conductor no fue diligente previo a desplegar la maniobra de giro que finalmente provocó el accidente. 
Es preciso resaltar que, si bien en el video, se puede observar que la motocicleta en efecto iba a una alta velocidad y que no vio al camión puesto que no hizo ningún intento de desvío ni de frenado, sino que avanzó a velocidad constante hasta colisionar al camión que ya llevaba avanzada la trayectoria del giro hacia la derecha hasta casi completarlo, y que, por lo tanto, hubo una distracción del conductor de la moto. Tampoco se puede desconocer que el elemento cardinal para acreditar de forma técnica el eximente de responsabilidad lo constituía el RAT, el cual, de acuerdo con lo indicado previamente, resultaría desfavorable en la sustentación. 
El Dr. Harold Vinicio apoderado del asegurado y del conductor del vehículo también insistió en la necesidad de conciliar este caso.
Todo lo anterior sin perjuicio del carácter contingente del proceso.
_________________________________________________
SOLICITUD DE SUMA PARA INICIAR ACERCAMIENTOS CONCILIATORIOS:
Estimada doctora, teniendo en cuenta lo anterior, solicitamos respetuosamente autorización de suma para intentar acercamientos conciliatorios, por tanto, solicitamos el 70% de la liquidación objetiva, es decir $483.426.841
</t>
    </r>
  </si>
  <si>
    <t xml:space="preserve">LA CALIFICACIÓN DE LA CONTINGENCIA SE MODIFICA A PROBABLE.
Por lo que se pasa a explicar: 
La póliza presta cobertura material y temporal y la responsabilidad del conductor del vehículo asegurado está demostrada. 
Lo primero que debe tenerse en cuenta es que la póliza No. 022613504/0 pactada en la modalidad de ocurrencia, tuvo vigencia del 01/02/2021 hasta el 31/01/2022 y los hechos objeto de litigio ocurrieron el 09/02/2021, es decir dentro de la vigencia del contrato de seguro. Frente a la cobertura material, debe decirse que la responsabilidad civil extracontractual es uno de los amparos de la póliza, por lo tanto, hay cobertura material.
En segundo lugar, se encuentra acreditada la responsabilidad del asegurado. Inicialmente como estrategia de defensa de la pasiva se argumentó que operó la causal eximente de la responsabilidad relativa al Hecho exclusivo de un tercero, toda vez que el informe pericial de accidentes de tránsito (RAT) emitido por IRSVIAL en julio del 2022, y que se aportó con la contestación de Allianz, indicaba que la causa del accidente es atribuible al conductor de la motocicleta MFO-91E, en la cual se desplazaba como parrillero el señor Adonay Cardona, puesto que aquel impactó de frente al vehículo asegurado THV-413, mientras este último giraba hacia la derecha para entrar en la vía que conduce al corregimiento de Chinauta. Sin embargo, IRSVIAL emitió en diciembre del 2022 una adenda a dicho dictamen, en el cual, incluyendo el análisis del video del accidente, determinan que existe una culpa compartida entre el conductor del camión (por realizar una maniobra de giro desde el carril izquierdo de la vía), y el conductor de la motocicleta (por desplazarse a una velocidad inadecuada, superior a 80 km/h, y no encontrarse atento a los elementos presentes en la vía). Este último dictamen fue puesto en conocimiento del apoderado de los demandados Yeison Efrén Neira Ballén y Yamid Antonio Tapasco Valencia. De manera que, en el evento de que los peritos de IRSVIAL asistan a audiencia a sustentar el dictamen, claramente traerán a colación las consideraciones en la adenda efectuada a dicho dictamen y la teoría del caso relativa al hecho de un tercero, no saldría avante. A lo anterior se suma que, con el interrogatorio de parte, el conductor del camión asegurado indicó que supuestamente había revisado el retrovisor antes de cruzar, y que no vio a nadie, y luego indicó que vio que la moto venía por la berma; lo que resulta contradictorio, pues solo podría saber que la moto se desplazaba por la berma si la hubiese visto por el retrovisor. Si bien el conductor se notó sincero en su declaración, el juez podría concluir con esta manifestación, que el conductor no fue diligente previo a desplegar la maniobra de giro que finalmente provocó el accidente. 
Es preciso resaltar que, si bien en el video, se puede observar que la motocicleta en efecto iba a una alta velocidad y que no vio al camión puesto que no hizo ningún intento de desvío ni de frenado, sino que avanzó a velocidad constante hasta colisionar al camión que ya llevaba avanzada la trayectoria del giro hacia la derecha hasta casi completarlo, y que, por lo tanto, hubo una distracción del conductor de la moto. Tampoco se puede desconocer que el elemento cardinal para acreditar de forma técnica el eximente de responsabilidad lo constituía el RAT, el cual, de acuerdo con lo indicado previamente, resultaría desfavorable en la sustentación. 
El Dr. Harold Vinicio apoderado del asegurado y del conductor del vehículo también insistió en la necesidad de conciliar este caso.
Todo lo anterior sin perjuicio del carácter contingente del proceso.
</t>
  </si>
  <si>
    <t xml:space="preserve">AUTORIZACION </t>
  </si>
  <si>
    <t xml:space="preserve">Se autoriza el cambio de contingencia a Probable, la contingencia queda igual por $526,914,895, se autoiza como suma inicial de conciliacion por  250,000,000 pago rapido a 5 dias. </t>
  </si>
  <si>
    <t>98457083-133553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</si>
</sst>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5" borderId="1" xfId="0" applyFill="1" applyBorder="1" applyAlignment="1">
      <alignment horizontal="justify" vertical="top"/>
    </xf>
    <xf numFmtId="42" fontId="0" fillId="5" borderId="1" xfId="1" applyFont="1" applyFill="1" applyBorder="1" applyAlignment="1">
      <alignment horizontal="left" vertical="center"/>
    </xf>
    <xf numFmtId="6" fontId="0" fillId="5" borderId="1" xfId="4" applyNumberFormat="1" applyFont="1" applyFill="1" applyBorder="1" applyAlignment="1">
      <alignment horizontal="center"/>
    </xf>
    <xf numFmtId="44" fontId="0" fillId="5" borderId="1" xfId="4" applyFont="1" applyFill="1" applyBorder="1" applyAlignment="1">
      <alignment horizontal="center"/>
    </xf>
    <xf numFmtId="0" fontId="9" fillId="2" borderId="4"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164" fontId="0" fillId="0" borderId="1" xfId="0" applyNumberFormat="1" applyBorder="1" applyAlignment="1">
      <alignment horizontal="justify" vertical="top"/>
    </xf>
    <xf numFmtId="0" fontId="2" fillId="0" borderId="1" xfId="0" applyFon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42" fontId="0" fillId="5" borderId="4" xfId="1" applyFont="1" applyFill="1" applyBorder="1" applyAlignment="1" applyProtection="1">
      <alignment horizontal="center" vertical="top"/>
    </xf>
    <xf numFmtId="0" fontId="0" fillId="0" borderId="1" xfId="0" applyBorder="1" applyAlignment="1">
      <alignment horizontal="left" vertical="top" wrapText="1"/>
    </xf>
    <xf numFmtId="0" fontId="0" fillId="0" borderId="1" xfId="0" applyBorder="1" applyAlignment="1">
      <alignment horizontal="left"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85</xdr:row>
      <xdr:rowOff>27771</xdr:rowOff>
    </xdr:to>
    <xdr:pic>
      <xdr:nvPicPr>
        <xdr:cNvPr id="2" name="Imagen 1">
          <a:extLst>
            <a:ext uri="{FF2B5EF4-FFF2-40B4-BE49-F238E27FC236}">
              <a16:creationId xmlns:a16="http://schemas.microsoft.com/office/drawing/2014/main" id="{859B2BCE-50CB-9526-399D-DAAB437655A3}"/>
            </a:ext>
          </a:extLst>
        </xdr:cNvPr>
        <xdr:cNvPicPr>
          <a:picLocks noChangeAspect="1"/>
        </xdr:cNvPicPr>
      </xdr:nvPicPr>
      <xdr:blipFill>
        <a:blip xmlns:r="http://schemas.openxmlformats.org/officeDocument/2006/relationships" r:embed="rId1"/>
        <a:stretch>
          <a:fillRect/>
        </a:stretch>
      </xdr:blipFill>
      <xdr:spPr>
        <a:xfrm>
          <a:off x="0" y="9204960"/>
          <a:ext cx="11750040" cy="64285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ianamiperez1@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2" zoomScale="110" zoomScaleNormal="110" workbookViewId="0">
      <selection activeCell="B30" sqref="B30:C30"/>
    </sheetView>
  </sheetViews>
  <sheetFormatPr baseColWidth="10" defaultColWidth="0" defaultRowHeight="14.5" x14ac:dyDescent="0.35"/>
  <cols>
    <col min="1" max="1" width="53.453125" style="8" customWidth="1"/>
    <col min="2" max="2" width="55.1796875" style="8" customWidth="1"/>
    <col min="3" max="3" width="19.1796875" style="8" customWidth="1"/>
    <col min="4" max="16384" width="11.453125" style="2" hidden="1"/>
  </cols>
  <sheetData>
    <row r="1" spans="1:3" ht="18.5" x14ac:dyDescent="0.35">
      <c r="A1" s="46" t="s">
        <v>0</v>
      </c>
      <c r="B1" s="46"/>
      <c r="C1" s="46"/>
    </row>
    <row r="2" spans="1:3" x14ac:dyDescent="0.35">
      <c r="A2" s="5" t="s">
        <v>1</v>
      </c>
      <c r="B2" s="53" t="s">
        <v>156</v>
      </c>
      <c r="C2" s="54"/>
    </row>
    <row r="3" spans="1:3" x14ac:dyDescent="0.35">
      <c r="A3" s="5" t="s">
        <v>2</v>
      </c>
      <c r="B3" s="49" t="s">
        <v>157</v>
      </c>
      <c r="C3" s="50"/>
    </row>
    <row r="4" spans="1:3" ht="49.9" customHeight="1" x14ac:dyDescent="0.35">
      <c r="A4" s="5" t="s">
        <v>3</v>
      </c>
      <c r="B4" s="55" t="s">
        <v>158</v>
      </c>
      <c r="C4" s="50"/>
    </row>
    <row r="5" spans="1:3" ht="111" customHeight="1" x14ac:dyDescent="0.35">
      <c r="A5" s="5" t="s">
        <v>4</v>
      </c>
      <c r="B5" s="55" t="s">
        <v>178</v>
      </c>
      <c r="C5" s="50"/>
    </row>
    <row r="6" spans="1:3" x14ac:dyDescent="0.35">
      <c r="A6" s="5" t="s">
        <v>5</v>
      </c>
      <c r="B6" s="47" t="s">
        <v>115</v>
      </c>
      <c r="C6" s="47"/>
    </row>
    <row r="7" spans="1:3" x14ac:dyDescent="0.35">
      <c r="A7" s="27" t="s">
        <v>7</v>
      </c>
      <c r="B7" s="49" t="s">
        <v>116</v>
      </c>
      <c r="C7" s="50"/>
    </row>
    <row r="8" spans="1:3" ht="22.9" customHeight="1" x14ac:dyDescent="0.35">
      <c r="A8" s="28" t="s">
        <v>9</v>
      </c>
      <c r="B8" s="48" t="s">
        <v>159</v>
      </c>
      <c r="C8" s="47"/>
    </row>
    <row r="9" spans="1:3" x14ac:dyDescent="0.35">
      <c r="A9" s="28" t="s">
        <v>10</v>
      </c>
      <c r="B9" s="47">
        <v>94395130</v>
      </c>
      <c r="C9" s="47"/>
    </row>
    <row r="10" spans="1:3" x14ac:dyDescent="0.35">
      <c r="A10" s="28" t="s">
        <v>11</v>
      </c>
      <c r="B10" s="48" t="s">
        <v>160</v>
      </c>
      <c r="C10" s="48"/>
    </row>
    <row r="11" spans="1:3" ht="30" customHeight="1" x14ac:dyDescent="0.35">
      <c r="A11" s="29" t="s">
        <v>12</v>
      </c>
      <c r="B11" s="48" t="s">
        <v>162</v>
      </c>
      <c r="C11" s="48"/>
    </row>
    <row r="12" spans="1:3" ht="30" customHeight="1" x14ac:dyDescent="0.35">
      <c r="A12" s="5" t="s">
        <v>13</v>
      </c>
      <c r="B12" s="63" t="s">
        <v>161</v>
      </c>
      <c r="C12" s="48"/>
    </row>
    <row r="13" spans="1:3" x14ac:dyDescent="0.35">
      <c r="A13" s="5" t="s">
        <v>14</v>
      </c>
      <c r="B13" s="47" t="s">
        <v>163</v>
      </c>
      <c r="C13" s="47"/>
    </row>
    <row r="14" spans="1:3" x14ac:dyDescent="0.35">
      <c r="A14" s="5" t="s">
        <v>15</v>
      </c>
      <c r="B14" s="57" t="s">
        <v>166</v>
      </c>
      <c r="C14" s="47"/>
    </row>
    <row r="15" spans="1:3" x14ac:dyDescent="0.35">
      <c r="A15" s="5" t="s">
        <v>16</v>
      </c>
      <c r="B15" s="47" t="s">
        <v>164</v>
      </c>
      <c r="C15" s="47"/>
    </row>
    <row r="16" spans="1:3" x14ac:dyDescent="0.35">
      <c r="A16" s="5" t="s">
        <v>17</v>
      </c>
      <c r="B16" s="47" t="s">
        <v>165</v>
      </c>
      <c r="C16" s="47"/>
    </row>
    <row r="17" spans="1:3" ht="15" customHeight="1" x14ac:dyDescent="0.35">
      <c r="A17" s="5" t="s">
        <v>18</v>
      </c>
      <c r="B17" s="48"/>
      <c r="C17" s="48"/>
    </row>
    <row r="18" spans="1:3" x14ac:dyDescent="0.35">
      <c r="A18" s="5" t="s">
        <v>19</v>
      </c>
      <c r="B18" s="48" t="s">
        <v>162</v>
      </c>
      <c r="C18" s="48"/>
    </row>
    <row r="19" spans="1:3" ht="18.75" customHeight="1" x14ac:dyDescent="0.35">
      <c r="A19" s="5" t="s">
        <v>20</v>
      </c>
      <c r="B19" s="51" t="s">
        <v>162</v>
      </c>
      <c r="C19" s="52"/>
    </row>
    <row r="20" spans="1:3" x14ac:dyDescent="0.35">
      <c r="A20" s="5" t="s">
        <v>21</v>
      </c>
      <c r="B20" s="47">
        <v>0</v>
      </c>
      <c r="C20" s="47"/>
    </row>
    <row r="21" spans="1:3" ht="17.25" customHeight="1" x14ac:dyDescent="0.35">
      <c r="A21" s="5" t="s">
        <v>22</v>
      </c>
      <c r="B21" s="48" t="s">
        <v>114</v>
      </c>
      <c r="C21" s="48"/>
    </row>
    <row r="22" spans="1:3" x14ac:dyDescent="0.35">
      <c r="A22" s="28" t="s">
        <v>23</v>
      </c>
      <c r="B22" s="61" t="s">
        <v>167</v>
      </c>
      <c r="C22" s="61"/>
    </row>
    <row r="23" spans="1:3" x14ac:dyDescent="0.35">
      <c r="A23" s="28" t="s">
        <v>24</v>
      </c>
      <c r="B23" s="62" t="s">
        <v>173</v>
      </c>
      <c r="C23" s="61"/>
    </row>
    <row r="24" spans="1:3" x14ac:dyDescent="0.35">
      <c r="A24" s="28" t="s">
        <v>25</v>
      </c>
      <c r="B24" s="62" t="s">
        <v>172</v>
      </c>
      <c r="C24" s="61"/>
    </row>
    <row r="25" spans="1:3" x14ac:dyDescent="0.35">
      <c r="A25" s="56" t="s">
        <v>26</v>
      </c>
      <c r="B25" s="61" t="s">
        <v>182</v>
      </c>
      <c r="C25" s="45"/>
    </row>
    <row r="26" spans="1:3" x14ac:dyDescent="0.35">
      <c r="A26" s="56"/>
      <c r="B26" s="45"/>
      <c r="C26" s="45"/>
    </row>
    <row r="27" spans="1:3" ht="150" customHeight="1" x14ac:dyDescent="0.35">
      <c r="A27" s="56"/>
      <c r="B27" s="45"/>
      <c r="C27" s="45"/>
    </row>
    <row r="28" spans="1:3" x14ac:dyDescent="0.35">
      <c r="A28" s="28" t="s">
        <v>27</v>
      </c>
      <c r="B28" s="45" t="s">
        <v>170</v>
      </c>
      <c r="C28" s="45"/>
    </row>
    <row r="29" spans="1:3" x14ac:dyDescent="0.35">
      <c r="A29" s="28" t="s">
        <v>28</v>
      </c>
      <c r="B29" s="58">
        <v>4538806</v>
      </c>
      <c r="C29" s="45"/>
    </row>
    <row r="30" spans="1:3" x14ac:dyDescent="0.35">
      <c r="A30" s="28" t="s">
        <v>29</v>
      </c>
      <c r="B30" s="45" t="s">
        <v>168</v>
      </c>
      <c r="C30" s="45"/>
    </row>
    <row r="31" spans="1:3" x14ac:dyDescent="0.35">
      <c r="A31" s="28" t="s">
        <v>30</v>
      </c>
      <c r="B31" s="45" t="s">
        <v>169</v>
      </c>
      <c r="C31" s="45"/>
    </row>
    <row r="32" spans="1:3" x14ac:dyDescent="0.35">
      <c r="A32" s="28" t="s">
        <v>31</v>
      </c>
      <c r="B32" s="59" t="s">
        <v>179</v>
      </c>
      <c r="C32" s="60"/>
    </row>
    <row r="33" spans="1:3" x14ac:dyDescent="0.35">
      <c r="A33" s="5" t="s">
        <v>32</v>
      </c>
      <c r="B33" s="57" t="s">
        <v>180</v>
      </c>
      <c r="C33" s="57"/>
    </row>
    <row r="34" spans="1:3" ht="29" x14ac:dyDescent="0.35">
      <c r="A34" s="5" t="s">
        <v>171</v>
      </c>
      <c r="B34" s="57" t="s">
        <v>181</v>
      </c>
      <c r="C34" s="47"/>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B6C7FA4E-8B17-9146-8B8C-AB999AF5E78D}"/>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baseColWidth="10" defaultColWidth="0" defaultRowHeight="14.5" x14ac:dyDescent="0.35"/>
  <cols>
    <col min="1" max="1" width="49.7265625" customWidth="1"/>
    <col min="2" max="2" width="31.453125" customWidth="1"/>
    <col min="3" max="3" width="90.1796875" customWidth="1"/>
    <col min="4" max="16384" width="11.453125" hidden="1"/>
  </cols>
  <sheetData>
    <row r="1" spans="1:3" ht="18.5" x14ac:dyDescent="0.35">
      <c r="A1" s="83" t="s">
        <v>33</v>
      </c>
      <c r="B1" s="83"/>
      <c r="C1" s="83"/>
    </row>
    <row r="2" spans="1:3" ht="15.75" customHeight="1" x14ac:dyDescent="0.35">
      <c r="A2" s="20" t="s">
        <v>34</v>
      </c>
      <c r="B2" s="73" t="s">
        <v>174</v>
      </c>
      <c r="C2" s="74"/>
    </row>
    <row r="3" spans="1:3" s="2" customFormat="1" x14ac:dyDescent="0.35">
      <c r="A3" s="5" t="s">
        <v>1</v>
      </c>
      <c r="B3" s="47" t="str">
        <f>'AUTOS  NOTA 322'!B2:C2</f>
        <v>25290310300220230001400</v>
      </c>
      <c r="C3" s="47"/>
    </row>
    <row r="4" spans="1:3" s="2" customFormat="1" x14ac:dyDescent="0.35">
      <c r="A4" s="5" t="s">
        <v>2</v>
      </c>
      <c r="B4" s="47" t="str">
        <f>'AUTOS  NOTA 322'!B3:C3</f>
        <v>JUZGADO 2 CIVIL DEL CIRCUITO DE FUSAGASUGÁ</v>
      </c>
      <c r="C4" s="47"/>
    </row>
    <row r="5" spans="1:3" s="2" customFormat="1" x14ac:dyDescent="0.35">
      <c r="A5" s="5" t="s">
        <v>3</v>
      </c>
      <c r="B5" s="47" t="str">
        <f>'AUTOS  NOTA 322'!B4:C4</f>
        <v xml:space="preserve">Yeison Efrén Neira Ballén 
Yamid Antonio Tapasco Valencia 
Allianz Seguros S.A. </v>
      </c>
      <c r="C5" s="47"/>
    </row>
    <row r="6" spans="1:3" s="2" customFormat="1" x14ac:dyDescent="0.35">
      <c r="A6" s="5" t="s">
        <v>4</v>
      </c>
      <c r="B6" s="47" t="str">
        <f>'AUTOS  NOTA 322'!B5:C5</f>
        <v xml:space="preserve">Adonay Cardona Pérez (víctima directa)
Diana Milet Pérez Aguirre (compañera permanente)
Kevin Alonso Cardona Pérez (hijo)
Yeire Maritza Cardona Pérez (hija)
Yuriene Cardona Pérez (hija)
Lian Yatzel Cañón Cardona (nieto menor de edad - Nacimiento 06/05/2017)
Iam Andrey Castillo Cardona (nieto menor de edad - Nacimiento 18/03/2021)
</v>
      </c>
      <c r="C6" s="47"/>
    </row>
    <row r="7" spans="1:3" s="2" customFormat="1" x14ac:dyDescent="0.35">
      <c r="A7" s="5" t="s">
        <v>5</v>
      </c>
      <c r="B7" s="47" t="str">
        <f>'AUTOS  NOTA 322'!B6:C6</f>
        <v>LLAMADA EN GARANTIA</v>
      </c>
      <c r="C7" s="47"/>
    </row>
    <row r="8" spans="1:3" s="2" customFormat="1" x14ac:dyDescent="0.35">
      <c r="A8" s="31" t="s">
        <v>35</v>
      </c>
      <c r="B8" s="47" t="str">
        <f>'AUTOS  NOTA 322'!B7:C8</f>
        <v xml:space="preserve">Adonay Cardona Pérez </v>
      </c>
      <c r="C8" s="47"/>
    </row>
    <row r="9" spans="1:3" x14ac:dyDescent="0.35">
      <c r="A9" s="20" t="s">
        <v>36</v>
      </c>
      <c r="B9" s="47" t="s">
        <v>175</v>
      </c>
      <c r="C9" s="47"/>
    </row>
    <row r="10" spans="1:3" x14ac:dyDescent="0.35">
      <c r="A10" s="20" t="s">
        <v>37</v>
      </c>
      <c r="B10" s="47" t="s">
        <v>8</v>
      </c>
      <c r="C10" s="47"/>
    </row>
    <row r="11" spans="1:3" x14ac:dyDescent="0.35">
      <c r="A11" s="20" t="s">
        <v>38</v>
      </c>
      <c r="B11" s="66">
        <v>4000000000</v>
      </c>
      <c r="C11" s="67"/>
    </row>
    <row r="12" spans="1:3" x14ac:dyDescent="0.35">
      <c r="A12" s="20" t="s">
        <v>39</v>
      </c>
      <c r="B12" s="66">
        <v>1700000</v>
      </c>
      <c r="C12" s="67"/>
    </row>
    <row r="13" spans="1:3" x14ac:dyDescent="0.35">
      <c r="A13" s="20" t="s">
        <v>40</v>
      </c>
      <c r="B13" s="49" t="s">
        <v>117</v>
      </c>
      <c r="C13" s="50"/>
    </row>
    <row r="14" spans="1:3" x14ac:dyDescent="0.35">
      <c r="A14" s="20" t="s">
        <v>41</v>
      </c>
      <c r="B14" s="48" t="s">
        <v>176</v>
      </c>
      <c r="C14" s="47"/>
    </row>
    <row r="15" spans="1:3" x14ac:dyDescent="0.35">
      <c r="A15" s="20" t="s">
        <v>42</v>
      </c>
      <c r="B15" s="47" t="s">
        <v>112</v>
      </c>
      <c r="C15" s="47"/>
    </row>
    <row r="16" spans="1:3" x14ac:dyDescent="0.35">
      <c r="A16" s="20" t="s">
        <v>43</v>
      </c>
      <c r="B16" s="47" t="s">
        <v>112</v>
      </c>
      <c r="C16" s="47"/>
    </row>
    <row r="17" spans="1:3" x14ac:dyDescent="0.35">
      <c r="A17" s="70" t="s">
        <v>44</v>
      </c>
      <c r="B17" s="47" t="s">
        <v>134</v>
      </c>
      <c r="C17" s="47"/>
    </row>
    <row r="18" spans="1:3" x14ac:dyDescent="0.35">
      <c r="A18" s="71"/>
      <c r="B18" s="10" t="s">
        <v>45</v>
      </c>
      <c r="C18" s="10" t="s">
        <v>46</v>
      </c>
    </row>
    <row r="19" spans="1:3" x14ac:dyDescent="0.35">
      <c r="A19" s="71"/>
      <c r="B19" s="6" t="s">
        <v>47</v>
      </c>
      <c r="C19" s="6"/>
    </row>
    <row r="20" spans="1:3" x14ac:dyDescent="0.35">
      <c r="A20" s="71"/>
      <c r="B20" s="6"/>
      <c r="C20" s="6"/>
    </row>
    <row r="21" spans="1:3" x14ac:dyDescent="0.35">
      <c r="A21" s="72"/>
      <c r="B21" s="6"/>
      <c r="C21" s="6"/>
    </row>
    <row r="22" spans="1:3" x14ac:dyDescent="0.35">
      <c r="A22" s="20" t="s">
        <v>48</v>
      </c>
      <c r="B22" s="47" t="s">
        <v>112</v>
      </c>
      <c r="C22" s="47"/>
    </row>
    <row r="23" spans="1:3" x14ac:dyDescent="0.35">
      <c r="A23" s="20" t="s">
        <v>49</v>
      </c>
      <c r="B23" s="73" t="s">
        <v>112</v>
      </c>
      <c r="C23" s="74"/>
    </row>
    <row r="24" spans="1:3" x14ac:dyDescent="0.35">
      <c r="A24" s="20" t="s">
        <v>50</v>
      </c>
      <c r="B24" s="47" t="s">
        <v>122</v>
      </c>
      <c r="C24" s="47"/>
    </row>
    <row r="25" spans="1:3" x14ac:dyDescent="0.35">
      <c r="A25" s="20" t="s">
        <v>51</v>
      </c>
      <c r="B25" s="47"/>
      <c r="C25" s="47"/>
    </row>
    <row r="26" spans="1:3" x14ac:dyDescent="0.35">
      <c r="A26" s="20" t="s">
        <v>52</v>
      </c>
      <c r="B26" s="47"/>
      <c r="C26" s="47"/>
    </row>
    <row r="27" spans="1:3" x14ac:dyDescent="0.35">
      <c r="A27" s="19" t="s">
        <v>53</v>
      </c>
      <c r="B27" s="47" t="s">
        <v>112</v>
      </c>
      <c r="C27" s="47"/>
    </row>
    <row r="28" spans="1:3" x14ac:dyDescent="0.35">
      <c r="A28" s="75" t="s">
        <v>54</v>
      </c>
      <c r="B28" s="75"/>
      <c r="C28" s="75"/>
    </row>
    <row r="29" spans="1:3" x14ac:dyDescent="0.35">
      <c r="A29" s="68" t="s">
        <v>55</v>
      </c>
      <c r="B29" s="69"/>
      <c r="C29" s="11" t="s">
        <v>177</v>
      </c>
    </row>
    <row r="30" spans="1:3" x14ac:dyDescent="0.35">
      <c r="A30" s="68" t="s">
        <v>56</v>
      </c>
      <c r="B30" s="69"/>
      <c r="C30" s="11" t="s">
        <v>177</v>
      </c>
    </row>
    <row r="31" spans="1:3" x14ac:dyDescent="0.35">
      <c r="A31" s="68" t="s">
        <v>57</v>
      </c>
      <c r="B31" s="69"/>
      <c r="C31" s="12" t="s">
        <v>177</v>
      </c>
    </row>
    <row r="32" spans="1:3" x14ac:dyDescent="0.35">
      <c r="A32" s="68" t="s">
        <v>58</v>
      </c>
      <c r="B32" s="69"/>
      <c r="C32" s="11"/>
    </row>
    <row r="33" spans="1:3" x14ac:dyDescent="0.35">
      <c r="A33" s="68" t="s">
        <v>59</v>
      </c>
      <c r="B33" s="69"/>
      <c r="C33" s="11"/>
    </row>
    <row r="34" spans="1:3" x14ac:dyDescent="0.35">
      <c r="A34" s="68" t="s">
        <v>60</v>
      </c>
      <c r="B34" s="69"/>
      <c r="C34" s="13"/>
    </row>
    <row r="35" spans="1:3" x14ac:dyDescent="0.35">
      <c r="A35" s="64" t="s">
        <v>61</v>
      </c>
      <c r="B35" s="65"/>
      <c r="C35" s="14"/>
    </row>
    <row r="36" spans="1:3" x14ac:dyDescent="0.35">
      <c r="A36" s="64" t="s">
        <v>62</v>
      </c>
      <c r="B36" s="65"/>
      <c r="C36" s="15"/>
    </row>
    <row r="37" spans="1:3" x14ac:dyDescent="0.35">
      <c r="A37" s="76" t="s">
        <v>63</v>
      </c>
      <c r="B37" s="77"/>
      <c r="C37" s="15"/>
    </row>
    <row r="38" spans="1:3" x14ac:dyDescent="0.35">
      <c r="A38" s="78"/>
      <c r="B38" s="79"/>
      <c r="C38" s="15"/>
    </row>
    <row r="39" spans="1:3" x14ac:dyDescent="0.35">
      <c r="A39" s="80"/>
      <c r="B39" s="81"/>
      <c r="C39" s="15"/>
    </row>
    <row r="40" spans="1:3" x14ac:dyDescent="0.35">
      <c r="A40" s="82" t="s">
        <v>64</v>
      </c>
      <c r="B40" s="82"/>
      <c r="C40" s="82"/>
    </row>
    <row r="41" spans="1:3" x14ac:dyDescent="0.35">
      <c r="A41" s="17" t="s">
        <v>65</v>
      </c>
      <c r="B41" s="18"/>
      <c r="C41" s="15" t="s">
        <v>177</v>
      </c>
    </row>
    <row r="42" spans="1:3" x14ac:dyDescent="0.35">
      <c r="A42" s="64" t="s">
        <v>66</v>
      </c>
      <c r="B42" s="65"/>
      <c r="C42" s="15"/>
    </row>
    <row r="43" spans="1:3" x14ac:dyDescent="0.35">
      <c r="A43" s="64" t="s">
        <v>67</v>
      </c>
      <c r="B43" s="65"/>
      <c r="C43" s="15"/>
    </row>
    <row r="44" spans="1:3" x14ac:dyDescent="0.35">
      <c r="A44" s="17" t="s">
        <v>68</v>
      </c>
      <c r="B44" s="18"/>
      <c r="C44" s="15"/>
    </row>
    <row r="45" spans="1:3" x14ac:dyDescent="0.35">
      <c r="A45" s="17" t="s">
        <v>69</v>
      </c>
      <c r="B45" s="18"/>
      <c r="C45" s="15"/>
    </row>
    <row r="46" spans="1:3" x14ac:dyDescent="0.35">
      <c r="A46" s="64" t="s">
        <v>70</v>
      </c>
      <c r="B46" s="65"/>
      <c r="C46" s="15"/>
    </row>
    <row r="47" spans="1:3" x14ac:dyDescent="0.35">
      <c r="A47" s="17" t="s">
        <v>71</v>
      </c>
      <c r="B47" s="16"/>
      <c r="C47" s="15"/>
    </row>
    <row r="48" spans="1:3" x14ac:dyDescent="0.35">
      <c r="A48" s="64" t="s">
        <v>72</v>
      </c>
      <c r="B48" s="65"/>
      <c r="C48" s="15"/>
    </row>
    <row r="49" spans="1:3" x14ac:dyDescent="0.35">
      <c r="A49" s="64" t="s">
        <v>73</v>
      </c>
      <c r="B49" s="65"/>
      <c r="C49" s="15"/>
    </row>
    <row r="50" spans="1:3" x14ac:dyDescent="0.35">
      <c r="A50" s="64" t="s">
        <v>63</v>
      </c>
      <c r="B50" s="65"/>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4" zoomScale="115" zoomScaleNormal="115" workbookViewId="0">
      <selection activeCell="B19" sqref="B19:C19"/>
    </sheetView>
  </sheetViews>
  <sheetFormatPr baseColWidth="10" defaultColWidth="0" defaultRowHeight="14.5" x14ac:dyDescent="0.35"/>
  <cols>
    <col min="1" max="1" width="41.7265625" customWidth="1"/>
    <col min="2" max="2" width="35.453125" customWidth="1"/>
    <col min="3" max="3" width="54.7265625" customWidth="1"/>
    <col min="4" max="8" width="11.453125" hidden="1" customWidth="1"/>
    <col min="9" max="9" width="12" hidden="1" customWidth="1"/>
    <col min="10" max="16384" width="11.453125" hidden="1"/>
  </cols>
  <sheetData>
    <row r="1" spans="1:9" ht="18.5" x14ac:dyDescent="0.35">
      <c r="A1" s="83" t="s">
        <v>74</v>
      </c>
      <c r="B1" s="83"/>
      <c r="C1" s="83"/>
    </row>
    <row r="2" spans="1:9" ht="15" customHeight="1" x14ac:dyDescent="0.35">
      <c r="A2" s="35" t="s">
        <v>34</v>
      </c>
      <c r="B2" s="87" t="str">
        <f>'AUTOS NOTA 321'!B2:C2</f>
        <v>APJ31907-98457083</v>
      </c>
      <c r="C2" s="88"/>
    </row>
    <row r="3" spans="1:9" x14ac:dyDescent="0.35">
      <c r="A3" s="36" t="s">
        <v>1</v>
      </c>
      <c r="B3" s="102" t="str">
        <f>'AUTOS  NOTA 322'!B2:C2</f>
        <v>25290310300220230001400</v>
      </c>
      <c r="C3" s="102"/>
    </row>
    <row r="4" spans="1:9" x14ac:dyDescent="0.35">
      <c r="A4" s="36" t="s">
        <v>2</v>
      </c>
      <c r="B4" s="102" t="str">
        <f>'AUTOS  NOTA 322'!B3:C3</f>
        <v>JUZGADO 2 CIVIL DEL CIRCUITO DE FUSAGASUGÁ</v>
      </c>
      <c r="C4" s="102"/>
    </row>
    <row r="5" spans="1:9" x14ac:dyDescent="0.35">
      <c r="A5" s="36" t="s">
        <v>3</v>
      </c>
      <c r="B5" s="102" t="str">
        <f>'AUTOS  NOTA 322'!B4:C4</f>
        <v xml:space="preserve">Yeison Efrén Neira Ballén 
Yamid Antonio Tapasco Valencia 
Allianz Seguros S.A. </v>
      </c>
      <c r="C5" s="102"/>
    </row>
    <row r="6" spans="1:9" ht="15" customHeight="1" x14ac:dyDescent="0.35">
      <c r="A6" s="36" t="s">
        <v>4</v>
      </c>
      <c r="B6" s="102" t="str">
        <f>'AUTOS  NOTA 322'!B5:C5</f>
        <v xml:space="preserve">Adonay Cardona Pérez (víctima directa)
Diana Milet Pérez Aguirre (compañera permanente)
Kevin Alonso Cardona Pérez (hijo)
Yeire Maritza Cardona Pérez (hija)
Yuriene Cardona Pérez (hija)
Lian Yatzel Cañón Cardona (nieto menor de edad - Nacimiento 06/05/2017)
Iam Andrey Castillo Cardona (nieto menor de edad - Nacimiento 18/03/2021)
</v>
      </c>
      <c r="C6" s="102"/>
    </row>
    <row r="7" spans="1:9" x14ac:dyDescent="0.35">
      <c r="A7" s="36" t="s">
        <v>5</v>
      </c>
      <c r="B7" s="102" t="str">
        <f>'AUTOS  NOTA 322'!B6:C6</f>
        <v>LLAMADA EN GARANTIA</v>
      </c>
      <c r="C7" s="102"/>
    </row>
    <row r="8" spans="1:9" x14ac:dyDescent="0.35">
      <c r="A8" s="38" t="s">
        <v>35</v>
      </c>
      <c r="B8" s="102" t="str">
        <f>'AUTOS  NOTA 322'!B7:C8</f>
        <v xml:space="preserve">Adonay Cardona Pérez </v>
      </c>
      <c r="C8" s="102"/>
    </row>
    <row r="9" spans="1:9" ht="29" x14ac:dyDescent="0.35">
      <c r="A9" s="36" t="s">
        <v>75</v>
      </c>
      <c r="B9" s="100">
        <f>SUM(C11,C12,C14,C15,C17)</f>
        <v>2487255109</v>
      </c>
      <c r="C9" s="101"/>
    </row>
    <row r="10" spans="1:9" x14ac:dyDescent="0.35">
      <c r="A10" s="103" t="s">
        <v>76</v>
      </c>
      <c r="B10" s="92" t="s">
        <v>77</v>
      </c>
      <c r="C10" s="93"/>
    </row>
    <row r="11" spans="1:9" x14ac:dyDescent="0.35">
      <c r="A11" s="103"/>
      <c r="B11" s="37" t="s">
        <v>78</v>
      </c>
      <c r="C11" s="32">
        <v>835200000</v>
      </c>
    </row>
    <row r="12" spans="1:9" x14ac:dyDescent="0.35">
      <c r="A12" s="103"/>
      <c r="B12" s="37" t="s">
        <v>79</v>
      </c>
      <c r="C12" s="32">
        <v>28055109</v>
      </c>
    </row>
    <row r="13" spans="1:9" x14ac:dyDescent="0.35">
      <c r="A13" s="103"/>
      <c r="B13" s="92"/>
      <c r="C13" s="93"/>
    </row>
    <row r="14" spans="1:9" x14ac:dyDescent="0.35">
      <c r="A14" s="103"/>
      <c r="B14" s="37" t="s">
        <v>80</v>
      </c>
      <c r="C14" s="40">
        <v>1508000000</v>
      </c>
    </row>
    <row r="15" spans="1:9" x14ac:dyDescent="0.35">
      <c r="A15" s="103"/>
      <c r="B15" s="37" t="s">
        <v>81</v>
      </c>
      <c r="C15" s="40">
        <v>116000000</v>
      </c>
      <c r="E15" t="s">
        <v>82</v>
      </c>
      <c r="F15" s="22">
        <v>0.7</v>
      </c>
    </row>
    <row r="16" spans="1:9" x14ac:dyDescent="0.35">
      <c r="A16" s="103"/>
      <c r="B16" s="92" t="s">
        <v>83</v>
      </c>
      <c r="C16" s="93"/>
      <c r="E16" t="s">
        <v>84</v>
      </c>
      <c r="F16" s="23">
        <v>0.3</v>
      </c>
      <c r="I16" s="25"/>
    </row>
    <row r="17" spans="1:9" x14ac:dyDescent="0.35">
      <c r="A17" s="103"/>
      <c r="B17" s="37"/>
      <c r="C17" s="41"/>
      <c r="F17" s="26"/>
      <c r="I17" s="25"/>
    </row>
    <row r="18" spans="1:9" ht="23.25" customHeight="1" x14ac:dyDescent="0.35">
      <c r="A18" s="39" t="s">
        <v>85</v>
      </c>
      <c r="B18" s="87" t="s">
        <v>84</v>
      </c>
      <c r="C18" s="88"/>
    </row>
    <row r="19" spans="1:9" ht="58" x14ac:dyDescent="0.35">
      <c r="A19" s="36" t="s">
        <v>86</v>
      </c>
      <c r="B19" s="94" t="s">
        <v>183</v>
      </c>
      <c r="C19" s="95"/>
    </row>
    <row r="20" spans="1:9" ht="15" customHeight="1" x14ac:dyDescent="0.35">
      <c r="A20" s="21" t="s">
        <v>87</v>
      </c>
      <c r="B20" s="89">
        <f>((C22+C23+C25+C26+C30+C28+C32+C34+C29+C33)-C37)*C36*C38</f>
        <v>490609772</v>
      </c>
      <c r="C20" s="89"/>
    </row>
    <row r="21" spans="1:9" x14ac:dyDescent="0.35">
      <c r="A21" s="7" t="s">
        <v>88</v>
      </c>
      <c r="B21" s="96" t="s">
        <v>77</v>
      </c>
      <c r="C21" s="97"/>
    </row>
    <row r="22" spans="1:9" x14ac:dyDescent="0.35">
      <c r="A22" s="98"/>
      <c r="B22" s="37" t="s">
        <v>78</v>
      </c>
      <c r="C22" s="32">
        <v>206566422</v>
      </c>
    </row>
    <row r="23" spans="1:9" x14ac:dyDescent="0.35">
      <c r="A23" s="99"/>
      <c r="B23" s="37" t="s">
        <v>79</v>
      </c>
      <c r="C23" s="32">
        <v>5743350</v>
      </c>
    </row>
    <row r="24" spans="1:9" x14ac:dyDescent="0.35">
      <c r="A24" s="99"/>
      <c r="B24" s="92" t="s">
        <v>89</v>
      </c>
      <c r="C24" s="93"/>
    </row>
    <row r="25" spans="1:9" x14ac:dyDescent="0.35">
      <c r="A25" s="99"/>
      <c r="B25" s="37" t="s">
        <v>80</v>
      </c>
      <c r="C25" s="32">
        <v>130000000</v>
      </c>
    </row>
    <row r="26" spans="1:9" ht="28.9" customHeight="1" x14ac:dyDescent="0.35">
      <c r="A26" s="99"/>
      <c r="B26" s="37" t="s">
        <v>90</v>
      </c>
      <c r="C26" s="32">
        <v>150000000</v>
      </c>
    </row>
    <row r="27" spans="1:9" x14ac:dyDescent="0.35">
      <c r="A27" s="99"/>
      <c r="B27" s="92" t="s">
        <v>91</v>
      </c>
      <c r="C27" s="93"/>
    </row>
    <row r="28" spans="1:9" x14ac:dyDescent="0.35">
      <c r="A28" s="99"/>
      <c r="B28" s="37" t="s">
        <v>92</v>
      </c>
      <c r="C28" s="32">
        <v>0</v>
      </c>
    </row>
    <row r="29" spans="1:9" x14ac:dyDescent="0.35">
      <c r="A29" s="99"/>
      <c r="B29" s="37" t="s">
        <v>78</v>
      </c>
      <c r="C29" s="32">
        <v>0</v>
      </c>
    </row>
    <row r="30" spans="1:9" x14ac:dyDescent="0.35">
      <c r="A30" s="99"/>
      <c r="B30" s="37" t="s">
        <v>79</v>
      </c>
      <c r="C30" s="32">
        <v>0</v>
      </c>
    </row>
    <row r="31" spans="1:9" x14ac:dyDescent="0.35">
      <c r="A31" s="99"/>
      <c r="B31" s="92" t="s">
        <v>93</v>
      </c>
      <c r="C31" s="93"/>
    </row>
    <row r="32" spans="1:9" x14ac:dyDescent="0.35">
      <c r="A32" s="99"/>
      <c r="B32" s="37"/>
      <c r="C32" s="32"/>
    </row>
    <row r="33" spans="1:3" x14ac:dyDescent="0.35">
      <c r="A33" s="99"/>
      <c r="B33" s="37" t="s">
        <v>78</v>
      </c>
      <c r="C33" s="32">
        <v>0</v>
      </c>
    </row>
    <row r="34" spans="1:3" x14ac:dyDescent="0.35">
      <c r="A34" s="99"/>
      <c r="B34" s="37" t="s">
        <v>79</v>
      </c>
      <c r="C34" s="32">
        <v>0</v>
      </c>
    </row>
    <row r="35" spans="1:3" x14ac:dyDescent="0.35">
      <c r="A35" s="99"/>
      <c r="B35" s="92" t="s">
        <v>94</v>
      </c>
      <c r="C35" s="93"/>
    </row>
    <row r="36" spans="1:3" x14ac:dyDescent="0.35">
      <c r="A36" s="99"/>
      <c r="B36" s="37" t="s">
        <v>95</v>
      </c>
      <c r="C36" s="33">
        <v>1</v>
      </c>
    </row>
    <row r="37" spans="1:3" x14ac:dyDescent="0.35">
      <c r="A37" s="99"/>
      <c r="B37" s="37" t="s">
        <v>39</v>
      </c>
      <c r="C37" s="34">
        <v>1700000</v>
      </c>
    </row>
    <row r="38" spans="1:3" x14ac:dyDescent="0.35">
      <c r="A38" s="99"/>
      <c r="B38" s="37" t="s">
        <v>96</v>
      </c>
      <c r="C38" s="33">
        <v>1</v>
      </c>
    </row>
    <row r="39" spans="1:3" x14ac:dyDescent="0.35">
      <c r="A39" s="24" t="s">
        <v>97</v>
      </c>
      <c r="B39" s="89">
        <f>IFERROR(B20*(VLOOKUP(B18,E15:F17,2,0)),16666)</f>
        <v>147182931.59999999</v>
      </c>
      <c r="C39" s="89"/>
    </row>
    <row r="40" spans="1:3" ht="93" customHeight="1" x14ac:dyDescent="0.35">
      <c r="A40" s="36" t="s">
        <v>98</v>
      </c>
      <c r="B40" s="90" t="s">
        <v>184</v>
      </c>
      <c r="C40" s="91"/>
    </row>
    <row r="41" spans="1:3" ht="211.5" customHeight="1" x14ac:dyDescent="0.35">
      <c r="A41" s="36" t="s">
        <v>99</v>
      </c>
      <c r="B41" s="85" t="s">
        <v>185</v>
      </c>
      <c r="C41" s="86"/>
    </row>
    <row r="42" spans="1:3" ht="25.9" customHeight="1" x14ac:dyDescent="0.35">
      <c r="A42" s="43" t="s">
        <v>100</v>
      </c>
      <c r="B42" s="43"/>
      <c r="C42" s="43"/>
    </row>
    <row r="43" spans="1:3" x14ac:dyDescent="0.35">
      <c r="A43" s="42" t="s">
        <v>101</v>
      </c>
      <c r="B43" s="84"/>
      <c r="C43" s="84"/>
    </row>
    <row r="44" spans="1:3" ht="40.9" customHeight="1" x14ac:dyDescent="0.35">
      <c r="A44" s="42" t="s">
        <v>102</v>
      </c>
      <c r="B44" s="84"/>
      <c r="C44" s="84"/>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53125"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1880C-CDC5-4DFF-AA10-B58D54368522}">
  <sheetPr>
    <tabColor theme="3" tint="-0.499984740745262"/>
  </sheetPr>
  <dimension ref="A1:H24"/>
  <sheetViews>
    <sheetView workbookViewId="0">
      <selection activeCell="B2" sqref="B2:C7"/>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26" x14ac:dyDescent="0.35">
      <c r="A1" s="108" t="s">
        <v>186</v>
      </c>
      <c r="B1" s="108"/>
      <c r="C1" s="108"/>
    </row>
    <row r="2" spans="1:3" x14ac:dyDescent="0.35">
      <c r="A2" s="44" t="s">
        <v>34</v>
      </c>
      <c r="B2" s="73" t="s">
        <v>174</v>
      </c>
      <c r="C2" s="74"/>
    </row>
    <row r="3" spans="1:3" x14ac:dyDescent="0.35">
      <c r="A3" s="5" t="s">
        <v>1</v>
      </c>
      <c r="B3" s="47" t="s">
        <v>190</v>
      </c>
      <c r="C3" s="47"/>
    </row>
    <row r="4" spans="1:3" x14ac:dyDescent="0.35">
      <c r="A4" s="5" t="s">
        <v>2</v>
      </c>
      <c r="B4" s="47" t="s">
        <v>157</v>
      </c>
      <c r="C4" s="47"/>
    </row>
    <row r="5" spans="1:3" x14ac:dyDescent="0.35">
      <c r="A5" s="5" t="s">
        <v>3</v>
      </c>
      <c r="B5" s="48" t="s">
        <v>158</v>
      </c>
      <c r="C5" s="47"/>
    </row>
    <row r="6" spans="1:3" x14ac:dyDescent="0.35">
      <c r="A6" s="5" t="s">
        <v>4</v>
      </c>
      <c r="B6" s="48" t="s">
        <v>191</v>
      </c>
      <c r="C6" s="47"/>
    </row>
    <row r="7" spans="1:3" x14ac:dyDescent="0.35">
      <c r="A7" s="5" t="s">
        <v>5</v>
      </c>
      <c r="B7" s="47" t="s">
        <v>192</v>
      </c>
      <c r="C7" s="47"/>
    </row>
    <row r="8" spans="1:3" x14ac:dyDescent="0.35">
      <c r="A8" s="5" t="s">
        <v>104</v>
      </c>
      <c r="B8" s="47" t="s">
        <v>84</v>
      </c>
      <c r="C8" s="47"/>
    </row>
    <row r="9" spans="1:3" x14ac:dyDescent="0.35">
      <c r="A9" s="7" t="s">
        <v>88</v>
      </c>
      <c r="B9" s="105">
        <v>490609772</v>
      </c>
      <c r="C9" s="105"/>
    </row>
    <row r="10" spans="1:3" x14ac:dyDescent="0.35">
      <c r="A10" s="5" t="s">
        <v>187</v>
      </c>
      <c r="B10" s="106">
        <v>0</v>
      </c>
      <c r="C10" s="107"/>
    </row>
    <row r="11" spans="1:3" ht="34.5" customHeight="1" x14ac:dyDescent="0.35">
      <c r="A11" s="5" t="s">
        <v>193</v>
      </c>
      <c r="B11" s="48" t="s">
        <v>194</v>
      </c>
      <c r="C11" s="47"/>
    </row>
    <row r="12" spans="1:3" x14ac:dyDescent="0.35">
      <c r="A12" s="5" t="s">
        <v>188</v>
      </c>
      <c r="B12" s="104"/>
      <c r="C12" s="104"/>
    </row>
    <row r="13" spans="1:3" x14ac:dyDescent="0.35">
      <c r="A13" s="5" t="s">
        <v>189</v>
      </c>
      <c r="B13" s="47"/>
      <c r="C13" s="47"/>
    </row>
    <row r="19" spans="4:8" x14ac:dyDescent="0.35">
      <c r="D19" t="str">
        <f t="shared" ref="D19:H22" si="0">UPPER(D17)</f>
        <v/>
      </c>
      <c r="E19" t="str">
        <f t="shared" si="0"/>
        <v/>
      </c>
      <c r="F19" t="str">
        <f t="shared" si="0"/>
        <v/>
      </c>
      <c r="G19" t="str">
        <f t="shared" si="0"/>
        <v/>
      </c>
      <c r="H19" t="str">
        <f t="shared" si="0"/>
        <v/>
      </c>
    </row>
    <row r="20" spans="4:8" x14ac:dyDescent="0.35">
      <c r="D20" t="str">
        <f t="shared" si="0"/>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UPPER(D20)</f>
        <v/>
      </c>
      <c r="E22" t="str">
        <f t="shared" si="0"/>
        <v/>
      </c>
      <c r="F22" t="str">
        <f t="shared" si="0"/>
        <v/>
      </c>
      <c r="G22" t="str">
        <f t="shared" si="0"/>
        <v/>
      </c>
      <c r="H22" t="str">
        <f t="shared" si="0"/>
        <v/>
      </c>
    </row>
    <row r="23" spans="4:8" x14ac:dyDescent="0.35">
      <c r="D23" t="str">
        <f t="shared" ref="D23:H24" si="1">UPPER(D21)</f>
        <v/>
      </c>
      <c r="E23" t="str">
        <f t="shared" si="1"/>
        <v/>
      </c>
      <c r="F23" t="str">
        <f t="shared" si="1"/>
        <v/>
      </c>
      <c r="G23" t="str">
        <f t="shared" si="1"/>
        <v/>
      </c>
      <c r="H23" t="str">
        <f t="shared" si="1"/>
        <v/>
      </c>
    </row>
    <row r="24" spans="4:8" x14ac:dyDescent="0.3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2:C12"/>
    <mergeCell ref="B13:C13"/>
    <mergeCell ref="B7:C7"/>
    <mergeCell ref="B8:C8"/>
    <mergeCell ref="B9:C9"/>
    <mergeCell ref="B10:C10"/>
    <mergeCell ref="B11:C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sqref="A1:C17"/>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83" t="s">
        <v>103</v>
      </c>
      <c r="B1" s="83"/>
      <c r="C1" s="83"/>
    </row>
    <row r="2" spans="1:3" x14ac:dyDescent="0.35">
      <c r="A2" s="20" t="s">
        <v>34</v>
      </c>
      <c r="B2" s="73" t="str">
        <f>'AUTOS NOTA 324'!B2:C2</f>
        <v>APJ31907-98457083</v>
      </c>
      <c r="C2" s="74"/>
    </row>
    <row r="3" spans="1:3" x14ac:dyDescent="0.35">
      <c r="A3" s="5" t="s">
        <v>1</v>
      </c>
      <c r="B3" s="47" t="str">
        <f>'AUTOS  NOTA 322'!B2:C2</f>
        <v>25290310300220230001400</v>
      </c>
      <c r="C3" s="47"/>
    </row>
    <row r="4" spans="1:3" x14ac:dyDescent="0.35">
      <c r="A4" s="5" t="s">
        <v>2</v>
      </c>
      <c r="B4" s="47" t="str">
        <f>'AUTOS  NOTA 322'!B3:C3</f>
        <v>JUZGADO 2 CIVIL DEL CIRCUITO DE FUSAGASUGÁ</v>
      </c>
      <c r="C4" s="47"/>
    </row>
    <row r="5" spans="1:3" x14ac:dyDescent="0.35">
      <c r="A5" s="5" t="s">
        <v>3</v>
      </c>
      <c r="B5" s="47" t="str">
        <f>'AUTOS  NOTA 322'!B4:C4</f>
        <v xml:space="preserve">Yeison Efrén Neira Ballén 
Yamid Antonio Tapasco Valencia 
Allianz Seguros S.A. </v>
      </c>
      <c r="C5" s="47"/>
    </row>
    <row r="6" spans="1:3" ht="15" customHeight="1" x14ac:dyDescent="0.35">
      <c r="A6" s="5" t="s">
        <v>4</v>
      </c>
      <c r="B6" s="47" t="str">
        <f>'AUTOS  NOTA 322'!B5:C5</f>
        <v xml:space="preserve">Adonay Cardona Pérez (víctima directa)
Diana Milet Pérez Aguirre (compañera permanente)
Kevin Alonso Cardona Pérez (hijo)
Yeire Maritza Cardona Pérez (hija)
Yuriene Cardona Pérez (hija)
Lian Yatzel Cañón Cardona (nieto menor de edad - Nacimiento 06/05/2017)
Iam Andrey Castillo Cardona (nieto menor de edad - Nacimiento 18/03/2021)
</v>
      </c>
      <c r="C6" s="47"/>
    </row>
    <row r="7" spans="1:3" ht="15" customHeight="1" x14ac:dyDescent="0.35">
      <c r="A7" s="5" t="s">
        <v>5</v>
      </c>
      <c r="B7" s="47" t="str">
        <f>'AUTOS  NOTA 322'!B6:C6</f>
        <v>LLAMADA EN GARANTIA</v>
      </c>
      <c r="C7" s="47"/>
    </row>
    <row r="8" spans="1:3" ht="15" customHeight="1" x14ac:dyDescent="0.35">
      <c r="A8" s="31" t="s">
        <v>35</v>
      </c>
      <c r="B8" s="47" t="str">
        <f>'AUTOS  NOTA 322'!B7:C8</f>
        <v xml:space="preserve">Adonay Cardona Pérez </v>
      </c>
      <c r="C8" s="47"/>
    </row>
    <row r="9" spans="1:3" ht="19.149999999999999" customHeight="1" x14ac:dyDescent="0.35">
      <c r="A9" s="5" t="s">
        <v>104</v>
      </c>
      <c r="B9" s="47"/>
      <c r="C9" s="47"/>
    </row>
    <row r="10" spans="1:3" x14ac:dyDescent="0.35">
      <c r="A10" s="7" t="s">
        <v>88</v>
      </c>
      <c r="B10" s="111">
        <f>'AUTOS NOTA 324'!B20:C20</f>
        <v>490609772</v>
      </c>
      <c r="C10" s="111"/>
    </row>
    <row r="11" spans="1:3" x14ac:dyDescent="0.35">
      <c r="A11" s="7" t="s">
        <v>105</v>
      </c>
      <c r="B11" s="112">
        <f>'AUTOS NOTA 324'!B39:C39</f>
        <v>147182931.59999999</v>
      </c>
      <c r="C11" s="47"/>
    </row>
    <row r="12" spans="1:3" ht="29" x14ac:dyDescent="0.35">
      <c r="A12" s="7" t="s">
        <v>106</v>
      </c>
      <c r="B12" s="109"/>
      <c r="C12" s="110"/>
    </row>
    <row r="13" spans="1:3" ht="43.5" x14ac:dyDescent="0.35">
      <c r="A13" s="5" t="s">
        <v>107</v>
      </c>
      <c r="B13" s="47"/>
      <c r="C13" s="47"/>
    </row>
    <row r="14" spans="1:3" ht="43.5" x14ac:dyDescent="0.35">
      <c r="A14" s="5" t="s">
        <v>108</v>
      </c>
      <c r="B14" s="47"/>
      <c r="C14" s="47"/>
    </row>
    <row r="15" spans="1:3" x14ac:dyDescent="0.35">
      <c r="A15" s="5" t="s">
        <v>109</v>
      </c>
      <c r="B15" s="6"/>
      <c r="C15" s="6"/>
    </row>
    <row r="16" spans="1:3" x14ac:dyDescent="0.35">
      <c r="A16" s="7" t="s">
        <v>110</v>
      </c>
      <c r="B16" s="47"/>
      <c r="C16" s="47"/>
    </row>
    <row r="17" spans="1:3" x14ac:dyDescent="0.35">
      <c r="A17" s="6" t="s">
        <v>111</v>
      </c>
      <c r="B17" s="110"/>
      <c r="C17" s="11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8C3C3-B314-4310-BDDD-A9B69D0FA222}">
  <dimension ref="A1:F34"/>
  <sheetViews>
    <sheetView zoomScale="115" zoomScaleNormal="115" workbookViewId="0">
      <selection activeCell="B10" sqref="B10:C10"/>
    </sheetView>
  </sheetViews>
  <sheetFormatPr baseColWidth="10" defaultColWidth="0" defaultRowHeight="14.5" x14ac:dyDescent="0.35"/>
  <cols>
    <col min="1" max="1" width="72.81640625" customWidth="1"/>
    <col min="2" max="2" width="39.81640625" customWidth="1"/>
    <col min="3" max="3" width="96.26953125" customWidth="1"/>
    <col min="4" max="16384" width="11.453125" hidden="1"/>
  </cols>
  <sheetData>
    <row r="1" spans="1:6" ht="26" x14ac:dyDescent="0.35">
      <c r="A1" s="108" t="s">
        <v>195</v>
      </c>
      <c r="B1" s="108"/>
      <c r="C1" s="108"/>
    </row>
    <row r="2" spans="1:6" x14ac:dyDescent="0.35">
      <c r="A2" s="20" t="s">
        <v>34</v>
      </c>
      <c r="B2" s="73" t="s">
        <v>174</v>
      </c>
      <c r="C2" s="74"/>
    </row>
    <row r="3" spans="1:6" x14ac:dyDescent="0.35">
      <c r="A3" s="5" t="s">
        <v>1</v>
      </c>
      <c r="B3" s="47" t="s">
        <v>190</v>
      </c>
      <c r="C3" s="47"/>
    </row>
    <row r="4" spans="1:6" x14ac:dyDescent="0.35">
      <c r="A4" s="5" t="s">
        <v>2</v>
      </c>
      <c r="B4" s="47" t="s">
        <v>157</v>
      </c>
      <c r="C4" s="47"/>
    </row>
    <row r="5" spans="1:6" ht="15" customHeight="1" x14ac:dyDescent="0.35">
      <c r="A5" s="5" t="s">
        <v>3</v>
      </c>
      <c r="B5" s="48" t="s">
        <v>158</v>
      </c>
      <c r="C5" s="47"/>
    </row>
    <row r="6" spans="1:6" ht="15" customHeight="1" x14ac:dyDescent="0.35">
      <c r="A6" s="5" t="s">
        <v>4</v>
      </c>
      <c r="B6" s="48" t="s">
        <v>191</v>
      </c>
      <c r="C6" s="47"/>
    </row>
    <row r="7" spans="1:6" x14ac:dyDescent="0.35">
      <c r="A7" s="5" t="s">
        <v>5</v>
      </c>
      <c r="B7" s="47" t="s">
        <v>192</v>
      </c>
      <c r="C7" s="47"/>
    </row>
    <row r="8" spans="1:6" x14ac:dyDescent="0.35">
      <c r="A8" s="5" t="s">
        <v>196</v>
      </c>
      <c r="B8" s="113" t="s">
        <v>84</v>
      </c>
      <c r="C8" s="113"/>
    </row>
    <row r="9" spans="1:6" x14ac:dyDescent="0.35">
      <c r="A9" s="5" t="s">
        <v>197</v>
      </c>
      <c r="B9" s="114" t="s">
        <v>82</v>
      </c>
      <c r="C9" s="114"/>
    </row>
    <row r="10" spans="1:6" ht="69.75" customHeight="1" x14ac:dyDescent="0.35">
      <c r="A10" s="5" t="s">
        <v>198</v>
      </c>
      <c r="B10" s="48" t="s">
        <v>203</v>
      </c>
      <c r="C10" s="47"/>
    </row>
    <row r="11" spans="1:6" ht="21" customHeight="1" x14ac:dyDescent="0.35">
      <c r="A11" s="115"/>
      <c r="B11" s="115"/>
      <c r="C11" s="115"/>
      <c r="E11" t="s">
        <v>82</v>
      </c>
      <c r="F11" s="22">
        <v>0.7</v>
      </c>
    </row>
    <row r="12" spans="1:6" hidden="1" x14ac:dyDescent="0.35">
      <c r="A12" s="116"/>
      <c r="B12" s="116"/>
      <c r="C12" s="116"/>
      <c r="E12" t="s">
        <v>84</v>
      </c>
      <c r="F12" s="23">
        <v>0.3</v>
      </c>
    </row>
    <row r="13" spans="1:6" ht="18.5" x14ac:dyDescent="0.35">
      <c r="A13" s="83" t="s">
        <v>199</v>
      </c>
      <c r="B13" s="83"/>
      <c r="C13" s="83"/>
    </row>
    <row r="14" spans="1:6" ht="48" customHeight="1" x14ac:dyDescent="0.35">
      <c r="A14" s="39" t="s">
        <v>85</v>
      </c>
      <c r="B14" s="90" t="s">
        <v>202</v>
      </c>
      <c r="C14" s="91"/>
    </row>
    <row r="15" spans="1:6" ht="29" x14ac:dyDescent="0.35">
      <c r="A15" s="21" t="s">
        <v>87</v>
      </c>
      <c r="B15" s="117">
        <f>((C17+C18+C20+C21+C25+C23+C27+C29+C24+C28)-C32)*C31*C33</f>
        <v>690609772</v>
      </c>
      <c r="C15" s="117"/>
    </row>
    <row r="16" spans="1:6" x14ac:dyDescent="0.35">
      <c r="A16" s="7" t="s">
        <v>88</v>
      </c>
      <c r="B16" s="96" t="s">
        <v>77</v>
      </c>
      <c r="C16" s="97"/>
    </row>
    <row r="17" spans="1:3" x14ac:dyDescent="0.35">
      <c r="A17" s="98"/>
      <c r="B17" s="37" t="s">
        <v>78</v>
      </c>
      <c r="C17" s="32">
        <v>206566422</v>
      </c>
    </row>
    <row r="18" spans="1:3" x14ac:dyDescent="0.35">
      <c r="A18" s="99"/>
      <c r="B18" s="37" t="s">
        <v>79</v>
      </c>
      <c r="C18" s="32">
        <v>5743350</v>
      </c>
    </row>
    <row r="19" spans="1:3" x14ac:dyDescent="0.35">
      <c r="A19" s="99"/>
      <c r="B19" s="92" t="s">
        <v>89</v>
      </c>
      <c r="C19" s="93"/>
    </row>
    <row r="20" spans="1:3" x14ac:dyDescent="0.35">
      <c r="A20" s="99"/>
      <c r="B20" s="37" t="s">
        <v>80</v>
      </c>
      <c r="C20" s="32">
        <v>220000000</v>
      </c>
    </row>
    <row r="21" spans="1:3" x14ac:dyDescent="0.35">
      <c r="A21" s="99"/>
      <c r="B21" s="37" t="s">
        <v>201</v>
      </c>
      <c r="C21" s="32">
        <v>260000000</v>
      </c>
    </row>
    <row r="22" spans="1:3" x14ac:dyDescent="0.35">
      <c r="A22" s="99"/>
      <c r="B22" s="92" t="s">
        <v>91</v>
      </c>
      <c r="C22" s="93"/>
    </row>
    <row r="23" spans="1:3" x14ac:dyDescent="0.35">
      <c r="A23" s="99"/>
      <c r="B23" s="37" t="s">
        <v>200</v>
      </c>
      <c r="C23" s="32">
        <v>0</v>
      </c>
    </row>
    <row r="24" spans="1:3" x14ac:dyDescent="0.35">
      <c r="A24" s="99"/>
      <c r="B24" s="37" t="s">
        <v>78</v>
      </c>
      <c r="C24" s="32">
        <v>0</v>
      </c>
    </row>
    <row r="25" spans="1:3" x14ac:dyDescent="0.35">
      <c r="A25" s="99"/>
      <c r="B25" s="37" t="s">
        <v>79</v>
      </c>
      <c r="C25" s="32">
        <v>0</v>
      </c>
    </row>
    <row r="26" spans="1:3" x14ac:dyDescent="0.35">
      <c r="A26" s="99"/>
      <c r="B26" s="92" t="s">
        <v>93</v>
      </c>
      <c r="C26" s="93"/>
    </row>
    <row r="27" spans="1:3" x14ac:dyDescent="0.35">
      <c r="A27" s="99"/>
      <c r="B27" s="37"/>
      <c r="C27" s="32"/>
    </row>
    <row r="28" spans="1:3" x14ac:dyDescent="0.35">
      <c r="A28" s="99"/>
      <c r="B28" s="37" t="s">
        <v>78</v>
      </c>
      <c r="C28" s="32">
        <v>0</v>
      </c>
    </row>
    <row r="29" spans="1:3" x14ac:dyDescent="0.35">
      <c r="A29" s="99"/>
      <c r="B29" s="37" t="s">
        <v>79</v>
      </c>
      <c r="C29" s="32">
        <v>0</v>
      </c>
    </row>
    <row r="30" spans="1:3" x14ac:dyDescent="0.35">
      <c r="A30" s="99"/>
      <c r="B30" s="92" t="s">
        <v>94</v>
      </c>
      <c r="C30" s="93"/>
    </row>
    <row r="31" spans="1:3" x14ac:dyDescent="0.35">
      <c r="A31" s="99"/>
      <c r="B31" s="37" t="s">
        <v>95</v>
      </c>
      <c r="C31" s="33">
        <v>1</v>
      </c>
    </row>
    <row r="32" spans="1:3" x14ac:dyDescent="0.35">
      <c r="A32" s="99"/>
      <c r="B32" s="37" t="s">
        <v>39</v>
      </c>
      <c r="C32" s="34">
        <v>1700000</v>
      </c>
    </row>
    <row r="33" spans="1:3" x14ac:dyDescent="0.35">
      <c r="A33" s="99"/>
      <c r="B33" s="37" t="s">
        <v>96</v>
      </c>
      <c r="C33" s="33">
        <v>1</v>
      </c>
    </row>
    <row r="34" spans="1:3" x14ac:dyDescent="0.35">
      <c r="A34" s="24" t="s">
        <v>97</v>
      </c>
      <c r="B34" s="89">
        <f>B15*30%</f>
        <v>207182931.59999999</v>
      </c>
      <c r="C34" s="89"/>
    </row>
  </sheetData>
  <mergeCells count="21">
    <mergeCell ref="B34:C34"/>
    <mergeCell ref="B14:C14"/>
    <mergeCell ref="B15:C15"/>
    <mergeCell ref="B16:C16"/>
    <mergeCell ref="A17:A33"/>
    <mergeCell ref="B19:C19"/>
    <mergeCell ref="B22:C22"/>
    <mergeCell ref="B26:C26"/>
    <mergeCell ref="B30:C30"/>
    <mergeCell ref="A13:C13"/>
    <mergeCell ref="A1:C1"/>
    <mergeCell ref="B2:C2"/>
    <mergeCell ref="B3:C3"/>
    <mergeCell ref="B4:C4"/>
    <mergeCell ref="B5:C5"/>
    <mergeCell ref="B6:C6"/>
    <mergeCell ref="B7:C7"/>
    <mergeCell ref="B8:C8"/>
    <mergeCell ref="B9:C9"/>
    <mergeCell ref="B10:C10"/>
    <mergeCell ref="A11:C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CA79A-CBD9-43A6-9E7A-564123581C56}">
  <dimension ref="A1:C17"/>
  <sheetViews>
    <sheetView tabSelected="1" workbookViewId="0">
      <selection activeCell="B12" sqref="B12:C12"/>
    </sheetView>
  </sheetViews>
  <sheetFormatPr baseColWidth="10" defaultRowHeight="20.5" customHeight="1" x14ac:dyDescent="0.35"/>
  <cols>
    <col min="1" max="1" width="71.1796875" customWidth="1"/>
    <col min="2" max="2" width="51.54296875" customWidth="1"/>
    <col min="3" max="3" width="86.26953125" customWidth="1"/>
  </cols>
  <sheetData>
    <row r="1" spans="1:3" ht="20.5" customHeight="1" x14ac:dyDescent="0.35">
      <c r="A1" s="83" t="s">
        <v>103</v>
      </c>
      <c r="B1" s="83"/>
      <c r="C1" s="83"/>
    </row>
    <row r="2" spans="1:3" ht="20.5" customHeight="1" x14ac:dyDescent="0.35">
      <c r="A2" s="20" t="s">
        <v>34</v>
      </c>
      <c r="B2" s="73" t="s">
        <v>207</v>
      </c>
      <c r="C2" s="74"/>
    </row>
    <row r="3" spans="1:3" ht="14.5" x14ac:dyDescent="0.35">
      <c r="A3" s="5" t="s">
        <v>1</v>
      </c>
      <c r="B3" s="47" t="str">
        <f>'AUTOS  NOTA 322'!B2:C2</f>
        <v>25290310300220230001400</v>
      </c>
      <c r="C3" s="47"/>
    </row>
    <row r="4" spans="1:3" ht="14.5" x14ac:dyDescent="0.35">
      <c r="A4" s="5" t="s">
        <v>2</v>
      </c>
      <c r="B4" s="47" t="str">
        <f>'AUTOS  NOTA 322'!B3:C3</f>
        <v>JUZGADO 2 CIVIL DEL CIRCUITO DE FUSAGASUGÁ</v>
      </c>
      <c r="C4" s="47"/>
    </row>
    <row r="5" spans="1:3" ht="51.5" customHeight="1" x14ac:dyDescent="0.35">
      <c r="A5" s="5" t="s">
        <v>3</v>
      </c>
      <c r="B5" s="47" t="str">
        <f>'AUTOS  NOTA 322'!B4:C4</f>
        <v xml:space="preserve">Yeison Efrén Neira Ballén 
Yamid Antonio Tapasco Valencia 
Allianz Seguros S.A. </v>
      </c>
      <c r="C5" s="47"/>
    </row>
    <row r="6" spans="1:3" ht="47.5" customHeight="1" x14ac:dyDescent="0.35">
      <c r="A6" s="5" t="s">
        <v>4</v>
      </c>
      <c r="B6" s="47" t="str">
        <f>'AUTOS  NOTA 322'!B5:C5</f>
        <v xml:space="preserve">Adonay Cardona Pérez (víctima directa)
Diana Milet Pérez Aguirre (compañera permanente)
Kevin Alonso Cardona Pérez (hijo)
Yeire Maritza Cardona Pérez (hija)
Yuriene Cardona Pérez (hija)
Lian Yatzel Cañón Cardona (nieto menor de edad - Nacimiento 06/05/2017)
Iam Andrey Castillo Cardona (nieto menor de edad - Nacimiento 18/03/2021)
</v>
      </c>
      <c r="C6" s="47"/>
    </row>
    <row r="7" spans="1:3" ht="20.5" customHeight="1" x14ac:dyDescent="0.35">
      <c r="A7" s="5" t="s">
        <v>5</v>
      </c>
      <c r="B7" s="47" t="str">
        <f>'AUTOS  NOTA 322'!B6:C6</f>
        <v>LLAMADA EN GARANTIA</v>
      </c>
      <c r="C7" s="47"/>
    </row>
    <row r="8" spans="1:3" ht="20.5" customHeight="1" x14ac:dyDescent="0.35">
      <c r="A8" s="31" t="s">
        <v>35</v>
      </c>
      <c r="B8" s="47" t="str">
        <f>'AUTOS  NOTA 322'!B7:C8</f>
        <v xml:space="preserve">Adonay Cardona Pérez </v>
      </c>
      <c r="C8" s="47"/>
    </row>
    <row r="9" spans="1:3" ht="20.5" customHeight="1" x14ac:dyDescent="0.35">
      <c r="A9" s="5" t="s">
        <v>104</v>
      </c>
      <c r="B9" s="47" t="s">
        <v>82</v>
      </c>
      <c r="C9" s="47"/>
    </row>
    <row r="10" spans="1:3" ht="20.5" customHeight="1" x14ac:dyDescent="0.35">
      <c r="A10" s="7" t="s">
        <v>88</v>
      </c>
      <c r="B10" s="111">
        <v>526914895</v>
      </c>
      <c r="C10" s="111"/>
    </row>
    <row r="11" spans="1:3" ht="20.5" customHeight="1" x14ac:dyDescent="0.35">
      <c r="A11" s="7" t="s">
        <v>105</v>
      </c>
      <c r="B11" s="112">
        <f>B10*70%</f>
        <v>368840426.5</v>
      </c>
      <c r="C11" s="47"/>
    </row>
    <row r="12" spans="1:3" ht="320" customHeight="1" x14ac:dyDescent="0.35">
      <c r="A12" s="7" t="s">
        <v>106</v>
      </c>
      <c r="B12" s="118" t="s">
        <v>204</v>
      </c>
      <c r="C12" s="119"/>
    </row>
    <row r="13" spans="1:3" ht="71.5" customHeight="1" x14ac:dyDescent="0.35">
      <c r="A13" s="5" t="s">
        <v>205</v>
      </c>
      <c r="B13" s="47" t="s">
        <v>206</v>
      </c>
      <c r="C13" s="47"/>
    </row>
    <row r="14" spans="1:3" ht="20.5" customHeight="1" x14ac:dyDescent="0.35">
      <c r="A14" s="5" t="s">
        <v>108</v>
      </c>
      <c r="B14" s="47"/>
      <c r="C14" s="47"/>
    </row>
    <row r="15" spans="1:3" ht="20.5" customHeight="1" x14ac:dyDescent="0.35">
      <c r="A15" s="5" t="s">
        <v>109</v>
      </c>
      <c r="B15" s="6"/>
      <c r="C15" s="6"/>
    </row>
    <row r="16" spans="1:3" ht="20.5" customHeight="1" x14ac:dyDescent="0.35">
      <c r="A16" s="7" t="s">
        <v>110</v>
      </c>
      <c r="B16" s="47"/>
      <c r="C16" s="47"/>
    </row>
    <row r="17" spans="1:3" ht="20.5" customHeight="1" x14ac:dyDescent="0.35">
      <c r="A17" s="6" t="s">
        <v>111</v>
      </c>
      <c r="B17" s="110"/>
      <c r="C17" s="110"/>
    </row>
  </sheetData>
  <mergeCells count="16">
    <mergeCell ref="B13:C13"/>
    <mergeCell ref="B14:C14"/>
    <mergeCell ref="B16:C16"/>
    <mergeCell ref="B17:C17"/>
    <mergeCell ref="B7:C7"/>
    <mergeCell ref="B8:C8"/>
    <mergeCell ref="B9:C9"/>
    <mergeCell ref="B10:C10"/>
    <mergeCell ref="B11:C11"/>
    <mergeCell ref="B12:C12"/>
    <mergeCell ref="A1:C1"/>
    <mergeCell ref="B2:C2"/>
    <mergeCell ref="B3:C3"/>
    <mergeCell ref="B4:C4"/>
    <mergeCell ref="B5:C5"/>
    <mergeCell ref="B6:C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6B332924-3FFF-4AB9-9449-2D3E77D670F9}">
          <x14:formula1>
            <xm:f>Hoja2!$N$1:$N$3</xm:f>
          </x14:formula1>
          <xm:sqref>B9:C9</xm:sqref>
        </x14:dataValidation>
        <x14:dataValidation type="list" allowBlank="1" showInputMessage="1" showErrorMessage="1" xr:uid="{D70A81C7-6B12-4544-923B-CD8D52FC6CDF}">
          <x14:formula1>
            <xm:f>Hoja2!$B$1:$B$2</xm:f>
          </x14:formula1>
          <xm:sqref>B16:C16 B15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7265625" bestFit="1" customWidth="1"/>
    <col min="12" max="12" width="30.453125" customWidth="1"/>
    <col min="13" max="13" width="16" customWidth="1"/>
  </cols>
  <sheetData>
    <row r="1" spans="1:15" x14ac:dyDescent="0.35">
      <c r="A1" s="9" t="s">
        <v>40</v>
      </c>
      <c r="B1" t="s">
        <v>112</v>
      </c>
      <c r="C1" s="9" t="s">
        <v>44</v>
      </c>
      <c r="D1" s="9" t="s">
        <v>113</v>
      </c>
      <c r="E1" s="3" t="s">
        <v>50</v>
      </c>
      <c r="F1" s="2" t="s">
        <v>82</v>
      </c>
      <c r="G1" s="4">
        <v>0</v>
      </c>
      <c r="H1" t="s">
        <v>18</v>
      </c>
      <c r="I1" t="s">
        <v>114</v>
      </c>
      <c r="K1" t="s">
        <v>115</v>
      </c>
      <c r="L1" s="30" t="s">
        <v>116</v>
      </c>
      <c r="M1" t="s">
        <v>117</v>
      </c>
      <c r="N1" t="s">
        <v>82</v>
      </c>
      <c r="O1" t="s">
        <v>118</v>
      </c>
    </row>
    <row r="2" spans="1:15" x14ac:dyDescent="0.35">
      <c r="A2" t="s">
        <v>117</v>
      </c>
      <c r="B2" t="s">
        <v>119</v>
      </c>
      <c r="C2" t="s">
        <v>120</v>
      </c>
      <c r="D2" s="2" t="s">
        <v>121</v>
      </c>
      <c r="E2" s="1" t="s">
        <v>122</v>
      </c>
      <c r="F2" s="2" t="s">
        <v>123</v>
      </c>
      <c r="G2" s="4">
        <v>0.7</v>
      </c>
      <c r="H2" t="s">
        <v>124</v>
      </c>
      <c r="I2" t="s">
        <v>125</v>
      </c>
      <c r="K2" t="s">
        <v>6</v>
      </c>
      <c r="L2" s="30" t="s">
        <v>126</v>
      </c>
      <c r="M2" t="s">
        <v>127</v>
      </c>
      <c r="N2" t="s">
        <v>84</v>
      </c>
      <c r="O2" t="s">
        <v>119</v>
      </c>
    </row>
    <row r="3" spans="1:15" x14ac:dyDescent="0.35">
      <c r="A3" t="s">
        <v>127</v>
      </c>
      <c r="C3" t="s">
        <v>128</v>
      </c>
      <c r="D3" s="2" t="s">
        <v>129</v>
      </c>
      <c r="E3" s="1" t="s">
        <v>130</v>
      </c>
      <c r="F3" s="2" t="s">
        <v>84</v>
      </c>
      <c r="G3" s="4">
        <v>0.3</v>
      </c>
      <c r="H3" t="s">
        <v>131</v>
      </c>
      <c r="I3" t="s">
        <v>132</v>
      </c>
      <c r="L3" s="30" t="s">
        <v>8</v>
      </c>
      <c r="M3" t="s">
        <v>133</v>
      </c>
      <c r="N3" t="s">
        <v>123</v>
      </c>
    </row>
    <row r="4" spans="1:15" x14ac:dyDescent="0.35">
      <c r="A4" t="s">
        <v>133</v>
      </c>
      <c r="C4" t="s">
        <v>134</v>
      </c>
      <c r="E4" s="1" t="s">
        <v>135</v>
      </c>
      <c r="H4" t="s">
        <v>136</v>
      </c>
      <c r="I4" t="s">
        <v>137</v>
      </c>
      <c r="L4" t="s">
        <v>138</v>
      </c>
    </row>
    <row r="5" spans="1:15" x14ac:dyDescent="0.35">
      <c r="A5" t="s">
        <v>139</v>
      </c>
      <c r="E5" s="1" t="s">
        <v>140</v>
      </c>
      <c r="H5" t="s">
        <v>141</v>
      </c>
      <c r="I5" t="s">
        <v>142</v>
      </c>
      <c r="L5" s="30" t="s">
        <v>143</v>
      </c>
    </row>
    <row r="6" spans="1:15" x14ac:dyDescent="0.35">
      <c r="E6" s="1" t="s">
        <v>144</v>
      </c>
      <c r="I6" t="s">
        <v>145</v>
      </c>
      <c r="L6" s="30" t="s">
        <v>146</v>
      </c>
    </row>
    <row r="7" spans="1:15" x14ac:dyDescent="0.35">
      <c r="E7" s="1" t="s">
        <v>147</v>
      </c>
      <c r="I7" t="s">
        <v>148</v>
      </c>
      <c r="L7" s="30" t="s">
        <v>149</v>
      </c>
    </row>
    <row r="8" spans="1:15" x14ac:dyDescent="0.35">
      <c r="E8" s="1" t="s">
        <v>150</v>
      </c>
      <c r="L8" s="30" t="s">
        <v>91</v>
      </c>
    </row>
    <row r="9" spans="1:15" x14ac:dyDescent="0.35">
      <c r="L9" s="30" t="s">
        <v>151</v>
      </c>
    </row>
    <row r="10" spans="1:15" x14ac:dyDescent="0.35">
      <c r="L10" s="30" t="s">
        <v>152</v>
      </c>
    </row>
    <row r="11" spans="1:15" x14ac:dyDescent="0.35">
      <c r="L11" s="30" t="s">
        <v>153</v>
      </c>
    </row>
    <row r="12" spans="1:15" x14ac:dyDescent="0.35">
      <c r="L12" s="30" t="s">
        <v>154</v>
      </c>
    </row>
    <row r="13" spans="1:15" x14ac:dyDescent="0.35">
      <c r="L13" s="30" t="s">
        <v>155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12D23E-0C76-4638-9FC8-6D31BCCA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ED4B5E-06A9-4E0B-BC66-D32CA995BA3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3F74B63-F599-4252-80C4-644A29E542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AUTOS  NOTA 322</vt:lpstr>
      <vt:lpstr>AUTOS NOTA 321</vt:lpstr>
      <vt:lpstr>AUTOS NOTA 324</vt:lpstr>
      <vt:lpstr>TASACION </vt:lpstr>
      <vt:lpstr>CONCEPTO CONCILIACIÓN NOTA 330</vt:lpstr>
      <vt:lpstr>AUTOS NOTA 325</vt:lpstr>
      <vt:lpstr>CAMBIO CONTINGENCIA NOTA 423</vt:lpstr>
      <vt:lpstr>AUTORIZACION </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2025-03-21T18:35:50Z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OfficeDocumentSecurity_11072023135815">
    <vt:lpwstr>11072023135815;CE02746;0</vt:lpwstr>
  </property>
  <property fmtid="{D5CDD505-2E9C-101B-9397-08002B2CF9AE}" pid="31" name="MSIP_Label_defa4170-0d19-0005-0004-bc88714345d2_Enabled">
    <vt:lpwstr>true</vt:lpwstr>
  </property>
  <property fmtid="{D5CDD505-2E9C-101B-9397-08002B2CF9AE}" pid="32" name="MSIP_Label_defa4170-0d19-0005-0004-bc88714345d2_SetDate">
    <vt:lpwstr>2025-03-21T16:21:12Z</vt:lpwstr>
  </property>
  <property fmtid="{D5CDD505-2E9C-101B-9397-08002B2CF9AE}" pid="33" name="MSIP_Label_defa4170-0d19-0005-0004-bc88714345d2_Method">
    <vt:lpwstr>Standard</vt:lpwstr>
  </property>
  <property fmtid="{D5CDD505-2E9C-101B-9397-08002B2CF9AE}" pid="34" name="MSIP_Label_defa4170-0d19-0005-0004-bc88714345d2_Name">
    <vt:lpwstr>defa4170-0d19-0005-0004-bc88714345d2</vt:lpwstr>
  </property>
  <property fmtid="{D5CDD505-2E9C-101B-9397-08002B2CF9AE}" pid="35" name="MSIP_Label_defa4170-0d19-0005-0004-bc88714345d2_SiteId">
    <vt:lpwstr>3bfb38a9-80c7-46ae-96ba-0ba74714d0ce</vt:lpwstr>
  </property>
  <property fmtid="{D5CDD505-2E9C-101B-9397-08002B2CF9AE}" pid="36" name="MSIP_Label_defa4170-0d19-0005-0004-bc88714345d2_ActionId">
    <vt:lpwstr>08e4bd88-e23e-4042-a15b-5cde73886849</vt:lpwstr>
  </property>
  <property fmtid="{D5CDD505-2E9C-101B-9397-08002B2CF9AE}" pid="37" name="MSIP_Label_defa4170-0d19-0005-0004-bc88714345d2_ContentBits">
    <vt:lpwstr>0</vt:lpwstr>
  </property>
  <property fmtid="{D5CDD505-2E9C-101B-9397-08002B2CF9AE}" pid="38" name="MSIP_Label_defa4170-0d19-0005-0004-bc88714345d2_Tag">
    <vt:lpwstr>10, 3, 0, 1</vt:lpwstr>
  </property>
</Properties>
</file>