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gromero_gha_com_co/Documents/1. CONTESTACIONES/2. RADICADOS/JOSE FELIX MONTAÑO MONTAÑO/"/>
    </mc:Choice>
  </mc:AlternateContent>
  <xr:revisionPtr revIDLastSave="0" documentId="8_{CA778BB2-6B09-4B56-9570-D7B258BE703A}" xr6:coauthVersionLast="47" xr6:coauthVersionMax="47" xr10:uidLastSave="{00000000-0000-0000-0000-000000000000}"/>
  <bookViews>
    <workbookView xWindow="-120" yWindow="-120" windowWidth="24240" windowHeight="13020" xr2:uid="{ABDA7075-3323-405F-B76F-C99A3ABB56B0}"/>
  </bookViews>
  <sheets>
    <sheet name="FORMULAS" sheetId="1" r:id="rId1"/>
    <sheet name="CONCEPTOS" sheetId="2" state="hidden" r:id="rId2"/>
    <sheet name="TALLER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A39" i="1"/>
  <c r="C12" i="1" l="1"/>
  <c r="C8" i="1"/>
  <c r="C9" i="1" s="1"/>
  <c r="D12" i="1"/>
  <c r="B20" i="1"/>
  <c r="B24" i="1" s="1"/>
  <c r="A20" i="1"/>
  <c r="A24" i="1" s="1"/>
  <c r="B29" i="3"/>
  <c r="B17" i="3"/>
  <c r="B18" i="3" s="1"/>
  <c r="B19" i="3" s="1"/>
  <c r="B20" i="3" s="1"/>
  <c r="B21" i="3" s="1"/>
  <c r="F8" i="2"/>
  <c r="F19" i="1"/>
  <c r="C16" i="1" l="1"/>
  <c r="C34" i="1"/>
  <c r="C24" i="1"/>
  <c r="C29" i="1" s="1"/>
  <c r="D8" i="1"/>
  <c r="D9" i="1" s="1"/>
  <c r="D29" i="1"/>
  <c r="E12" i="1"/>
  <c r="E13" i="1" s="1"/>
  <c r="F13" i="1" s="1"/>
  <c r="D16" i="1"/>
  <c r="B30" i="3"/>
  <c r="B31" i="3"/>
  <c r="B32" i="3" s="1"/>
  <c r="D24" i="1"/>
  <c r="D20" i="1"/>
  <c r="E34" i="1" l="1"/>
  <c r="E35" i="1" s="1"/>
  <c r="F35" i="1" s="1"/>
  <c r="E29" i="1"/>
  <c r="E30" i="1" s="1"/>
  <c r="E16" i="1"/>
  <c r="C20" i="1" s="1"/>
  <c r="E20" i="1" s="1"/>
  <c r="E24" i="1"/>
  <c r="E25" i="1" s="1"/>
  <c r="F25" i="1" s="1"/>
  <c r="F30" i="1" l="1"/>
  <c r="E17" i="1"/>
  <c r="E21" i="1"/>
  <c r="F21" i="1" s="1"/>
  <c r="E44" i="1" l="1"/>
  <c r="F17" i="1"/>
  <c r="F45" i="1" s="1"/>
</calcChain>
</file>

<file path=xl/sharedStrings.xml><?xml version="1.0" encoding="utf-8"?>
<sst xmlns="http://schemas.openxmlformats.org/spreadsheetml/2006/main" count="139" uniqueCount="91">
  <si>
    <t>DESDE</t>
  </si>
  <si>
    <t>HASTA</t>
  </si>
  <si>
    <t>SALARIO</t>
  </si>
  <si>
    <t>DÍAS</t>
  </si>
  <si>
    <t>CESANTÍAS</t>
  </si>
  <si>
    <t>TOTAL ADEUDADO</t>
  </si>
  <si>
    <t>PRIMAS</t>
  </si>
  <si>
    <t>INTERESES</t>
  </si>
  <si>
    <t>VACACIONES</t>
  </si>
  <si>
    <t>SANCIÓN</t>
  </si>
  <si>
    <t>DÍAS LABORADOS</t>
  </si>
  <si>
    <t>RUBRO</t>
  </si>
  <si>
    <t>PROMEDIO</t>
  </si>
  <si>
    <t>ULTIMO SALARIO SI NO HAY VARIACIÓN EN LOS ÚLTIMOS TRES MESES - AÑO CALENDARIO EN LOS VARIABLES O CAMBIOS EN ÚLTIMOS TRES MESES</t>
  </si>
  <si>
    <t>MULTIPLIQUE</t>
  </si>
  <si>
    <t>SALARIO PROMEDIO</t>
  </si>
  <si>
    <t>POR</t>
  </si>
  <si>
    <t>DIVIDO</t>
  </si>
  <si>
    <t>PRIMA DE SERVICIOS</t>
  </si>
  <si>
    <t>PROMEDIO DEL SEMESTRE</t>
  </si>
  <si>
    <t>ÚLTIMO SALARIO O PROMEDIO DEL ÚLTIMO AÑO SERVICIOS EN SALARIO VARIABLE</t>
  </si>
  <si>
    <t>INTERESES CESANTÍAS</t>
  </si>
  <si>
    <t>VALOR DE LAS CESANTÍAS DEVEGADA EN EL AÑO</t>
  </si>
  <si>
    <t>OBSERVACIONES</t>
  </si>
  <si>
    <t>El 360 corresponde a los días del año</t>
  </si>
  <si>
    <t>Porque se gana solo 15 por año</t>
  </si>
  <si>
    <t>Si es por meses 1%, si es por días (12/360)</t>
  </si>
  <si>
    <t>Valor Cesantías</t>
  </si>
  <si>
    <t>*% y resultado por número de días o meses</t>
  </si>
  <si>
    <t>SANCIÓN NO CONSIGNACIÓN</t>
  </si>
  <si>
    <t>SALARIO BASE DE LAS CESANTÍAS</t>
  </si>
  <si>
    <t>SALARIO BASE</t>
  </si>
  <si>
    <t>DÍAS MORA</t>
  </si>
  <si>
    <t>Mientras dure la obligación de consignar no acumulable</t>
  </si>
  <si>
    <t>SANCIÓN MORA</t>
  </si>
  <si>
    <t>SALARIO A LA TERMINACIÓN DEL CONTRATO</t>
  </si>
  <si>
    <t>Desde la terminación hasta según el salario</t>
  </si>
  <si>
    <t>SANCIÓN INTERESES</t>
  </si>
  <si>
    <t>PAGO DOBLE</t>
  </si>
  <si>
    <t>TALLER</t>
  </si>
  <si>
    <t>FECHA DE INGRESO</t>
  </si>
  <si>
    <t>FECHA DE EGRESO</t>
  </si>
  <si>
    <t>ENERO A JUNIO/20</t>
  </si>
  <si>
    <t>JULIO A DIC/20</t>
  </si>
  <si>
    <t>20 HORAS EXTRA DIURNAS POR MES</t>
  </si>
  <si>
    <t>NO LE CONSIGNARON CESANTÍAS</t>
  </si>
  <si>
    <t>NO LE PAGARON NADA</t>
  </si>
  <si>
    <t>LO DESPIDIERON SIN JUSTA CAUSA</t>
  </si>
  <si>
    <t>CONTRATO A TÉRMINO INDEFINIDO</t>
  </si>
  <si>
    <t xml:space="preserve">CÁLCULO </t>
  </si>
  <si>
    <t>SALARIO DÍA</t>
  </si>
  <si>
    <t>TOME SALARIO MENSUAL Y DIVIDA POR 30</t>
  </si>
  <si>
    <t>SALARIO HORA</t>
  </si>
  <si>
    <t>TOME SALARIO DÍA Y DIVIDA POR 8</t>
  </si>
  <si>
    <t>HORA EXTRA DIURNA</t>
  </si>
  <si>
    <t>VALOR HORA ORDINARIA + 25%</t>
  </si>
  <si>
    <t>VALOR HORA ORDINARIA + 75%</t>
  </si>
  <si>
    <t>RECARGO NOCTURNO</t>
  </si>
  <si>
    <t>DOMINICAL</t>
  </si>
  <si>
    <t>VALOR HORA ORDINARIA + 35%</t>
  </si>
  <si>
    <t>TOME TOTAL DEVENGADO EN EL PERIODO, DIVIDA POR NÚMERO DE DÍAS Y RESULTADO MULTIPLIQUE POR 30</t>
  </si>
  <si>
    <t>SALARIO PROMEDIO MES</t>
  </si>
  <si>
    <t>DÍAS DE VACACIONES</t>
  </si>
  <si>
    <t>(15/360)=0,0416667 * NÚMERO DE DÍAS LABORADOS</t>
  </si>
  <si>
    <t>PORCENTAJE DÍA INTERESES</t>
  </si>
  <si>
    <t>(12/360)=0,033333</t>
  </si>
  <si>
    <t>IND. DESPIDO</t>
  </si>
  <si>
    <t>PROMEDIO SEMESTRE 2/2020</t>
  </si>
  <si>
    <t>VALOR DÍA</t>
  </si>
  <si>
    <t>VALOR HORA</t>
  </si>
  <si>
    <t>VALOR EXTRA DIURNA</t>
  </si>
  <si>
    <t>20 HORAS MES</t>
  </si>
  <si>
    <t>AUXILIO DE TRANSPORTE</t>
  </si>
  <si>
    <t>PROMEDIO AÑO CESANTÍAS 2020</t>
  </si>
  <si>
    <t>PRIMER SEMESTRE</t>
  </si>
  <si>
    <t>SEGUNDO SEMESTRE</t>
  </si>
  <si>
    <t>TOTAL AÑO</t>
  </si>
  <si>
    <t>PROMEDIO AÑO CESANTÍAS</t>
  </si>
  <si>
    <t xml:space="preserve">INDEMNIZACIÓN ARTÍCULO 65 C.S.T. </t>
  </si>
  <si>
    <t xml:space="preserve">INDEMNIZACIÓN ARTÍCULO 64 C.S.T. </t>
  </si>
  <si>
    <t>TOTAL LIQUIDACIÓN</t>
  </si>
  <si>
    <t>IND.</t>
  </si>
  <si>
    <t>TOTAL</t>
  </si>
  <si>
    <t xml:space="preserve"> </t>
  </si>
  <si>
    <t>INDEXACIÓN</t>
  </si>
  <si>
    <t>TOTAL INDEXADO</t>
  </si>
  <si>
    <t>LIQUIDACIÓN OBJETIVA</t>
  </si>
  <si>
    <t>SALARIOS ENTRE EL 13/02/2020 al 15/02/2020</t>
  </si>
  <si>
    <t>DÍAS FALTANTES</t>
  </si>
  <si>
    <t>INDEMNIZACIÓN ARTÍCULO 26 LEY 361 DE 1997</t>
  </si>
  <si>
    <t>INCAPACIDAD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</si>
</sst>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4" fontId="3" fillId="0" borderId="1" xfId="0" applyNumberFormat="1" applyFont="1" applyBorder="1"/>
    <xf numFmtId="164" fontId="3" fillId="0" borderId="1" xfId="1" applyNumberFormat="1" applyFont="1" applyBorder="1"/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3" fillId="0" borderId="1" xfId="0" applyNumberFormat="1" applyFont="1" applyBorder="1"/>
    <xf numFmtId="0" fontId="2" fillId="0" borderId="0" xfId="0" applyFont="1"/>
    <xf numFmtId="0" fontId="4" fillId="0" borderId="0" xfId="0" applyFont="1" applyAlignment="1">
      <alignment horizontal="center"/>
    </xf>
    <xf numFmtId="43" fontId="0" fillId="0" borderId="0" xfId="1" applyFont="1"/>
    <xf numFmtId="14" fontId="0" fillId="0" borderId="0" xfId="1" applyNumberFormat="1" applyFont="1"/>
    <xf numFmtId="43" fontId="0" fillId="0" borderId="0" xfId="0" applyNumberFormat="1"/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2" fillId="2" borderId="1" xfId="1" applyNumberFormat="1" applyFont="1" applyFill="1" applyBorder="1" applyAlignment="1">
      <alignment horizontal="center"/>
    </xf>
    <xf numFmtId="164" fontId="6" fillId="2" borderId="0" xfId="1" applyNumberFormat="1" applyFont="1" applyFill="1"/>
    <xf numFmtId="164" fontId="6" fillId="0" borderId="0" xfId="1" applyNumberFormat="1" applyFont="1" applyFill="1"/>
    <xf numFmtId="165" fontId="3" fillId="0" borderId="1" xfId="2" applyNumberFormat="1" applyFont="1" applyBorder="1" applyAlignment="1">
      <alignment horizontal="center"/>
    </xf>
    <xf numFmtId="165" fontId="2" fillId="0" borderId="3" xfId="0" applyNumberFormat="1" applyFont="1" applyBorder="1"/>
    <xf numFmtId="3" fontId="3" fillId="0" borderId="0" xfId="0" applyNumberFormat="1" applyFont="1"/>
    <xf numFmtId="165" fontId="3" fillId="0" borderId="0" xfId="2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0" fontId="5" fillId="0" borderId="0" xfId="0" applyFont="1" applyAlignment="1">
      <alignment vertical="center"/>
    </xf>
    <xf numFmtId="1" fontId="3" fillId="0" borderId="1" xfId="2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2" borderId="4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119064</xdr:rowOff>
    </xdr:from>
    <xdr:to>
      <xdr:col>1</xdr:col>
      <xdr:colOff>706438</xdr:colOff>
      <xdr:row>3</xdr:row>
      <xdr:rowOff>48364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B20B700-7394-4BDE-BC9F-D8B6E2FD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19064"/>
          <a:ext cx="1397000" cy="38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48FC-CC48-48D2-8180-134572B5CA96}">
  <sheetPr>
    <pageSetUpPr fitToPage="1"/>
  </sheetPr>
  <dimension ref="A2:K45"/>
  <sheetViews>
    <sheetView tabSelected="1" topLeftCell="A19" zoomScale="120" zoomScaleNormal="120" workbookViewId="0">
      <selection activeCell="F37" sqref="F37"/>
    </sheetView>
  </sheetViews>
  <sheetFormatPr baseColWidth="10" defaultColWidth="11.42578125" defaultRowHeight="12" x14ac:dyDescent="0.2"/>
  <cols>
    <col min="1" max="1" width="11.42578125" style="6"/>
    <col min="2" max="2" width="14.42578125" style="6" customWidth="1"/>
    <col min="3" max="3" width="13.140625" style="6" bestFit="1" customWidth="1"/>
    <col min="4" max="4" width="14" style="6" customWidth="1"/>
    <col min="5" max="5" width="13.140625" style="7" customWidth="1"/>
    <col min="6" max="6" width="13.7109375" style="6" bestFit="1" customWidth="1"/>
    <col min="7" max="7" width="10.140625" style="6" customWidth="1"/>
    <col min="8" max="8" width="13.42578125" style="6" customWidth="1"/>
    <col min="9" max="10" width="11.42578125" style="6"/>
    <col min="11" max="11" width="13" style="6" customWidth="1"/>
    <col min="12" max="16384" width="11.42578125" style="6"/>
  </cols>
  <sheetData>
    <row r="2" spans="1:11" x14ac:dyDescent="0.2">
      <c r="A2" s="31" t="s">
        <v>86</v>
      </c>
      <c r="B2" s="31"/>
      <c r="C2" s="31"/>
      <c r="D2" s="31"/>
      <c r="E2" s="31"/>
      <c r="F2" s="31"/>
      <c r="G2" s="26"/>
      <c r="H2" s="26"/>
      <c r="I2" s="26"/>
      <c r="J2" s="26"/>
      <c r="K2" s="26"/>
    </row>
    <row r="3" spans="1:11" x14ac:dyDescent="0.2">
      <c r="A3" s="31"/>
      <c r="B3" s="31"/>
      <c r="C3" s="31"/>
      <c r="D3" s="31"/>
      <c r="E3" s="31"/>
      <c r="F3" s="31"/>
      <c r="G3" s="26"/>
      <c r="H3" s="26"/>
      <c r="I3" s="26"/>
      <c r="J3" s="26"/>
      <c r="K3" s="26"/>
    </row>
    <row r="5" spans="1:11" x14ac:dyDescent="0.2">
      <c r="B5" s="23"/>
      <c r="C5" s="22"/>
      <c r="D5" s="23"/>
    </row>
    <row r="6" spans="1:11" x14ac:dyDescent="0.2">
      <c r="A6" s="33" t="s">
        <v>87</v>
      </c>
      <c r="B6" s="34"/>
      <c r="C6" s="34"/>
      <c r="D6" s="34"/>
    </row>
    <row r="7" spans="1:11" x14ac:dyDescent="0.2">
      <c r="A7" s="1" t="s">
        <v>2</v>
      </c>
      <c r="B7" s="1" t="s">
        <v>88</v>
      </c>
      <c r="C7" s="1" t="s">
        <v>82</v>
      </c>
      <c r="D7" s="1" t="s">
        <v>85</v>
      </c>
    </row>
    <row r="8" spans="1:11" x14ac:dyDescent="0.2">
      <c r="A8" s="20">
        <v>2400000</v>
      </c>
      <c r="B8" s="27">
        <v>2</v>
      </c>
      <c r="C8" s="20">
        <f>A8/30*B8</f>
        <v>160000</v>
      </c>
      <c r="D8" s="20">
        <f>(C8*133.38)/107.12</f>
        <v>199223.30097087377</v>
      </c>
    </row>
    <row r="9" spans="1:11" x14ac:dyDescent="0.2">
      <c r="C9" s="25">
        <f>C8</f>
        <v>160000</v>
      </c>
      <c r="D9" s="25">
        <f>D8</f>
        <v>199223.30097087377</v>
      </c>
    </row>
    <row r="10" spans="1:11" x14ac:dyDescent="0.2">
      <c r="C10" s="24"/>
      <c r="D10" s="24"/>
    </row>
    <row r="11" spans="1:11" x14ac:dyDescent="0.2">
      <c r="A11" s="1" t="s">
        <v>0</v>
      </c>
      <c r="B11" s="1" t="s">
        <v>1</v>
      </c>
      <c r="C11" s="1" t="s">
        <v>2</v>
      </c>
      <c r="D11" s="1" t="s">
        <v>3</v>
      </c>
      <c r="E11" s="17" t="s">
        <v>6</v>
      </c>
    </row>
    <row r="12" spans="1:11" x14ac:dyDescent="0.2">
      <c r="A12" s="4">
        <v>43874</v>
      </c>
      <c r="B12" s="4">
        <v>43876</v>
      </c>
      <c r="C12" s="5">
        <f>A8</f>
        <v>2400000</v>
      </c>
      <c r="D12" s="5">
        <f>DAYS360(A12,B12)</f>
        <v>2</v>
      </c>
      <c r="E12" s="5">
        <f>(C12*D12)/360</f>
        <v>13333.333333333334</v>
      </c>
      <c r="F12" s="1" t="s">
        <v>84</v>
      </c>
    </row>
    <row r="13" spans="1:11" x14ac:dyDescent="0.2">
      <c r="A13" s="32" t="s">
        <v>5</v>
      </c>
      <c r="B13" s="32"/>
      <c r="C13" s="32"/>
      <c r="D13" s="32"/>
      <c r="E13" s="21">
        <f>SUM(E12:E12)</f>
        <v>13333.333333333334</v>
      </c>
      <c r="F13" s="20">
        <f>(E13*133.38)/107.12</f>
        <v>16601.941747572815</v>
      </c>
    </row>
    <row r="15" spans="1:11" s="3" customFormat="1" x14ac:dyDescent="0.2">
      <c r="A15" s="1" t="s">
        <v>0</v>
      </c>
      <c r="B15" s="1" t="s">
        <v>1</v>
      </c>
      <c r="C15" s="1" t="s">
        <v>2</v>
      </c>
      <c r="D15" s="1" t="s">
        <v>3</v>
      </c>
      <c r="E15" s="17" t="s">
        <v>4</v>
      </c>
      <c r="G15" s="6"/>
    </row>
    <row r="16" spans="1:11" x14ac:dyDescent="0.2">
      <c r="A16" s="4">
        <v>43874</v>
      </c>
      <c r="B16" s="4">
        <v>43876</v>
      </c>
      <c r="C16" s="5">
        <f>C12</f>
        <v>2400000</v>
      </c>
      <c r="D16" s="5">
        <f>DAYS360(A16,B16)</f>
        <v>2</v>
      </c>
      <c r="E16" s="5">
        <f t="shared" ref="E16" si="0">(C16*D16)/360</f>
        <v>13333.333333333334</v>
      </c>
      <c r="F16" s="1" t="s">
        <v>84</v>
      </c>
    </row>
    <row r="17" spans="1:10" x14ac:dyDescent="0.2">
      <c r="A17" s="32" t="s">
        <v>5</v>
      </c>
      <c r="B17" s="32"/>
      <c r="C17" s="32"/>
      <c r="D17" s="32"/>
      <c r="E17" s="21">
        <f>SUM(E16:E16)</f>
        <v>13333.333333333334</v>
      </c>
      <c r="F17" s="20">
        <f>(E17*133.38)/107.12</f>
        <v>16601.941747572815</v>
      </c>
    </row>
    <row r="19" spans="1:10" x14ac:dyDescent="0.2">
      <c r="A19" s="1" t="s">
        <v>0</v>
      </c>
      <c r="B19" s="1" t="s">
        <v>1</v>
      </c>
      <c r="C19" s="1" t="s">
        <v>4</v>
      </c>
      <c r="D19" s="1" t="s">
        <v>3</v>
      </c>
      <c r="E19" s="17" t="s">
        <v>7</v>
      </c>
      <c r="F19" s="6">
        <f>12/360</f>
        <v>3.3333333333333333E-2</v>
      </c>
      <c r="H19" s="10"/>
      <c r="I19" s="8"/>
      <c r="J19" s="8" t="s">
        <v>83</v>
      </c>
    </row>
    <row r="20" spans="1:10" x14ac:dyDescent="0.2">
      <c r="A20" s="4">
        <f>A16</f>
        <v>43874</v>
      </c>
      <c r="B20" s="4">
        <f>B16</f>
        <v>43876</v>
      </c>
      <c r="C20" s="9">
        <f>E16</f>
        <v>13333.333333333334</v>
      </c>
      <c r="D20" s="5">
        <f>DAYS360(A20,B20)</f>
        <v>2</v>
      </c>
      <c r="E20" s="5">
        <f>(C20*$F$19%)*D20</f>
        <v>8.8888888888888893</v>
      </c>
      <c r="F20" s="1" t="s">
        <v>84</v>
      </c>
    </row>
    <row r="21" spans="1:10" x14ac:dyDescent="0.2">
      <c r="A21" s="32" t="s">
        <v>5</v>
      </c>
      <c r="B21" s="32"/>
      <c r="C21" s="32"/>
      <c r="D21" s="32"/>
      <c r="E21" s="21">
        <f>SUM(E20:E20)</f>
        <v>8.8888888888888893</v>
      </c>
      <c r="F21" s="20">
        <f>(E21*133.38)/107.12</f>
        <v>11.067961165048542</v>
      </c>
    </row>
    <row r="22" spans="1:10" x14ac:dyDescent="0.2">
      <c r="H22" s="8"/>
    </row>
    <row r="23" spans="1:10" x14ac:dyDescent="0.2">
      <c r="A23" s="1" t="s">
        <v>0</v>
      </c>
      <c r="B23" s="1" t="s">
        <v>1</v>
      </c>
      <c r="C23" s="1" t="s">
        <v>2</v>
      </c>
      <c r="D23" s="1" t="s">
        <v>3</v>
      </c>
      <c r="E23" s="17" t="s">
        <v>8</v>
      </c>
    </row>
    <row r="24" spans="1:10" x14ac:dyDescent="0.2">
      <c r="A24" s="4">
        <f>A20</f>
        <v>43874</v>
      </c>
      <c r="B24" s="4">
        <f>B20</f>
        <v>43876</v>
      </c>
      <c r="C24" s="5">
        <f>C12</f>
        <v>2400000</v>
      </c>
      <c r="D24" s="5">
        <f>DAYS360(A24,B24)</f>
        <v>2</v>
      </c>
      <c r="E24" s="5">
        <f>(C24*D24)/720</f>
        <v>6666.666666666667</v>
      </c>
      <c r="F24" s="1" t="s">
        <v>84</v>
      </c>
      <c r="J24" s="8"/>
    </row>
    <row r="25" spans="1:10" x14ac:dyDescent="0.2">
      <c r="A25" s="32" t="s">
        <v>5</v>
      </c>
      <c r="B25" s="32"/>
      <c r="C25" s="32"/>
      <c r="D25" s="32"/>
      <c r="E25" s="21">
        <f>SUM(E24:E24)</f>
        <v>6666.666666666667</v>
      </c>
      <c r="F25" s="20">
        <f>(E25*133.38)/107.12</f>
        <v>8300.9708737864075</v>
      </c>
    </row>
    <row r="26" spans="1:10" x14ac:dyDescent="0.2">
      <c r="C26" s="7"/>
    </row>
    <row r="27" spans="1:10" x14ac:dyDescent="0.2">
      <c r="A27" s="29" t="s">
        <v>78</v>
      </c>
      <c r="B27" s="29"/>
      <c r="C27" s="29"/>
      <c r="D27" s="29"/>
      <c r="E27" s="29"/>
      <c r="F27" s="8"/>
    </row>
    <row r="28" spans="1:10" x14ac:dyDescent="0.2">
      <c r="A28" s="1" t="s">
        <v>0</v>
      </c>
      <c r="B28" s="1" t="s">
        <v>1</v>
      </c>
      <c r="C28" s="1" t="s">
        <v>2</v>
      </c>
      <c r="D28" s="1" t="s">
        <v>3</v>
      </c>
      <c r="E28" s="2" t="s">
        <v>9</v>
      </c>
      <c r="F28" s="8"/>
    </row>
    <row r="29" spans="1:10" x14ac:dyDescent="0.2">
      <c r="A29" s="4">
        <v>43876</v>
      </c>
      <c r="B29" s="4">
        <v>44039</v>
      </c>
      <c r="C29" s="5">
        <f>C24</f>
        <v>2400000</v>
      </c>
      <c r="D29" s="5">
        <f>DAYS360(A29,B29)</f>
        <v>162</v>
      </c>
      <c r="E29" s="5">
        <f>(C29/30)*D29</f>
        <v>12960000</v>
      </c>
      <c r="F29" s="1" t="s">
        <v>84</v>
      </c>
    </row>
    <row r="30" spans="1:10" x14ac:dyDescent="0.2">
      <c r="A30" s="32" t="s">
        <v>5</v>
      </c>
      <c r="B30" s="32"/>
      <c r="C30" s="32"/>
      <c r="D30" s="32"/>
      <c r="E30" s="21">
        <f>SUM(E29:E29)</f>
        <v>12960000</v>
      </c>
      <c r="F30" s="20">
        <f>(E30*133.38)/107.12</f>
        <v>16137087.378640777</v>
      </c>
    </row>
    <row r="32" spans="1:10" x14ac:dyDescent="0.2">
      <c r="A32" s="29" t="s">
        <v>79</v>
      </c>
      <c r="B32" s="29"/>
      <c r="C32" s="29"/>
      <c r="D32" s="29"/>
      <c r="E32" s="29"/>
    </row>
    <row r="33" spans="1:9" x14ac:dyDescent="0.2">
      <c r="A33" s="1" t="s">
        <v>0</v>
      </c>
      <c r="B33" s="1" t="s">
        <v>1</v>
      </c>
      <c r="C33" s="1" t="s">
        <v>2</v>
      </c>
      <c r="D33" s="1" t="s">
        <v>3</v>
      </c>
      <c r="E33" s="2" t="s">
        <v>81</v>
      </c>
    </row>
    <row r="34" spans="1:9" x14ac:dyDescent="0.2">
      <c r="A34" s="4">
        <v>44973</v>
      </c>
      <c r="B34" s="4">
        <v>45134</v>
      </c>
      <c r="C34" s="5">
        <f>C12</f>
        <v>2400000</v>
      </c>
      <c r="D34" s="5">
        <f>DAYS360(A34,B34)</f>
        <v>161</v>
      </c>
      <c r="E34" s="5">
        <f>(C34/30)*D34</f>
        <v>12880000</v>
      </c>
      <c r="F34" s="1" t="s">
        <v>84</v>
      </c>
      <c r="I34" s="8"/>
    </row>
    <row r="35" spans="1:9" x14ac:dyDescent="0.2">
      <c r="A35" s="40" t="s">
        <v>5</v>
      </c>
      <c r="B35" s="41"/>
      <c r="C35" s="41"/>
      <c r="D35" s="42"/>
      <c r="E35" s="21">
        <f>SUM(E34:E34)</f>
        <v>12880000</v>
      </c>
      <c r="F35" s="20">
        <f>(E35*133.38)/107.12</f>
        <v>16037475.728155339</v>
      </c>
    </row>
    <row r="36" spans="1:9" x14ac:dyDescent="0.2">
      <c r="A36" s="38"/>
      <c r="B36" s="38"/>
      <c r="C36" s="38"/>
      <c r="D36" s="38"/>
      <c r="E36" s="39"/>
      <c r="F36" s="28"/>
    </row>
    <row r="37" spans="1:9" x14ac:dyDescent="0.2">
      <c r="A37" s="3"/>
      <c r="B37" s="3"/>
      <c r="C37" s="3"/>
      <c r="D37" s="3"/>
      <c r="E37" s="24"/>
      <c r="F37" s="28"/>
    </row>
    <row r="38" spans="1:9" x14ac:dyDescent="0.2">
      <c r="A38" s="29" t="s">
        <v>89</v>
      </c>
      <c r="B38" s="29"/>
      <c r="C38" s="29"/>
      <c r="D38" s="3"/>
      <c r="E38" s="24"/>
      <c r="F38" s="28"/>
    </row>
    <row r="39" spans="1:9" x14ac:dyDescent="0.2">
      <c r="A39" s="36">
        <f>(A8/30)*180</f>
        <v>14400000</v>
      </c>
      <c r="B39" s="36"/>
      <c r="C39" s="36"/>
      <c r="D39" s="3"/>
      <c r="E39" s="24"/>
      <c r="F39" s="28"/>
    </row>
    <row r="40" spans="1:9" x14ac:dyDescent="0.2">
      <c r="A40" s="37"/>
      <c r="B40" s="37"/>
      <c r="C40" s="37"/>
      <c r="D40" s="3"/>
      <c r="E40" s="24"/>
      <c r="F40" s="28"/>
    </row>
    <row r="41" spans="1:9" x14ac:dyDescent="0.2">
      <c r="A41" s="29" t="s">
        <v>90</v>
      </c>
      <c r="B41" s="29"/>
      <c r="C41" s="29"/>
      <c r="D41" s="3"/>
      <c r="E41" s="24"/>
      <c r="F41" s="28"/>
    </row>
    <row r="42" spans="1:9" x14ac:dyDescent="0.2">
      <c r="A42" s="36">
        <v>1200000</v>
      </c>
      <c r="B42" s="36"/>
      <c r="C42" s="36"/>
      <c r="D42" s="3"/>
      <c r="E42" s="24"/>
      <c r="F42" s="28"/>
    </row>
    <row r="43" spans="1:9" x14ac:dyDescent="0.2">
      <c r="F43" s="28"/>
      <c r="I43" s="8"/>
    </row>
    <row r="44" spans="1:9" ht="14.25" x14ac:dyDescent="0.35">
      <c r="A44" s="30" t="s">
        <v>80</v>
      </c>
      <c r="B44" s="30"/>
      <c r="C44" s="30"/>
      <c r="D44" s="30"/>
      <c r="E44" s="18">
        <f>E17+E13+E21+E25+E30+E35+C9+A39+A42</f>
        <v>41633342.222222224</v>
      </c>
      <c r="F44" s="19"/>
    </row>
    <row r="45" spans="1:9" ht="14.25" x14ac:dyDescent="0.35">
      <c r="A45" s="30" t="s">
        <v>85</v>
      </c>
      <c r="B45" s="30"/>
      <c r="C45" s="30"/>
      <c r="D45" s="30"/>
      <c r="E45" s="30"/>
      <c r="F45" s="18">
        <f>F35+F30+F25+F21+F17+F13+D9+A39+A42</f>
        <v>48015302.330097087</v>
      </c>
    </row>
  </sheetData>
  <mergeCells count="16">
    <mergeCell ref="A27:E27"/>
    <mergeCell ref="A45:E45"/>
    <mergeCell ref="A2:F3"/>
    <mergeCell ref="A32:E32"/>
    <mergeCell ref="A35:D35"/>
    <mergeCell ref="A44:D44"/>
    <mergeCell ref="A30:D30"/>
    <mergeCell ref="A13:D13"/>
    <mergeCell ref="A17:D17"/>
    <mergeCell ref="A21:D21"/>
    <mergeCell ref="A25:D25"/>
    <mergeCell ref="A6:D6"/>
    <mergeCell ref="A38:C38"/>
    <mergeCell ref="A39:C39"/>
    <mergeCell ref="A41:C41"/>
    <mergeCell ref="A42:C42"/>
  </mergeCells>
  <pageMargins left="0.70866141732283472" right="0.70866141732283472" top="0.74803149606299213" bottom="0.74803149606299213" header="0.31496062992125984" footer="0.31496062992125984"/>
  <pageSetup paperSize="258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9153-894E-45F2-84A2-450A7BB94029}">
  <dimension ref="B4:G26"/>
  <sheetViews>
    <sheetView workbookViewId="0">
      <selection activeCell="A12" sqref="A12"/>
    </sheetView>
  </sheetViews>
  <sheetFormatPr baseColWidth="10" defaultRowHeight="15" x14ac:dyDescent="0.25"/>
  <cols>
    <col min="2" max="2" width="27.5703125" bestFit="1" customWidth="1"/>
    <col min="3" max="3" width="131.140625" bestFit="1" customWidth="1"/>
    <col min="4" max="4" width="18.85546875" bestFit="1" customWidth="1"/>
    <col min="5" max="5" width="17.85546875" bestFit="1" customWidth="1"/>
    <col min="7" max="7" width="51" bestFit="1" customWidth="1"/>
  </cols>
  <sheetData>
    <row r="4" spans="2:7" s="11" customFormat="1" x14ac:dyDescent="0.25">
      <c r="B4" s="15" t="s">
        <v>11</v>
      </c>
      <c r="C4" s="15" t="s">
        <v>12</v>
      </c>
      <c r="D4" s="15" t="s">
        <v>14</v>
      </c>
      <c r="E4" s="15" t="s">
        <v>16</v>
      </c>
      <c r="F4" s="15" t="s">
        <v>17</v>
      </c>
      <c r="G4" s="15" t="s">
        <v>23</v>
      </c>
    </row>
    <row r="5" spans="2:7" x14ac:dyDescent="0.25">
      <c r="B5" s="16" t="s">
        <v>4</v>
      </c>
      <c r="C5" s="16" t="s">
        <v>13</v>
      </c>
      <c r="D5" s="16" t="s">
        <v>15</v>
      </c>
      <c r="E5" s="16" t="s">
        <v>10</v>
      </c>
      <c r="F5" s="16">
        <v>360</v>
      </c>
      <c r="G5" s="16" t="s">
        <v>24</v>
      </c>
    </row>
    <row r="6" spans="2:7" x14ac:dyDescent="0.25">
      <c r="B6" s="16" t="s">
        <v>18</v>
      </c>
      <c r="C6" s="16" t="s">
        <v>19</v>
      </c>
      <c r="D6" s="16" t="s">
        <v>15</v>
      </c>
      <c r="E6" s="16" t="s">
        <v>10</v>
      </c>
      <c r="F6" s="16">
        <v>360</v>
      </c>
      <c r="G6" s="16" t="s">
        <v>24</v>
      </c>
    </row>
    <row r="7" spans="2:7" x14ac:dyDescent="0.25">
      <c r="B7" s="16" t="s">
        <v>8</v>
      </c>
      <c r="C7" s="16" t="s">
        <v>20</v>
      </c>
      <c r="D7" s="16" t="s">
        <v>15</v>
      </c>
      <c r="E7" s="16" t="s">
        <v>10</v>
      </c>
      <c r="F7" s="16">
        <v>720</v>
      </c>
      <c r="G7" s="16" t="s">
        <v>25</v>
      </c>
    </row>
    <row r="8" spans="2:7" x14ac:dyDescent="0.25">
      <c r="B8" s="16" t="s">
        <v>21</v>
      </c>
      <c r="C8" s="16" t="s">
        <v>22</v>
      </c>
      <c r="D8" s="16" t="s">
        <v>27</v>
      </c>
      <c r="E8" s="16" t="s">
        <v>28</v>
      </c>
      <c r="F8" s="16">
        <f>12/360</f>
        <v>3.3333333333333333E-2</v>
      </c>
      <c r="G8" s="16" t="s">
        <v>26</v>
      </c>
    </row>
    <row r="9" spans="2:7" x14ac:dyDescent="0.25">
      <c r="B9" s="16" t="s">
        <v>29</v>
      </c>
      <c r="C9" s="16" t="s">
        <v>30</v>
      </c>
      <c r="D9" s="16" t="s">
        <v>31</v>
      </c>
      <c r="E9" s="16" t="s">
        <v>32</v>
      </c>
      <c r="F9" s="16"/>
      <c r="G9" s="16" t="s">
        <v>33</v>
      </c>
    </row>
    <row r="10" spans="2:7" x14ac:dyDescent="0.25">
      <c r="B10" s="16" t="s">
        <v>34</v>
      </c>
      <c r="C10" s="16" t="s">
        <v>35</v>
      </c>
      <c r="D10" s="16" t="s">
        <v>2</v>
      </c>
      <c r="E10" s="16" t="s">
        <v>32</v>
      </c>
      <c r="F10" s="16"/>
      <c r="G10" s="16" t="s">
        <v>36</v>
      </c>
    </row>
    <row r="11" spans="2:7" x14ac:dyDescent="0.25">
      <c r="B11" s="16" t="s">
        <v>37</v>
      </c>
      <c r="C11" s="16" t="s">
        <v>38</v>
      </c>
      <c r="D11" s="16"/>
      <c r="E11" s="16"/>
      <c r="F11" s="16"/>
      <c r="G11" s="16"/>
    </row>
    <row r="12" spans="2:7" x14ac:dyDescent="0.25">
      <c r="B12" s="16" t="s">
        <v>66</v>
      </c>
      <c r="C12" s="16" t="s">
        <v>35</v>
      </c>
      <c r="D12" s="16" t="s">
        <v>2</v>
      </c>
      <c r="E12" s="16" t="s">
        <v>10</v>
      </c>
      <c r="F12" s="16"/>
      <c r="G12" s="16"/>
    </row>
    <row r="15" spans="2:7" x14ac:dyDescent="0.25">
      <c r="B15" t="s">
        <v>49</v>
      </c>
    </row>
    <row r="16" spans="2:7" x14ac:dyDescent="0.25">
      <c r="B16" t="s">
        <v>50</v>
      </c>
      <c r="C16" t="s">
        <v>51</v>
      </c>
    </row>
    <row r="17" spans="2:3" x14ac:dyDescent="0.25">
      <c r="B17" t="s">
        <v>52</v>
      </c>
      <c r="C17" t="s">
        <v>53</v>
      </c>
    </row>
    <row r="18" spans="2:3" x14ac:dyDescent="0.25">
      <c r="B18" t="s">
        <v>61</v>
      </c>
      <c r="C18" t="s">
        <v>60</v>
      </c>
    </row>
    <row r="20" spans="2:3" x14ac:dyDescent="0.25">
      <c r="B20" t="s">
        <v>54</v>
      </c>
      <c r="C20" t="s">
        <v>55</v>
      </c>
    </row>
    <row r="21" spans="2:3" x14ac:dyDescent="0.25">
      <c r="B21" t="s">
        <v>54</v>
      </c>
      <c r="C21" t="s">
        <v>56</v>
      </c>
    </row>
    <row r="22" spans="2:3" x14ac:dyDescent="0.25">
      <c r="B22" t="s">
        <v>57</v>
      </c>
      <c r="C22" t="s">
        <v>59</v>
      </c>
    </row>
    <row r="23" spans="2:3" x14ac:dyDescent="0.25">
      <c r="B23" t="s">
        <v>58</v>
      </c>
      <c r="C23" t="s">
        <v>56</v>
      </c>
    </row>
    <row r="25" spans="2:3" x14ac:dyDescent="0.25">
      <c r="B25" t="s">
        <v>62</v>
      </c>
      <c r="C25" t="s">
        <v>63</v>
      </c>
    </row>
    <row r="26" spans="2:3" x14ac:dyDescent="0.25">
      <c r="B26" t="s">
        <v>64</v>
      </c>
      <c r="C26" t="s">
        <v>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DEDE-F06F-4C05-8D3A-FE517C6DEF72}">
  <dimension ref="A1:H32"/>
  <sheetViews>
    <sheetView workbookViewId="0">
      <selection activeCell="B32" sqref="B32"/>
    </sheetView>
  </sheetViews>
  <sheetFormatPr baseColWidth="10" defaultRowHeight="15" x14ac:dyDescent="0.25"/>
  <cols>
    <col min="1" max="1" width="31.7109375" bestFit="1" customWidth="1"/>
    <col min="2" max="2" width="14.140625" style="12" bestFit="1" customWidth="1"/>
  </cols>
  <sheetData>
    <row r="1" spans="1:8" x14ac:dyDescent="0.25">
      <c r="A1" s="35" t="s">
        <v>39</v>
      </c>
      <c r="B1" s="35"/>
    </row>
    <row r="3" spans="1:8" x14ac:dyDescent="0.25">
      <c r="A3" t="s">
        <v>40</v>
      </c>
      <c r="B3" s="13">
        <v>43466</v>
      </c>
    </row>
    <row r="4" spans="1:8" x14ac:dyDescent="0.25">
      <c r="A4" t="s">
        <v>41</v>
      </c>
      <c r="B4" s="13">
        <v>44561</v>
      </c>
    </row>
    <row r="5" spans="1:8" x14ac:dyDescent="0.25">
      <c r="A5" t="s">
        <v>2</v>
      </c>
    </row>
    <row r="6" spans="1:8" x14ac:dyDescent="0.25">
      <c r="A6" t="s">
        <v>48</v>
      </c>
    </row>
    <row r="7" spans="1:8" x14ac:dyDescent="0.25">
      <c r="A7">
        <v>2019</v>
      </c>
      <c r="B7" s="12">
        <v>1000000</v>
      </c>
    </row>
    <row r="8" spans="1:8" x14ac:dyDescent="0.25">
      <c r="A8" t="s">
        <v>42</v>
      </c>
      <c r="B8" s="12">
        <v>1500000</v>
      </c>
    </row>
    <row r="9" spans="1:8" x14ac:dyDescent="0.25">
      <c r="A9" t="s">
        <v>43</v>
      </c>
      <c r="B9" s="12">
        <v>1000000</v>
      </c>
      <c r="C9" t="s">
        <v>44</v>
      </c>
      <c r="H9" s="14"/>
    </row>
    <row r="10" spans="1:8" x14ac:dyDescent="0.25">
      <c r="A10">
        <v>2021</v>
      </c>
      <c r="B10" s="12">
        <v>1000000</v>
      </c>
      <c r="H10" s="14"/>
    </row>
    <row r="11" spans="1:8" x14ac:dyDescent="0.25">
      <c r="H11" s="14"/>
    </row>
    <row r="12" spans="1:8" x14ac:dyDescent="0.25">
      <c r="A12" t="s">
        <v>45</v>
      </c>
      <c r="H12" s="14"/>
    </row>
    <row r="13" spans="1:8" x14ac:dyDescent="0.25">
      <c r="A13" t="s">
        <v>46</v>
      </c>
    </row>
    <row r="14" spans="1:8" x14ac:dyDescent="0.25">
      <c r="A14" t="s">
        <v>47</v>
      </c>
    </row>
    <row r="16" spans="1:8" x14ac:dyDescent="0.25">
      <c r="A16" t="s">
        <v>67</v>
      </c>
    </row>
    <row r="17" spans="1:2" x14ac:dyDescent="0.25">
      <c r="A17" t="s">
        <v>68</v>
      </c>
      <c r="B17" s="12">
        <f>B10/30</f>
        <v>33333.333333333336</v>
      </c>
    </row>
    <row r="18" spans="1:2" x14ac:dyDescent="0.25">
      <c r="A18" t="s">
        <v>69</v>
      </c>
      <c r="B18" s="12">
        <f>B17/8</f>
        <v>4166.666666666667</v>
      </c>
    </row>
    <row r="19" spans="1:2" x14ac:dyDescent="0.25">
      <c r="A19" t="s">
        <v>70</v>
      </c>
      <c r="B19" s="12">
        <f>(B18*25%)+B18</f>
        <v>5208.3333333333339</v>
      </c>
    </row>
    <row r="20" spans="1:2" x14ac:dyDescent="0.25">
      <c r="A20" t="s">
        <v>71</v>
      </c>
      <c r="B20" s="12">
        <f>B19*20</f>
        <v>104166.66666666669</v>
      </c>
    </row>
    <row r="21" spans="1:2" x14ac:dyDescent="0.25">
      <c r="A21" t="s">
        <v>61</v>
      </c>
      <c r="B21" s="12">
        <f>B9+B20</f>
        <v>1104166.6666666667</v>
      </c>
    </row>
    <row r="23" spans="1:2" x14ac:dyDescent="0.25">
      <c r="A23" t="s">
        <v>72</v>
      </c>
    </row>
    <row r="24" spans="1:2" x14ac:dyDescent="0.25">
      <c r="A24">
        <v>2019</v>
      </c>
      <c r="B24" s="12">
        <v>97032</v>
      </c>
    </row>
    <row r="25" spans="1:2" x14ac:dyDescent="0.25">
      <c r="A25">
        <v>2020</v>
      </c>
      <c r="B25" s="12">
        <v>102854</v>
      </c>
    </row>
    <row r="26" spans="1:2" x14ac:dyDescent="0.25">
      <c r="A26">
        <v>2021</v>
      </c>
      <c r="B26" s="12">
        <v>106454</v>
      </c>
    </row>
    <row r="28" spans="1:2" x14ac:dyDescent="0.25">
      <c r="A28" t="s">
        <v>73</v>
      </c>
    </row>
    <row r="29" spans="1:2" x14ac:dyDescent="0.25">
      <c r="A29" t="s">
        <v>74</v>
      </c>
      <c r="B29" s="12">
        <f>B8*6</f>
        <v>9000000</v>
      </c>
    </row>
    <row r="30" spans="1:2" x14ac:dyDescent="0.25">
      <c r="A30" t="s">
        <v>75</v>
      </c>
      <c r="B30" s="12">
        <f>B21*6</f>
        <v>6625000</v>
      </c>
    </row>
    <row r="31" spans="1:2" x14ac:dyDescent="0.25">
      <c r="A31" t="s">
        <v>76</v>
      </c>
      <c r="B31" s="12">
        <f>SUM(B29:B30)</f>
        <v>15625000</v>
      </c>
    </row>
    <row r="32" spans="1:2" x14ac:dyDescent="0.25">
      <c r="A32" t="s">
        <v>77</v>
      </c>
      <c r="B32" s="12">
        <f>B31/12</f>
        <v>1302083.3333333333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FORMULAS</vt:lpstr>
      <vt:lpstr>CONCEPTOS</vt:lpstr>
      <vt:lpstr>TALLER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Yovanna Palacios Dosman</dc:creator>
  <cp:lastModifiedBy>Giovanna Carolina Romero Ciodaro</cp:lastModifiedBy>
  <cp:lastPrinted>2022-02-24T18:45:13Z</cp:lastPrinted>
  <dcterms:created xsi:type="dcterms:W3CDTF">2021-11-23T15:17:24Z</dcterms:created>
  <dcterms:modified xsi:type="dcterms:W3CDTF">2023-07-27T23:04:47Z</dcterms:modified>
</cp:coreProperties>
</file>