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gha2-my.sharepoint.com/personal/amurillo_gha_com_co/Documents/GHA 2023/3. CONTESTACIONES/CULPA PATRONAL/CONFIANZA/CINDY LORENA PERILLA PARDO/"/>
    </mc:Choice>
  </mc:AlternateContent>
  <xr:revisionPtr revIDLastSave="0" documentId="14_{05A8BCAB-C2E3-44D8-8CD5-5E3404723787}" xr6:coauthVersionLast="47" xr6:coauthVersionMax="47" xr10:uidLastSave="{00000000-0000-0000-0000-000000000000}"/>
  <bookViews>
    <workbookView xWindow="-120" yWindow="-120" windowWidth="24240" windowHeight="13140" xr2:uid="{34A52FC4-460C-4E5A-AB7C-2A0A1F8C2213}"/>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2" i="1" l="1"/>
  <c r="E12" i="1"/>
  <c r="E43" i="1"/>
  <c r="G42" i="1"/>
  <c r="F42" i="1"/>
  <c r="E42" i="1"/>
  <c r="G41" i="1"/>
  <c r="G57" i="1" s="1"/>
  <c r="F41" i="1"/>
  <c r="F57" i="1" s="1"/>
  <c r="E41" i="1"/>
  <c r="E57" i="1" s="1"/>
  <c r="G40" i="1"/>
  <c r="F40" i="1"/>
  <c r="E40" i="1"/>
  <c r="G26" i="1"/>
  <c r="G58" i="1" s="1"/>
  <c r="F26" i="1"/>
  <c r="F58" i="1" s="1"/>
  <c r="E26" i="1"/>
  <c r="E58" i="1" s="1"/>
  <c r="E19" i="1"/>
  <c r="E51" i="1" s="1"/>
  <c r="J42" i="1"/>
  <c r="K5" i="1"/>
  <c r="J40" i="1"/>
  <c r="K41" i="1" l="1"/>
  <c r="E28" i="1"/>
  <c r="E60" i="1"/>
  <c r="E44" i="1" l="1"/>
  <c r="E13" i="1"/>
  <c r="E45" i="1" s="1"/>
  <c r="E14" i="1" l="1"/>
  <c r="E46" i="1" l="1"/>
  <c r="E15" i="1"/>
  <c r="E47" i="1" s="1"/>
  <c r="E16" i="1" l="1"/>
  <c r="E48" i="1" l="1"/>
  <c r="E49" i="1" s="1"/>
  <c r="E50" i="1" s="1"/>
  <c r="E17" i="1"/>
  <c r="E18" i="1" s="1"/>
  <c r="E20" i="1" l="1"/>
  <c r="E27" i="1"/>
  <c r="E29" i="1" s="1"/>
  <c r="E34" i="1" s="1"/>
  <c r="E52" i="1"/>
  <c r="E59" i="1"/>
  <c r="E61" i="1" s="1"/>
  <c r="E66" i="1" s="1"/>
  <c r="E67" i="1" l="1"/>
  <c r="E65" i="1"/>
  <c r="E33" i="1"/>
  <c r="E35" i="1"/>
  <c r="G9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Fernando M</author>
    <author>CARLOS</author>
    <author>Morca</author>
  </authors>
  <commentList>
    <comment ref="E4" authorId="0" shapeId="0" xr:uid="{FDA49489-2FF9-4688-A066-3D75043E13AD}">
      <text>
        <r>
          <rPr>
            <b/>
            <sz val="9"/>
            <color indexed="81"/>
            <rFont val="Tahoma"/>
            <family val="2"/>
          </rPr>
          <t>Debe introducirse 4  Digitos Ejemplo : 2001, 2018</t>
        </r>
        <r>
          <rPr>
            <sz val="9"/>
            <color indexed="81"/>
            <rFont val="Tahoma"/>
            <family val="2"/>
          </rPr>
          <t xml:space="preserve">
</t>
        </r>
      </text>
    </comment>
    <comment ref="F4" authorId="1" shapeId="0" xr:uid="{95A6216B-AAEB-4348-A233-0A2D807A01A1}">
      <text>
        <r>
          <rPr>
            <b/>
            <sz val="9"/>
            <color indexed="81"/>
            <rFont val="Tahoma"/>
            <family val="2"/>
          </rPr>
          <t>Debe intoducirse dos digitos Ejemplo; 01, 02,03, 04, 05, 06, 07, 08, 09, 10, 11, 12</t>
        </r>
      </text>
    </comment>
    <comment ref="B5" authorId="2" shapeId="0" xr:uid="{C03E9B43-15CC-4F21-B5D0-A5A4E17A32E9}">
      <text>
        <r>
          <rPr>
            <sz val="9"/>
            <color indexed="81"/>
            <rFont val="Tahoma"/>
            <family val="2"/>
          </rPr>
          <t xml:space="preserve">Si el caso lo amerita, esta fecha de nacimiento podría ser la del conyuge, si tiene mayor expectativa de vida.
</t>
        </r>
      </text>
    </comment>
    <comment ref="E5" authorId="0" shapeId="0" xr:uid="{A9B917C7-BF98-4EE4-A3E5-420B0F4EC3B5}">
      <text>
        <r>
          <rPr>
            <b/>
            <sz val="9"/>
            <color indexed="81"/>
            <rFont val="Tahoma"/>
            <family val="2"/>
          </rPr>
          <t>Debe introducirse 4  Digitos Ejemplo : 2001, 2018</t>
        </r>
      </text>
    </comment>
    <comment ref="F5" authorId="1" shapeId="0" xr:uid="{E8733F51-B8FB-4E3A-B50E-BE92EBE94C7E}">
      <text>
        <r>
          <rPr>
            <b/>
            <sz val="9"/>
            <color indexed="81"/>
            <rFont val="Tahoma"/>
            <family val="2"/>
          </rPr>
          <t>Debe intoducirse dos digitos Ejemplo; 01, 02,03, 04, 05, 06, 07, 08, 09, 10, 11, 12</t>
        </r>
      </text>
    </comment>
    <comment ref="I5" authorId="1" shapeId="0" xr:uid="{B10E9895-88BA-4834-8AB8-14BB1C6E90F1}">
      <text>
        <r>
          <rPr>
            <b/>
            <sz val="9"/>
            <color indexed="81"/>
            <rFont val="Tahoma"/>
            <family val="2"/>
          </rPr>
          <t>Escriba M para Masculino o F para Femenino.</t>
        </r>
        <r>
          <rPr>
            <sz val="9"/>
            <color indexed="81"/>
            <rFont val="Tahoma"/>
            <family val="2"/>
          </rPr>
          <t xml:space="preserve">
</t>
        </r>
      </text>
    </comment>
    <comment ref="E6" authorId="0" shapeId="0" xr:uid="{1C75C1CE-8B74-40B1-8A15-842358E2C2EB}">
      <text>
        <r>
          <rPr>
            <b/>
            <sz val="9"/>
            <color indexed="81"/>
            <rFont val="Tahoma"/>
            <family val="2"/>
          </rPr>
          <t>Debe introducirse 4  Digitos Ejemplo : 2001, 2018</t>
        </r>
        <r>
          <rPr>
            <sz val="9"/>
            <color indexed="81"/>
            <rFont val="Tahoma"/>
            <family val="2"/>
          </rPr>
          <t xml:space="preserve">
</t>
        </r>
      </text>
    </comment>
    <comment ref="F6" authorId="1" shapeId="0" xr:uid="{6ED1D41E-97A9-4C3B-8512-E26A95B8B87E}">
      <text>
        <r>
          <rPr>
            <b/>
            <sz val="9"/>
            <color indexed="81"/>
            <rFont val="Tahoma"/>
            <family val="2"/>
          </rPr>
          <t xml:space="preserve">Debe intoducirse dos digitos Ejemplo; 01, 02,03, 04, 05, 06, 07, 08, 09, 10, 11, 12
</t>
        </r>
      </text>
    </comment>
    <comment ref="E7" authorId="1" shapeId="0" xr:uid="{AD9C5BAE-8485-4CB5-9408-D10AA6340A3A}">
      <text>
        <r>
          <rPr>
            <b/>
            <sz val="9"/>
            <color indexed="81"/>
            <rFont val="Tahoma"/>
            <family val="2"/>
          </rPr>
          <t>escriba cantidad sin signos, sin comas y sin puntos</t>
        </r>
        <r>
          <rPr>
            <sz val="9"/>
            <color indexed="81"/>
            <rFont val="Tahoma"/>
            <family val="2"/>
          </rPr>
          <t xml:space="preserve">
</t>
        </r>
      </text>
    </comment>
    <comment ref="D8" authorId="1" shapeId="0" xr:uid="{93C02C97-0E6F-47E6-BD56-BB1A414C65A4}">
      <text>
        <r>
          <rPr>
            <b/>
            <sz val="9"/>
            <color indexed="81"/>
            <rFont val="Tahoma"/>
            <family val="2"/>
          </rPr>
          <t>Escriba solo cantidad sin signos</t>
        </r>
        <r>
          <rPr>
            <sz val="9"/>
            <color indexed="81"/>
            <rFont val="Tahoma"/>
            <family val="2"/>
          </rPr>
          <t xml:space="preserve">
</t>
        </r>
      </text>
    </comment>
    <comment ref="I8" authorId="1" shapeId="0" xr:uid="{54AAC08B-691A-4A83-9E66-86F1229856AD}">
      <text>
        <r>
          <rPr>
            <b/>
            <sz val="9"/>
            <color indexed="81"/>
            <rFont val="Tahoma"/>
            <family val="2"/>
          </rPr>
          <t>Escrib a solo cantidad sin signos</t>
        </r>
        <r>
          <rPr>
            <sz val="9"/>
            <color indexed="81"/>
            <rFont val="Tahoma"/>
            <family val="2"/>
          </rPr>
          <t xml:space="preserve">
</t>
        </r>
      </text>
    </comment>
    <comment ref="E57" authorId="0" shapeId="0" xr:uid="{5DABBFE2-87A7-4359-AC1F-D7D8CE7CA32D}">
      <text>
        <r>
          <rPr>
            <b/>
            <sz val="9"/>
            <color indexed="81"/>
            <rFont val="Tahoma"/>
            <family val="2"/>
          </rPr>
          <t>Debe introducirse 4  Digitos Ejemplo : 2001, 2018</t>
        </r>
        <r>
          <rPr>
            <sz val="9"/>
            <color indexed="81"/>
            <rFont val="Tahoma"/>
            <family val="2"/>
          </rPr>
          <t xml:space="preserve">
</t>
        </r>
      </text>
    </comment>
    <comment ref="F57" authorId="0" shapeId="0" xr:uid="{B7F11311-F4AD-478F-88BE-04CA3DDF0392}">
      <text>
        <r>
          <rPr>
            <b/>
            <sz val="9"/>
            <color indexed="81"/>
            <rFont val="Tahoma"/>
            <family val="2"/>
          </rPr>
          <t>Debe introducirse 4  Digitos Ejemplo : 2001, 2018</t>
        </r>
        <r>
          <rPr>
            <sz val="9"/>
            <color indexed="81"/>
            <rFont val="Tahoma"/>
            <family val="2"/>
          </rPr>
          <t xml:space="preserve">
</t>
        </r>
      </text>
    </comment>
    <comment ref="G57" authorId="0" shapeId="0" xr:uid="{1C419BF7-C719-4347-BC49-1E99480A1F43}">
      <text>
        <r>
          <rPr>
            <b/>
            <sz val="9"/>
            <color indexed="81"/>
            <rFont val="Tahoma"/>
            <family val="2"/>
          </rPr>
          <t>Debe introducirse 4  Digitos Ejemplo : 2001, 2018</t>
        </r>
        <r>
          <rPr>
            <sz val="9"/>
            <color indexed="81"/>
            <rFont val="Tahoma"/>
            <family val="2"/>
          </rPr>
          <t xml:space="preserve">
</t>
        </r>
      </text>
    </comment>
  </commentList>
</comments>
</file>

<file path=xl/sharedStrings.xml><?xml version="1.0" encoding="utf-8"?>
<sst xmlns="http://schemas.openxmlformats.org/spreadsheetml/2006/main" count="106" uniqueCount="66">
  <si>
    <t>AÑO</t>
  </si>
  <si>
    <r>
      <rPr>
        <b/>
        <sz val="10"/>
        <color indexed="10"/>
        <rFont val="Arial"/>
        <family val="2"/>
      </rPr>
      <t>*</t>
    </r>
    <r>
      <rPr>
        <b/>
        <sz val="10"/>
        <color indexed="9"/>
        <rFont val="Arial"/>
        <family val="2"/>
      </rPr>
      <t>MES</t>
    </r>
  </si>
  <si>
    <t>DÍA</t>
  </si>
  <si>
    <t>Fecha actual o de tasación de los perjuicios:</t>
  </si>
  <si>
    <t>10</t>
  </si>
  <si>
    <t>26</t>
  </si>
  <si>
    <t>IPC - Final</t>
  </si>
  <si>
    <t>Fecha de Nacimiento de la víctima:</t>
  </si>
  <si>
    <t>Sexo:</t>
  </si>
  <si>
    <t>M</t>
  </si>
  <si>
    <t>Edad:</t>
  </si>
  <si>
    <t>Fecha en que ocurrieron hechos:</t>
  </si>
  <si>
    <t>01</t>
  </si>
  <si>
    <t>15</t>
  </si>
  <si>
    <t>IPC - Inicial</t>
  </si>
  <si>
    <t>Ingreso Mensual:</t>
  </si>
  <si>
    <t>Porcentaje (% )Cónyuge:</t>
  </si>
  <si>
    <t>Porcentaje (% ) Hijo(s):</t>
  </si>
  <si>
    <t>Fecha de Nacimiento del hijo ó el menor de ellos:</t>
  </si>
  <si>
    <t>Cálculo de la Indemnización debida o consolidada para cónyuge:</t>
  </si>
  <si>
    <r>
      <t xml:space="preserve">Ingreso Mensual Indexado: (IPC Final </t>
    </r>
    <r>
      <rPr>
        <sz val="14"/>
        <color indexed="9"/>
        <rFont val="Arial"/>
        <family val="2"/>
      </rPr>
      <t>÷</t>
    </r>
    <r>
      <rPr>
        <sz val="10"/>
        <color indexed="9"/>
        <rFont val="Arial"/>
        <family val="2"/>
      </rPr>
      <t xml:space="preserve"> IPC Inicial) x Ingreso mensual</t>
    </r>
  </si>
  <si>
    <t>Más 25% Prestaciones sociales</t>
  </si>
  <si>
    <t>subtotal Base de Liquidación</t>
  </si>
  <si>
    <t>Menos 25% sostenimiento de la victima</t>
  </si>
  <si>
    <t>Total Base de liquidación</t>
  </si>
  <si>
    <t>Porcentaje para cónyuge</t>
  </si>
  <si>
    <r>
      <t xml:space="preserve">Renta mensual actualizada </t>
    </r>
    <r>
      <rPr>
        <b/>
        <sz val="10"/>
        <color indexed="10"/>
        <rFont val="Arial"/>
        <family val="2"/>
      </rPr>
      <t>(Ra)</t>
    </r>
    <r>
      <rPr>
        <sz val="10"/>
        <rFont val="Arial"/>
        <family val="2"/>
      </rPr>
      <t>:</t>
    </r>
  </si>
  <si>
    <r>
      <t xml:space="preserve">Periodo Vencido en meses </t>
    </r>
    <r>
      <rPr>
        <b/>
        <sz val="10"/>
        <color indexed="10"/>
        <rFont val="Arial"/>
        <family val="2"/>
      </rPr>
      <t>(n)</t>
    </r>
    <r>
      <rPr>
        <sz val="10"/>
        <rFont val="Arial"/>
        <family val="2"/>
      </rPr>
      <t>:</t>
    </r>
  </si>
  <si>
    <r>
      <t xml:space="preserve">Indemnización Debida Actual </t>
    </r>
    <r>
      <rPr>
        <b/>
        <sz val="10"/>
        <color indexed="10"/>
        <rFont val="Arial"/>
        <family val="2"/>
      </rPr>
      <t>(S)</t>
    </r>
    <r>
      <rPr>
        <sz val="10"/>
        <rFont val="Arial"/>
        <family val="2"/>
      </rPr>
      <t xml:space="preserve">: </t>
    </r>
  </si>
  <si>
    <t>FÓRMULA FINANCIERA INDEMNIZACIÓN DEBIDA:</t>
  </si>
  <si>
    <r>
      <t xml:space="preserve">S = </t>
    </r>
    <r>
      <rPr>
        <u/>
        <sz val="12"/>
        <color indexed="8"/>
        <rFont val="Arial"/>
        <family val="2"/>
      </rPr>
      <t xml:space="preserve">Ra x ( 1 + i ) </t>
    </r>
    <r>
      <rPr>
        <u/>
        <vertAlign val="superscript"/>
        <sz val="12"/>
        <color indexed="8"/>
        <rFont val="Arial"/>
        <family val="2"/>
      </rPr>
      <t xml:space="preserve">n </t>
    </r>
    <r>
      <rPr>
        <u/>
        <sz val="12"/>
        <color indexed="8"/>
        <rFont val="Arial"/>
        <family val="2"/>
      </rPr>
      <t xml:space="preserve"> -1</t>
    </r>
  </si>
  <si>
    <r>
      <rPr>
        <b/>
        <sz val="9"/>
        <color indexed="10"/>
        <rFont val="Arial"/>
        <family val="2"/>
      </rPr>
      <t xml:space="preserve">i </t>
    </r>
    <r>
      <rPr>
        <sz val="9"/>
        <color indexed="10"/>
        <rFont val="Arial"/>
        <family val="2"/>
      </rPr>
      <t xml:space="preserve">= </t>
    </r>
    <r>
      <rPr>
        <sz val="9"/>
        <rFont val="Arial"/>
        <family val="2"/>
      </rPr>
      <t>interes judicial (art. 2232 C.C. 6% EA = 0,4867% NM)</t>
    </r>
  </si>
  <si>
    <t xml:space="preserve">                  i</t>
  </si>
  <si>
    <t>Cálculo del Periodo Futuro o Anticipado para cónyuge:</t>
  </si>
  <si>
    <t>*MES</t>
  </si>
  <si>
    <t>corre desde la fecha de la sentencia hasta el fin de la vida probable de la victima, esta expectativa se toma de la tabla de mortalidad vigente (R1555/10 Superfinanciera)</t>
  </si>
  <si>
    <t>Fecha final: (expectativa de vida víctima)</t>
  </si>
  <si>
    <t>Fecha de la Liquidación:</t>
  </si>
  <si>
    <r>
      <t xml:space="preserve">Periodo Futuro en meses </t>
    </r>
    <r>
      <rPr>
        <b/>
        <sz val="10"/>
        <color indexed="10"/>
        <rFont val="Arial"/>
        <family val="2"/>
      </rPr>
      <t>(n)</t>
    </r>
    <r>
      <rPr>
        <sz val="10"/>
        <rFont val="Arial"/>
        <family val="2"/>
      </rPr>
      <t>:</t>
    </r>
  </si>
  <si>
    <r>
      <t xml:space="preserve">Indemnización Futura </t>
    </r>
    <r>
      <rPr>
        <b/>
        <sz val="10"/>
        <color indexed="10"/>
        <rFont val="Arial"/>
        <family val="2"/>
      </rPr>
      <t>(S)</t>
    </r>
    <r>
      <rPr>
        <sz val="10"/>
        <rFont val="Arial"/>
        <family val="2"/>
      </rPr>
      <t>:</t>
    </r>
  </si>
  <si>
    <t>FÓRMULA FINANCIERA INDEMNIZACIÓN FUTURA:</t>
  </si>
  <si>
    <r>
      <t xml:space="preserve">S = </t>
    </r>
    <r>
      <rPr>
        <u/>
        <sz val="12"/>
        <color indexed="8"/>
        <rFont val="Arial"/>
        <family val="2"/>
      </rPr>
      <t xml:space="preserve">Ra x (1 + i) </t>
    </r>
    <r>
      <rPr>
        <u/>
        <vertAlign val="superscript"/>
        <sz val="12"/>
        <color indexed="8"/>
        <rFont val="Arial"/>
        <family val="2"/>
      </rPr>
      <t xml:space="preserve">n </t>
    </r>
    <r>
      <rPr>
        <u/>
        <sz val="12"/>
        <color indexed="8"/>
        <rFont val="Arial"/>
        <family val="2"/>
      </rPr>
      <t xml:space="preserve"> -1</t>
    </r>
  </si>
  <si>
    <r>
      <t xml:space="preserve">            i (1 + i) </t>
    </r>
    <r>
      <rPr>
        <vertAlign val="superscript"/>
        <sz val="12"/>
        <color indexed="8"/>
        <rFont val="Arial"/>
        <family val="2"/>
      </rPr>
      <t>n</t>
    </r>
  </si>
  <si>
    <r>
      <t xml:space="preserve">Lucro Cesante para cónyuge </t>
    </r>
    <r>
      <rPr>
        <b/>
        <sz val="8"/>
        <color indexed="9"/>
        <rFont val="Arial"/>
        <family val="2"/>
      </rPr>
      <t>(Sumatoria de la indemnización Actual y Futura).</t>
    </r>
  </si>
  <si>
    <t>Indemnización Debida Actual:</t>
  </si>
  <si>
    <t>Indemnización Futura:</t>
  </si>
  <si>
    <t>TOTAL</t>
  </si>
  <si>
    <t>LIQUIDACIÓN PARA HIJO(S)</t>
  </si>
  <si>
    <t>Cálculo de la Indemnización debida o consolidada para hijo(s):</t>
  </si>
  <si>
    <t>MES</t>
  </si>
  <si>
    <t>Porcentaje para hijo(s):</t>
  </si>
  <si>
    <r>
      <t xml:space="preserve">Indemnización Debida Actual </t>
    </r>
    <r>
      <rPr>
        <b/>
        <sz val="10"/>
        <color indexed="10"/>
        <rFont val="Arial"/>
        <family val="2"/>
      </rPr>
      <t>(S)</t>
    </r>
    <r>
      <rPr>
        <sz val="10"/>
        <rFont val="Arial"/>
        <family val="2"/>
      </rPr>
      <t>:</t>
    </r>
  </si>
  <si>
    <t>Cálculo del Periodo Futuro o Anticipado para hijo(s):</t>
  </si>
  <si>
    <t>corre desde la fecha de la sentencia hasta cuando el menor de los hijos cumpla 25 años</t>
  </si>
  <si>
    <t>Fecha final (donde el hijo o el menor de ellos,cumple 25 años):</t>
  </si>
  <si>
    <r>
      <t xml:space="preserve">Lucro Cesante para hijo(s), </t>
    </r>
    <r>
      <rPr>
        <b/>
        <sz val="8"/>
        <color indexed="9"/>
        <rFont val="Arial"/>
        <family val="2"/>
      </rPr>
      <t>(Sumatoria de la indemnización Actual y Futura):</t>
    </r>
  </si>
  <si>
    <t>Indemnizacion Debida Actual:</t>
  </si>
  <si>
    <t>LIQUIDACIÓN PARA CÓNYUGE</t>
  </si>
  <si>
    <t>LIQUIDACIÓN PERJUICIOS MORALES</t>
  </si>
  <si>
    <t>CINDY LORENA PERILLA PARDO (Conyuge)</t>
  </si>
  <si>
    <t xml:space="preserve">JUAN SEBASTIÁN CASTRO PERILLA (Hijo) </t>
  </si>
  <si>
    <t>MARÍA BARBOSA DE CASTRO (Abuela</t>
  </si>
  <si>
    <t xml:space="preserve">Deogracias Castro Morales (Abuelo) </t>
  </si>
  <si>
    <r>
      <t xml:space="preserve">*NOTA ACLARATIVA: </t>
    </r>
    <r>
      <rPr>
        <sz val="11"/>
        <color theme="1"/>
        <rFont val="Calibri"/>
        <family val="2"/>
        <scheme val="minor"/>
      </rPr>
      <t xml:space="preserve">Se aclarar que tanto los perjuicios morales como los perjuicios por Daño a la Vida en Relación, son liquidados en atención a los pronunciamientos realizados por la Corte Suprema de Justicia, mismos que han establecido que se harán de manera subjetiva, conforme a la valoración probatoria. Por lo tanto, los valores aquí descritos son tasados al tope máximo que han establecido en casos similares </t>
    </r>
  </si>
  <si>
    <t>TOTAL LIQUIDACIÓN OBJETIVA</t>
  </si>
  <si>
    <r>
      <t xml:space="preserve">*NOTA: </t>
    </r>
    <r>
      <rPr>
        <sz val="11"/>
        <rFont val="Calibri"/>
        <family val="2"/>
        <scheme val="minor"/>
      </rPr>
      <t>Se pone de presente que, si bien dentro de la documental que obra en el plenario se evidencia que la señora Cindy Lorena Perilla y su hijo JUAN SEBASTIÁN CASTRO PERILLA, les fue reconocida pensión de sobreviviente con ocasión al fallecimiento del señor JAIR ALEXANDER CASTRO CASTRO, hemos procedido con la liquidación de los perjuicios materiales por Lucro Cesante Consolidado y Futuro, en atención a los diferentes pronunciamientos jurisprudenciales que se han efectuado sobre el particular, indicando que ante un accidente laboral, las pensiones no tienen un caracter indemnizatorio, como si lo son los perjuicios reclamados, en el sentido de que su origen deviene de fuentes diferentes. ( Sentencia SC506-2022. Ver tambien las sentencias SC2498-2018 de 3 de jul. Rad. 2006-00272-01; SC17494-2014 y SC295-2021)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</si>
</sst>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00"/>
    <numFmt numFmtId="165" formatCode="&quot;$&quot;#,##0.00"/>
    <numFmt numFmtId="166" formatCode="[$$-240A]\ #,##0.00"/>
  </numFmts>
  <fonts count="29" x14ac:knownFonts="1">
    <font>
      <sz val="11"/>
      <color theme="1"/>
      <name val="Calibri"/>
      <family val="2"/>
      <scheme val="minor"/>
    </font>
    <font>
      <b/>
      <sz val="11"/>
      <color theme="1"/>
      <name val="Calibri"/>
      <family val="2"/>
      <scheme val="minor"/>
    </font>
    <font>
      <b/>
      <sz val="12"/>
      <color theme="0"/>
      <name val="Arial"/>
      <family val="2"/>
    </font>
    <font>
      <b/>
      <sz val="10"/>
      <color theme="0"/>
      <name val="Arial"/>
      <family val="2"/>
    </font>
    <font>
      <b/>
      <sz val="10"/>
      <color indexed="10"/>
      <name val="Arial"/>
      <family val="2"/>
    </font>
    <font>
      <b/>
      <sz val="10"/>
      <color indexed="9"/>
      <name val="Arial"/>
      <family val="2"/>
    </font>
    <font>
      <sz val="10"/>
      <color theme="0"/>
      <name val="Arial"/>
      <family val="2"/>
    </font>
    <font>
      <sz val="10"/>
      <name val="Arial"/>
      <family val="2"/>
    </font>
    <font>
      <b/>
      <sz val="10"/>
      <color theme="8" tint="-0.249977111117893"/>
      <name val="Arial"/>
      <family val="2"/>
    </font>
    <font>
      <sz val="14"/>
      <color indexed="9"/>
      <name val="Arial"/>
      <family val="2"/>
    </font>
    <font>
      <sz val="10"/>
      <color indexed="9"/>
      <name val="Arial"/>
      <family val="2"/>
    </font>
    <font>
      <b/>
      <i/>
      <sz val="10"/>
      <name val="Arial"/>
      <family val="2"/>
    </font>
    <font>
      <b/>
      <i/>
      <sz val="9"/>
      <name val="Arial"/>
      <family val="2"/>
    </font>
    <font>
      <sz val="9"/>
      <name val="Arial"/>
      <family val="2"/>
    </font>
    <font>
      <sz val="12"/>
      <color rgb="FF000000"/>
      <name val="Arial"/>
      <family val="2"/>
    </font>
    <font>
      <u/>
      <sz val="12"/>
      <color indexed="8"/>
      <name val="Arial"/>
      <family val="2"/>
    </font>
    <font>
      <u/>
      <vertAlign val="superscript"/>
      <sz val="12"/>
      <color indexed="8"/>
      <name val="Arial"/>
      <family val="2"/>
    </font>
    <font>
      <sz val="9"/>
      <color rgb="FFFF0000"/>
      <name val="Arial"/>
      <family val="2"/>
    </font>
    <font>
      <b/>
      <sz val="9"/>
      <color indexed="10"/>
      <name val="Arial"/>
      <family val="2"/>
    </font>
    <font>
      <sz val="9"/>
      <color indexed="10"/>
      <name val="Arial"/>
      <family val="2"/>
    </font>
    <font>
      <vertAlign val="superscript"/>
      <sz val="12"/>
      <color indexed="8"/>
      <name val="Arial"/>
      <family val="2"/>
    </font>
    <font>
      <b/>
      <sz val="8"/>
      <color indexed="9"/>
      <name val="Arial"/>
      <family val="2"/>
    </font>
    <font>
      <b/>
      <sz val="18"/>
      <color rgb="FFFF0000"/>
      <name val="Arial"/>
      <family val="2"/>
    </font>
    <font>
      <b/>
      <sz val="9"/>
      <color indexed="81"/>
      <name val="Tahoma"/>
      <family val="2"/>
    </font>
    <font>
      <sz val="9"/>
      <color indexed="81"/>
      <name val="Tahoma"/>
      <family val="2"/>
    </font>
    <font>
      <b/>
      <sz val="10"/>
      <name val="Arial"/>
      <family val="2"/>
    </font>
    <font>
      <b/>
      <sz val="14"/>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rgb="FF16365C"/>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003366"/>
        <bgColor indexed="64"/>
      </patternFill>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s>
  <borders count="49">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theme="0"/>
      </top>
      <bottom style="thin">
        <color theme="0"/>
      </bottom>
      <diagonal/>
    </border>
    <border>
      <left style="thin">
        <color indexed="64"/>
      </left>
      <right/>
      <top style="thin">
        <color theme="0"/>
      </top>
      <bottom/>
      <diagonal/>
    </border>
    <border>
      <left style="thin">
        <color theme="0"/>
      </left>
      <right style="thin">
        <color indexed="64"/>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indexed="64"/>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diagonal/>
    </border>
    <border>
      <left style="thin">
        <color theme="0"/>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theme="0"/>
      </top>
      <bottom style="thin">
        <color indexed="64"/>
      </bottom>
      <diagonal/>
    </border>
    <border>
      <left style="thin">
        <color indexed="64"/>
      </left>
      <right style="thin">
        <color theme="0"/>
      </right>
      <top style="thin">
        <color theme="0"/>
      </top>
      <bottom style="thin">
        <color theme="0"/>
      </bottom>
      <diagonal/>
    </border>
    <border>
      <left/>
      <right style="thin">
        <color indexed="64"/>
      </right>
      <top/>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35">
    <xf numFmtId="0" fontId="0" fillId="0" borderId="0" xfId="0"/>
    <xf numFmtId="0" fontId="2" fillId="2" borderId="1" xfId="0" applyFont="1" applyFill="1" applyBorder="1" applyAlignment="1">
      <alignment horizontal="center" vertical="center"/>
    </xf>
    <xf numFmtId="0" fontId="0" fillId="2" borderId="2" xfId="0" applyFill="1" applyBorder="1" applyAlignment="1">
      <alignment horizontal="center"/>
    </xf>
    <xf numFmtId="0" fontId="3" fillId="2" borderId="3" xfId="0" applyFont="1" applyFill="1" applyBorder="1" applyAlignment="1">
      <alignment horizontal="center" vertical="center"/>
    </xf>
    <xf numFmtId="0" fontId="0" fillId="2" borderId="4" xfId="0" applyFill="1" applyBorder="1" applyAlignment="1">
      <alignment horizontal="center"/>
    </xf>
    <xf numFmtId="0" fontId="0" fillId="2" borderId="0" xfId="0" applyFill="1" applyAlignment="1">
      <alignment horizont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7" fillId="3" borderId="6" xfId="0" applyFont="1" applyFill="1" applyBorder="1" applyAlignment="1">
      <alignment horizontal="center" vertical="center"/>
    </xf>
    <xf numFmtId="49" fontId="7" fillId="0" borderId="6" xfId="0" applyNumberFormat="1" applyFont="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2" fontId="7" fillId="4" borderId="8" xfId="0" applyNumberFormat="1" applyFont="1" applyFill="1" applyBorder="1" applyAlignment="1" applyProtection="1">
      <alignment horizontal="center" vertical="center"/>
      <protection hidden="1"/>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0" borderId="11" xfId="0" applyFont="1" applyBorder="1" applyAlignment="1">
      <alignment horizontal="center" vertical="center"/>
    </xf>
    <xf numFmtId="49" fontId="7" fillId="0" borderId="12" xfId="0" applyNumberFormat="1" applyFont="1" applyBorder="1" applyAlignment="1">
      <alignment horizontal="center" vertical="center"/>
    </xf>
    <xf numFmtId="0" fontId="6" fillId="2" borderId="13" xfId="0" applyFont="1" applyFill="1" applyBorder="1" applyAlignment="1">
      <alignment horizontal="center" vertical="center"/>
    </xf>
    <xf numFmtId="1" fontId="8" fillId="3" borderId="1" xfId="0" applyNumberFormat="1" applyFont="1" applyFill="1" applyBorder="1" applyAlignment="1" applyProtection="1">
      <alignment horizontal="center" vertical="center"/>
      <protection hidden="1"/>
    </xf>
    <xf numFmtId="0" fontId="6" fillId="2" borderId="14" xfId="0" applyFont="1" applyFill="1" applyBorder="1" applyAlignment="1">
      <alignment horizontal="center" vertical="center"/>
    </xf>
    <xf numFmtId="2" fontId="7" fillId="4" borderId="15" xfId="0" applyNumberFormat="1" applyFont="1" applyFill="1" applyBorder="1" applyAlignment="1" applyProtection="1">
      <alignment horizontal="center" vertical="center"/>
      <protection hidden="1"/>
    </xf>
    <xf numFmtId="0" fontId="7" fillId="0" borderId="12" xfId="0" applyFont="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2" fontId="7" fillId="4" borderId="18" xfId="0" applyNumberFormat="1" applyFont="1" applyFill="1" applyBorder="1" applyAlignment="1" applyProtection="1">
      <alignment horizontal="center" vertical="center"/>
      <protection hidden="1"/>
    </xf>
    <xf numFmtId="164" fontId="0" fillId="0" borderId="12" xfId="0" applyNumberFormat="1" applyBorder="1" applyAlignment="1">
      <alignment horizontal="center" vertical="center"/>
    </xf>
    <xf numFmtId="164" fontId="0" fillId="0" borderId="6" xfId="0" applyNumberFormat="1" applyBorder="1" applyAlignment="1">
      <alignment horizontal="center" vertical="center"/>
    </xf>
    <xf numFmtId="0" fontId="6" fillId="2" borderId="17" xfId="0" applyFont="1" applyFill="1" applyBorder="1" applyAlignment="1">
      <alignment horizontal="right" vertical="center"/>
    </xf>
    <xf numFmtId="0" fontId="6" fillId="2" borderId="19" xfId="0" applyFont="1" applyFill="1" applyBorder="1" applyAlignment="1">
      <alignment horizontal="right" vertical="center"/>
    </xf>
    <xf numFmtId="0" fontId="7" fillId="3" borderId="0" xfId="0" applyFont="1" applyFill="1" applyAlignment="1">
      <alignment horizontal="center" vertical="center"/>
    </xf>
    <xf numFmtId="164" fontId="6" fillId="2" borderId="6" xfId="0" applyNumberFormat="1" applyFont="1" applyFill="1" applyBorder="1" applyAlignment="1">
      <alignment horizontal="center" vertical="center"/>
    </xf>
    <xf numFmtId="0" fontId="6" fillId="2" borderId="6" xfId="0" applyFont="1" applyFill="1" applyBorder="1" applyAlignment="1">
      <alignment horizontal="center" vertical="center"/>
    </xf>
    <xf numFmtId="0" fontId="7" fillId="3" borderId="6" xfId="0"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3" borderId="0" xfId="0" applyFont="1" applyFill="1" applyAlignment="1">
      <alignment horizontal="center" vertical="center" wrapText="1"/>
    </xf>
    <xf numFmtId="0" fontId="2" fillId="2" borderId="11" xfId="0"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164" fontId="0" fillId="4" borderId="6" xfId="0" applyNumberFormat="1" applyFill="1" applyBorder="1" applyAlignment="1">
      <alignment horizontal="center" vertical="center"/>
    </xf>
    <xf numFmtId="0" fontId="6" fillId="2" borderId="24"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164" fontId="0" fillId="4" borderId="25" xfId="0" applyNumberFormat="1" applyFill="1" applyBorder="1" applyAlignment="1">
      <alignment horizontal="center" vertical="center"/>
    </xf>
    <xf numFmtId="164" fontId="0" fillId="4" borderId="26" xfId="0" applyNumberFormat="1" applyFill="1" applyBorder="1" applyAlignment="1">
      <alignment horizontal="center" vertical="center"/>
    </xf>
    <xf numFmtId="164" fontId="0" fillId="4" borderId="27" xfId="0" applyNumberFormat="1" applyFill="1" applyBorder="1" applyAlignment="1">
      <alignment horizontal="center" vertical="center"/>
    </xf>
    <xf numFmtId="0" fontId="6" fillId="6" borderId="28" xfId="0" applyFont="1" applyFill="1" applyBorder="1" applyAlignment="1">
      <alignment horizontal="center"/>
    </xf>
    <xf numFmtId="0" fontId="6" fillId="6" borderId="0" xfId="0" applyFont="1" applyFill="1" applyAlignment="1">
      <alignment horizontal="center"/>
    </xf>
    <xf numFmtId="0" fontId="6" fillId="6" borderId="29" xfId="0" applyFont="1" applyFill="1" applyBorder="1" applyAlignment="1">
      <alignment horizontal="center"/>
    </xf>
    <xf numFmtId="165" fontId="0" fillId="4" borderId="26" xfId="0" applyNumberFormat="1" applyFill="1" applyBorder="1" applyAlignment="1">
      <alignment horizontal="center" vertical="center"/>
    </xf>
    <xf numFmtId="165" fontId="0" fillId="4" borderId="27" xfId="0" applyNumberFormat="1" applyFill="1" applyBorder="1" applyAlignment="1">
      <alignment horizontal="center" vertical="center"/>
    </xf>
    <xf numFmtId="0" fontId="7" fillId="0" borderId="3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xf>
    <xf numFmtId="2" fontId="7" fillId="4" borderId="6" xfId="0" applyNumberFormat="1" applyFont="1" applyFill="1" applyBorder="1" applyAlignment="1">
      <alignment horizontal="center" vertical="center"/>
    </xf>
    <xf numFmtId="0" fontId="7" fillId="0" borderId="6" xfId="0" applyFont="1" applyBorder="1" applyAlignment="1">
      <alignment horizontal="center" vertical="center" wrapText="1"/>
    </xf>
    <xf numFmtId="166" fontId="11" fillId="4" borderId="6" xfId="0" applyNumberFormat="1" applyFont="1" applyFill="1" applyBorder="1" applyAlignment="1">
      <alignment horizontal="center" vertical="center"/>
    </xf>
    <xf numFmtId="0" fontId="12" fillId="3" borderId="0" xfId="0" applyFont="1" applyFill="1"/>
    <xf numFmtId="0" fontId="13" fillId="3" borderId="0" xfId="0" applyFont="1" applyFill="1"/>
    <xf numFmtId="0" fontId="14" fillId="0" borderId="0" xfId="0" applyFont="1" applyAlignment="1">
      <alignment vertical="center"/>
    </xf>
    <xf numFmtId="0" fontId="17" fillId="3" borderId="0" xfId="0" applyFont="1" applyFill="1" applyAlignment="1">
      <alignment horizont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0" fillId="2" borderId="2" xfId="0" applyFill="1" applyBorder="1" applyAlignment="1">
      <alignment horizontal="center" vertical="center"/>
    </xf>
    <xf numFmtId="0" fontId="3" fillId="2" borderId="1" xfId="0" applyFont="1"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6"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0" fillId="4" borderId="12" xfId="0" applyFill="1" applyBorder="1" applyAlignment="1">
      <alignment horizontal="center" vertical="center"/>
    </xf>
    <xf numFmtId="49" fontId="0" fillId="4" borderId="12" xfId="0" applyNumberFormat="1" applyFill="1" applyBorder="1" applyAlignment="1">
      <alignment horizontal="center" vertical="center"/>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166" fontId="7" fillId="7" borderId="6" xfId="0" applyNumberFormat="1" applyFont="1" applyFill="1" applyBorder="1" applyAlignment="1">
      <alignment horizontal="center" vertical="center"/>
    </xf>
    <xf numFmtId="164" fontId="11" fillId="4" borderId="6" xfId="0" applyNumberFormat="1" applyFont="1" applyFill="1" applyBorder="1" applyAlignment="1">
      <alignment horizontal="center" vertical="center"/>
    </xf>
    <xf numFmtId="0" fontId="0" fillId="0" borderId="34" xfId="0" applyBorder="1" applyAlignment="1">
      <alignment vertical="center"/>
    </xf>
    <xf numFmtId="0" fontId="0" fillId="0" borderId="0" xfId="0" applyAlignment="1">
      <alignment vertical="center"/>
    </xf>
    <xf numFmtId="0" fontId="2" fillId="2" borderId="35" xfId="0" applyFont="1" applyFill="1" applyBorder="1" applyAlignment="1">
      <alignment horizontal="center" vertical="center"/>
    </xf>
    <xf numFmtId="0" fontId="2" fillId="2" borderId="0" xfId="0" applyFont="1" applyFill="1" applyAlignment="1">
      <alignment horizontal="center" vertical="center"/>
    </xf>
    <xf numFmtId="166" fontId="0" fillId="4" borderId="6" xfId="0" applyNumberFormat="1" applyFill="1" applyBorder="1" applyAlignment="1">
      <alignment horizontal="center" vertical="center"/>
    </xf>
    <xf numFmtId="0" fontId="11" fillId="0" borderId="6" xfId="0" applyFont="1" applyBorder="1" applyAlignment="1">
      <alignment horizontal="center" vertical="center"/>
    </xf>
    <xf numFmtId="0" fontId="22" fillId="0" borderId="22" xfId="0" applyFont="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7" fillId="4" borderId="36" xfId="0" applyFont="1" applyFill="1" applyBorder="1" applyAlignment="1">
      <alignment horizontal="center" vertical="center"/>
    </xf>
    <xf numFmtId="49" fontId="0" fillId="4" borderId="36" xfId="0" applyNumberFormat="1" applyFill="1" applyBorder="1" applyAlignment="1">
      <alignment horizontal="center" vertical="center"/>
    </xf>
    <xf numFmtId="49" fontId="0" fillId="4" borderId="30" xfId="0" applyNumberFormat="1" applyFill="1" applyBorder="1" applyAlignment="1">
      <alignment horizontal="center" vertical="center"/>
    </xf>
    <xf numFmtId="0" fontId="3" fillId="2" borderId="37" xfId="0" applyFont="1" applyFill="1" applyBorder="1" applyAlignment="1">
      <alignment horizontal="center" vertical="center"/>
    </xf>
    <xf numFmtId="0" fontId="3" fillId="2" borderId="1" xfId="0" applyFont="1" applyFill="1" applyBorder="1" applyAlignment="1">
      <alignment horizontal="center" vertical="center"/>
    </xf>
    <xf numFmtId="2" fontId="7" fillId="4" borderId="38" xfId="0" applyNumberFormat="1" applyFont="1" applyFill="1" applyBorder="1" applyAlignment="1" applyProtection="1">
      <alignment horizontal="center" vertical="center"/>
      <protection hidden="1"/>
    </xf>
    <xf numFmtId="2" fontId="7" fillId="4" borderId="31" xfId="0" applyNumberFormat="1" applyFont="1" applyFill="1" applyBorder="1" applyAlignment="1" applyProtection="1">
      <alignment horizontal="center" vertical="center"/>
      <protection hidden="1"/>
    </xf>
    <xf numFmtId="0" fontId="7" fillId="4" borderId="6" xfId="0" applyFont="1" applyFill="1" applyBorder="1" applyAlignment="1">
      <alignment horizontal="center" vertical="center"/>
    </xf>
    <xf numFmtId="0" fontId="6" fillId="2" borderId="13" xfId="0" applyFont="1" applyFill="1" applyBorder="1" applyAlignment="1">
      <alignment horizontal="right" vertical="center"/>
    </xf>
    <xf numFmtId="0" fontId="6" fillId="2" borderId="9" xfId="0" applyFont="1" applyFill="1" applyBorder="1" applyAlignment="1">
      <alignment horizontal="right" vertical="center"/>
    </xf>
    <xf numFmtId="0" fontId="6" fillId="2" borderId="7" xfId="0" applyFont="1" applyFill="1" applyBorder="1" applyAlignment="1">
      <alignment horizontal="right" vertical="center"/>
    </xf>
    <xf numFmtId="0" fontId="7" fillId="4" borderId="25" xfId="0" applyFont="1" applyFill="1" applyBorder="1" applyAlignment="1">
      <alignment horizontal="center" vertical="center"/>
    </xf>
    <xf numFmtId="49" fontId="0" fillId="4" borderId="6" xfId="0" applyNumberFormat="1" applyFill="1" applyBorder="1" applyAlignment="1">
      <alignment horizontal="center" vertical="center"/>
    </xf>
    <xf numFmtId="49" fontId="0" fillId="4" borderId="27" xfId="0" applyNumberForma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Alignment="1">
      <alignment horizontal="center" vertical="center"/>
    </xf>
    <xf numFmtId="0" fontId="6" fillId="2" borderId="38" xfId="0" applyFont="1" applyFill="1" applyBorder="1" applyAlignment="1">
      <alignment horizontal="center" vertical="center"/>
    </xf>
    <xf numFmtId="0" fontId="6" fillId="2" borderId="1" xfId="0" applyFont="1" applyFill="1" applyBorder="1" applyAlignment="1">
      <alignment horizontal="center" vertical="center" wrapText="1"/>
    </xf>
    <xf numFmtId="0" fontId="0" fillId="8" borderId="30" xfId="0" applyFill="1" applyBorder="1" applyAlignment="1">
      <alignment horizontal="center" vertical="center"/>
    </xf>
    <xf numFmtId="164" fontId="0" fillId="5" borderId="25" xfId="0" applyNumberFormat="1" applyFill="1" applyBorder="1" applyAlignment="1">
      <alignment horizontal="center" vertical="center"/>
    </xf>
    <xf numFmtId="164" fontId="0" fillId="5" borderId="26" xfId="0" applyNumberFormat="1" applyFill="1" applyBorder="1" applyAlignment="1">
      <alignment horizontal="center" vertical="center"/>
    </xf>
    <xf numFmtId="164" fontId="0" fillId="5" borderId="27" xfId="0" applyNumberFormat="1" applyFill="1" applyBorder="1" applyAlignment="1">
      <alignment horizontal="center" vertical="center"/>
    </xf>
    <xf numFmtId="0" fontId="2" fillId="2" borderId="41" xfId="0" applyFont="1" applyFill="1" applyBorder="1" applyAlignment="1">
      <alignment horizontal="center" vertical="center"/>
    </xf>
    <xf numFmtId="0" fontId="2" fillId="2" borderId="33" xfId="0" applyFont="1" applyFill="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0" fillId="0" borderId="6" xfId="0" applyBorder="1" applyAlignment="1">
      <alignment horizontal="center" wrapText="1"/>
    </xf>
    <xf numFmtId="166" fontId="25" fillId="0" borderId="6" xfId="0" applyNumberFormat="1" applyFont="1" applyFill="1" applyBorder="1" applyAlignment="1">
      <alignment horizontal="center" vertical="center"/>
    </xf>
    <xf numFmtId="0" fontId="1" fillId="0" borderId="0" xfId="0" applyFont="1" applyAlignment="1">
      <alignment wrapText="1"/>
    </xf>
    <xf numFmtId="0" fontId="26" fillId="9" borderId="6" xfId="0" applyFont="1" applyFill="1" applyBorder="1" applyAlignment="1">
      <alignment horizontal="center"/>
    </xf>
    <xf numFmtId="166" fontId="26" fillId="9" borderId="6" xfId="0" applyNumberFormat="1" applyFont="1" applyFill="1" applyBorder="1" applyAlignment="1">
      <alignment horizontal="center"/>
    </xf>
    <xf numFmtId="0" fontId="0" fillId="0" borderId="0" xfId="0" applyBorder="1"/>
    <xf numFmtId="0" fontId="1" fillId="0" borderId="0" xfId="0" applyFont="1" applyBorder="1" applyAlignment="1">
      <alignment horizontal="center" wrapText="1"/>
    </xf>
    <xf numFmtId="0" fontId="1" fillId="0" borderId="43" xfId="0" applyFont="1" applyBorder="1" applyAlignment="1">
      <alignment horizontal="center" wrapText="1"/>
    </xf>
    <xf numFmtId="0" fontId="1" fillId="0" borderId="44" xfId="0" applyFont="1" applyBorder="1" applyAlignment="1">
      <alignment horizontal="center" wrapText="1"/>
    </xf>
    <xf numFmtId="0" fontId="1" fillId="0" borderId="45" xfId="0" applyFont="1" applyBorder="1" applyAlignment="1">
      <alignment horizontal="center" wrapText="1"/>
    </xf>
    <xf numFmtId="0" fontId="1" fillId="0" borderId="28" xfId="0" applyFont="1" applyBorder="1" applyAlignment="1">
      <alignment horizontal="center" wrapText="1"/>
    </xf>
    <xf numFmtId="0" fontId="1" fillId="0" borderId="29" xfId="0" applyFont="1" applyBorder="1" applyAlignment="1">
      <alignment horizontal="center" wrapText="1"/>
    </xf>
    <xf numFmtId="0" fontId="1" fillId="0" borderId="46" xfId="0" applyFont="1" applyBorder="1" applyAlignment="1">
      <alignment horizontal="center" wrapText="1"/>
    </xf>
    <xf numFmtId="0" fontId="1" fillId="0" borderId="47" xfId="0" applyFont="1" applyBorder="1" applyAlignment="1">
      <alignment horizontal="center" wrapText="1"/>
    </xf>
    <xf numFmtId="0" fontId="1" fillId="0" borderId="48" xfId="0" applyFont="1" applyBorder="1" applyAlignment="1">
      <alignment horizontal="center" wrapText="1"/>
    </xf>
    <xf numFmtId="0" fontId="27" fillId="0" borderId="42"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924C5-2FD9-4FE8-840F-116DAEDF9364}">
  <dimension ref="B2:L92"/>
  <sheetViews>
    <sheetView tabSelected="1" zoomScaleNormal="100" workbookViewId="0">
      <selection activeCell="B69" sqref="B69:L74"/>
    </sheetView>
  </sheetViews>
  <sheetFormatPr baseColWidth="10" defaultRowHeight="15" x14ac:dyDescent="0.25"/>
  <cols>
    <col min="1" max="1" width="8.28515625" customWidth="1"/>
    <col min="2" max="2" width="21.7109375" customWidth="1"/>
    <col min="3" max="3" width="13.28515625" customWidth="1"/>
    <col min="6" max="6" width="17.140625" bestFit="1" customWidth="1"/>
    <col min="9" max="9" width="9.7109375" customWidth="1"/>
    <col min="10" max="10" width="7.5703125" customWidth="1"/>
    <col min="11" max="11" width="10" customWidth="1"/>
  </cols>
  <sheetData>
    <row r="2" spans="2:11" ht="23.25" x14ac:dyDescent="0.35">
      <c r="B2" s="86" t="s">
        <v>57</v>
      </c>
      <c r="C2" s="86"/>
      <c r="D2" s="86"/>
      <c r="E2" s="86"/>
      <c r="F2" s="86"/>
      <c r="G2" s="86"/>
      <c r="H2" s="86"/>
      <c r="I2" s="86"/>
      <c r="J2" s="86"/>
      <c r="K2" s="86"/>
    </row>
    <row r="3" spans="2:11" x14ac:dyDescent="0.25">
      <c r="B3" s="2"/>
      <c r="C3" s="2"/>
      <c r="D3" s="2"/>
      <c r="E3" s="3" t="s">
        <v>0</v>
      </c>
      <c r="F3" s="3" t="s">
        <v>1</v>
      </c>
      <c r="G3" s="3" t="s">
        <v>2</v>
      </c>
      <c r="H3" s="4"/>
      <c r="I3" s="5"/>
      <c r="J3" s="5"/>
      <c r="K3" s="5"/>
    </row>
    <row r="4" spans="2:11" x14ac:dyDescent="0.25">
      <c r="B4" s="6" t="s">
        <v>3</v>
      </c>
      <c r="C4" s="6"/>
      <c r="D4" s="7"/>
      <c r="E4" s="8">
        <v>2023</v>
      </c>
      <c r="F4" s="9" t="s">
        <v>4</v>
      </c>
      <c r="G4" s="9" t="s">
        <v>5</v>
      </c>
      <c r="H4" s="10" t="s">
        <v>6</v>
      </c>
      <c r="I4" s="11"/>
      <c r="J4" s="12">
        <v>136.11000000000001</v>
      </c>
      <c r="K4" s="12"/>
    </row>
    <row r="5" spans="2:11" x14ac:dyDescent="0.25">
      <c r="B5" s="13" t="s">
        <v>7</v>
      </c>
      <c r="C5" s="14"/>
      <c r="D5" s="15"/>
      <c r="E5" s="16">
        <v>1994</v>
      </c>
      <c r="F5" s="17" t="s">
        <v>4</v>
      </c>
      <c r="G5" s="17" t="s">
        <v>5</v>
      </c>
      <c r="H5" s="18" t="s">
        <v>8</v>
      </c>
      <c r="I5" s="19" t="s">
        <v>9</v>
      </c>
      <c r="J5" s="20" t="s">
        <v>10</v>
      </c>
      <c r="K5" s="21">
        <f>((E6-E5)*12+(F6-F5)+(G6-G5+1)/30)/12</f>
        <v>23.222222222222225</v>
      </c>
    </row>
    <row r="6" spans="2:11" x14ac:dyDescent="0.25">
      <c r="B6" s="6" t="s">
        <v>11</v>
      </c>
      <c r="C6" s="6"/>
      <c r="D6" s="7"/>
      <c r="E6" s="22">
        <v>2018</v>
      </c>
      <c r="F6" s="17" t="s">
        <v>12</v>
      </c>
      <c r="G6" s="17" t="s">
        <v>13</v>
      </c>
      <c r="H6" s="23" t="s">
        <v>14</v>
      </c>
      <c r="I6" s="24"/>
      <c r="J6" s="25">
        <v>97.53</v>
      </c>
      <c r="K6" s="12"/>
    </row>
    <row r="7" spans="2:11" x14ac:dyDescent="0.25">
      <c r="B7" s="6" t="s">
        <v>15</v>
      </c>
      <c r="C7" s="6"/>
      <c r="D7" s="7"/>
      <c r="E7" s="26">
        <v>890917</v>
      </c>
      <c r="F7" s="26"/>
      <c r="G7" s="26"/>
      <c r="H7" s="26"/>
      <c r="I7" s="27"/>
      <c r="J7" s="27"/>
      <c r="K7" s="27"/>
    </row>
    <row r="8" spans="2:11" x14ac:dyDescent="0.25">
      <c r="B8" s="28" t="s">
        <v>16</v>
      </c>
      <c r="C8" s="29"/>
      <c r="D8" s="30">
        <v>50</v>
      </c>
      <c r="E8" s="31" t="s">
        <v>17</v>
      </c>
      <c r="F8" s="32"/>
      <c r="G8" s="32"/>
      <c r="H8" s="32"/>
      <c r="I8" s="33">
        <v>50</v>
      </c>
      <c r="J8" s="33"/>
      <c r="K8" s="33"/>
    </row>
    <row r="9" spans="2:11" ht="27" customHeight="1" x14ac:dyDescent="0.25">
      <c r="B9" s="34" t="s">
        <v>18</v>
      </c>
      <c r="C9" s="35"/>
      <c r="D9" s="36"/>
      <c r="E9" s="8">
        <v>2016</v>
      </c>
      <c r="F9" s="8">
        <v>12</v>
      </c>
      <c r="G9" s="8">
        <v>7</v>
      </c>
      <c r="H9" s="37"/>
      <c r="I9" s="37"/>
      <c r="J9" s="37"/>
      <c r="K9" s="37"/>
    </row>
    <row r="10" spans="2:11" x14ac:dyDescent="0.25">
      <c r="B10" s="38"/>
      <c r="C10" s="38"/>
      <c r="D10" s="38"/>
      <c r="E10" s="38"/>
      <c r="F10" s="38"/>
      <c r="G10" s="38"/>
      <c r="H10" s="38"/>
      <c r="I10" s="38"/>
      <c r="J10" s="38"/>
      <c r="K10" s="38"/>
    </row>
    <row r="11" spans="2:11" ht="15.75" x14ac:dyDescent="0.25">
      <c r="B11" s="39" t="s">
        <v>19</v>
      </c>
      <c r="C11" s="39"/>
      <c r="D11" s="39"/>
      <c r="E11" s="39"/>
      <c r="F11" s="39"/>
      <c r="G11" s="39"/>
      <c r="H11" s="39"/>
      <c r="I11" s="39"/>
      <c r="J11" s="39"/>
      <c r="K11" s="39"/>
    </row>
    <row r="12" spans="2:11" x14ac:dyDescent="0.25">
      <c r="B12" s="40" t="s">
        <v>20</v>
      </c>
      <c r="C12" s="41"/>
      <c r="D12" s="42"/>
      <c r="E12" s="111">
        <f>E7*(J4/J6)</f>
        <v>1243337.566594894</v>
      </c>
      <c r="F12" s="112"/>
      <c r="G12" s="112"/>
      <c r="H12" s="112"/>
      <c r="I12" s="112"/>
      <c r="J12" s="112"/>
      <c r="K12" s="113"/>
    </row>
    <row r="13" spans="2:11" x14ac:dyDescent="0.25">
      <c r="B13" s="6" t="s">
        <v>21</v>
      </c>
      <c r="C13" s="6"/>
      <c r="D13" s="7"/>
      <c r="E13" s="43">
        <f>E12*25%</f>
        <v>310834.39164872351</v>
      </c>
      <c r="F13" s="43"/>
      <c r="G13" s="43"/>
      <c r="H13" s="43"/>
      <c r="I13" s="43"/>
      <c r="J13" s="43"/>
      <c r="K13" s="43"/>
    </row>
    <row r="14" spans="2:11" x14ac:dyDescent="0.25">
      <c r="B14" s="44" t="s">
        <v>22</v>
      </c>
      <c r="C14" s="44"/>
      <c r="D14" s="45"/>
      <c r="E14" s="43">
        <f>E12+E13</f>
        <v>1554171.9582436176</v>
      </c>
      <c r="F14" s="43"/>
      <c r="G14" s="43"/>
      <c r="H14" s="43"/>
      <c r="I14" s="43"/>
      <c r="J14" s="43"/>
      <c r="K14" s="43"/>
    </row>
    <row r="15" spans="2:11" x14ac:dyDescent="0.25">
      <c r="B15" s="46" t="s">
        <v>23</v>
      </c>
      <c r="C15" s="46"/>
      <c r="D15" s="47"/>
      <c r="E15" s="48">
        <f>E14*25%</f>
        <v>388542.98956090439</v>
      </c>
      <c r="F15" s="49"/>
      <c r="G15" s="49"/>
      <c r="H15" s="49"/>
      <c r="I15" s="49"/>
      <c r="J15" s="49"/>
      <c r="K15" s="50"/>
    </row>
    <row r="16" spans="2:11" x14ac:dyDescent="0.25">
      <c r="B16" s="32" t="s">
        <v>24</v>
      </c>
      <c r="C16" s="32"/>
      <c r="D16" s="32"/>
      <c r="E16" s="49">
        <f>E14-E15</f>
        <v>1165628.9686827131</v>
      </c>
      <c r="F16" s="49"/>
      <c r="G16" s="49"/>
      <c r="H16" s="49"/>
      <c r="I16" s="49"/>
      <c r="J16" s="49"/>
      <c r="K16" s="50"/>
    </row>
    <row r="17" spans="2:11" x14ac:dyDescent="0.25">
      <c r="B17" s="51" t="s">
        <v>25</v>
      </c>
      <c r="C17" s="52"/>
      <c r="D17" s="53"/>
      <c r="E17" s="54">
        <f>E16*D8/100</f>
        <v>582814.48434135655</v>
      </c>
      <c r="F17" s="54"/>
      <c r="G17" s="54"/>
      <c r="H17" s="54"/>
      <c r="I17" s="54"/>
      <c r="J17" s="54"/>
      <c r="K17" s="55"/>
    </row>
    <row r="18" spans="2:11" x14ac:dyDescent="0.25">
      <c r="B18" s="56" t="s">
        <v>26</v>
      </c>
      <c r="C18" s="56"/>
      <c r="D18" s="57"/>
      <c r="E18" s="48">
        <f>E17</f>
        <v>582814.48434135655</v>
      </c>
      <c r="F18" s="49"/>
      <c r="G18" s="49"/>
      <c r="H18" s="49"/>
      <c r="I18" s="49"/>
      <c r="J18" s="49"/>
      <c r="K18" s="50"/>
    </row>
    <row r="19" spans="2:11" x14ac:dyDescent="0.25">
      <c r="B19" s="58" t="s">
        <v>27</v>
      </c>
      <c r="C19" s="58"/>
      <c r="D19" s="58"/>
      <c r="E19" s="59">
        <f>(E4-E6)*12+(F4-F6)+(G4-G6+1)/30</f>
        <v>69.400000000000006</v>
      </c>
      <c r="F19" s="59"/>
      <c r="G19" s="59"/>
      <c r="H19" s="59"/>
      <c r="I19" s="59"/>
      <c r="J19" s="59"/>
      <c r="K19" s="59"/>
    </row>
    <row r="20" spans="2:11" x14ac:dyDescent="0.25">
      <c r="B20" s="60" t="s">
        <v>28</v>
      </c>
      <c r="C20" s="60"/>
      <c r="D20" s="60"/>
      <c r="E20" s="61">
        <f>(E18*((1+0.004867)^E19-1)/0.004867)</f>
        <v>47979477.486084752</v>
      </c>
      <c r="F20" s="61"/>
      <c r="G20" s="61"/>
      <c r="H20" s="61"/>
      <c r="I20" s="61"/>
      <c r="J20" s="61"/>
      <c r="K20" s="61"/>
    </row>
    <row r="21" spans="2:11" ht="23.25" customHeight="1" x14ac:dyDescent="0.25">
      <c r="B21" s="62" t="s">
        <v>29</v>
      </c>
      <c r="C21" s="63"/>
      <c r="D21" s="63"/>
      <c r="E21" s="64" t="s">
        <v>30</v>
      </c>
      <c r="F21" s="63"/>
      <c r="G21" s="63"/>
      <c r="H21" s="63"/>
      <c r="I21" s="63"/>
      <c r="J21" s="63"/>
      <c r="K21" s="63"/>
    </row>
    <row r="22" spans="2:11" ht="21" customHeight="1" x14ac:dyDescent="0.25">
      <c r="B22" s="65" t="s">
        <v>31</v>
      </c>
      <c r="C22" s="65"/>
      <c r="D22" s="65"/>
      <c r="E22" s="64" t="s">
        <v>32</v>
      </c>
      <c r="F22" s="63"/>
      <c r="G22" s="63"/>
      <c r="H22" s="63"/>
      <c r="I22" s="63"/>
      <c r="J22" s="63"/>
      <c r="K22" s="63"/>
    </row>
    <row r="23" spans="2:11" ht="15.75" x14ac:dyDescent="0.25">
      <c r="B23" s="66" t="s">
        <v>33</v>
      </c>
      <c r="C23" s="67"/>
      <c r="D23" s="67"/>
      <c r="E23" s="67"/>
      <c r="F23" s="67"/>
      <c r="G23" s="67"/>
      <c r="H23" s="67"/>
      <c r="I23" s="67"/>
      <c r="J23" s="67"/>
      <c r="K23" s="67"/>
    </row>
    <row r="24" spans="2:11" ht="15" customHeight="1" x14ac:dyDescent="0.25">
      <c r="B24" s="68"/>
      <c r="C24" s="68"/>
      <c r="D24" s="68"/>
      <c r="E24" s="3" t="s">
        <v>0</v>
      </c>
      <c r="F24" s="69" t="s">
        <v>34</v>
      </c>
      <c r="G24" s="69" t="s">
        <v>2</v>
      </c>
      <c r="H24" s="34" t="s">
        <v>35</v>
      </c>
      <c r="I24" s="35"/>
      <c r="J24" s="35"/>
      <c r="K24" s="35"/>
    </row>
    <row r="25" spans="2:11" ht="21" customHeight="1" x14ac:dyDescent="0.25">
      <c r="B25" s="6" t="s">
        <v>36</v>
      </c>
      <c r="C25" s="6"/>
      <c r="D25" s="7"/>
      <c r="E25" s="70">
        <v>2075</v>
      </c>
      <c r="F25" s="71">
        <v>2</v>
      </c>
      <c r="G25" s="71">
        <v>6</v>
      </c>
      <c r="H25" s="72"/>
      <c r="I25" s="73"/>
      <c r="J25" s="73"/>
      <c r="K25" s="73"/>
    </row>
    <row r="26" spans="2:11" ht="21.75" customHeight="1" x14ac:dyDescent="0.25">
      <c r="B26" s="6" t="s">
        <v>37</v>
      </c>
      <c r="C26" s="6"/>
      <c r="D26" s="7"/>
      <c r="E26" s="74">
        <f>E4</f>
        <v>2023</v>
      </c>
      <c r="F26" s="74" t="str">
        <f>F4</f>
        <v>10</v>
      </c>
      <c r="G26" s="75" t="str">
        <f>G4</f>
        <v>26</v>
      </c>
      <c r="H26" s="76"/>
      <c r="I26" s="77"/>
      <c r="J26" s="77"/>
      <c r="K26" s="77"/>
    </row>
    <row r="27" spans="2:11" x14ac:dyDescent="0.25">
      <c r="B27" s="56" t="s">
        <v>26</v>
      </c>
      <c r="C27" s="56"/>
      <c r="D27" s="56"/>
      <c r="E27" s="78">
        <f>E18</f>
        <v>582814.48434135655</v>
      </c>
      <c r="F27" s="78"/>
      <c r="G27" s="78"/>
      <c r="H27" s="78"/>
      <c r="I27" s="78"/>
      <c r="J27" s="78"/>
      <c r="K27" s="78"/>
    </row>
    <row r="28" spans="2:11" x14ac:dyDescent="0.25">
      <c r="B28" s="58" t="s">
        <v>38</v>
      </c>
      <c r="C28" s="58"/>
      <c r="D28" s="58"/>
      <c r="E28" s="59">
        <f>57.1*12-E19</f>
        <v>615.80000000000007</v>
      </c>
      <c r="F28" s="59"/>
      <c r="G28" s="59"/>
      <c r="H28" s="59"/>
      <c r="I28" s="59"/>
      <c r="J28" s="59"/>
      <c r="K28" s="59"/>
    </row>
    <row r="29" spans="2:11" x14ac:dyDescent="0.25">
      <c r="B29" s="58" t="s">
        <v>39</v>
      </c>
      <c r="C29" s="58"/>
      <c r="D29" s="58"/>
      <c r="E29" s="79">
        <f>((1+0.004867)^E28-1)/(0.004867*(1+0.004867)^E28)*E27</f>
        <v>113725337.59143005</v>
      </c>
      <c r="F29" s="79"/>
      <c r="G29" s="79"/>
      <c r="H29" s="79"/>
      <c r="I29" s="79"/>
      <c r="J29" s="79"/>
      <c r="K29" s="79"/>
    </row>
    <row r="30" spans="2:11" ht="18" x14ac:dyDescent="0.25">
      <c r="B30" s="62" t="s">
        <v>40</v>
      </c>
      <c r="C30" s="63"/>
      <c r="D30" s="63"/>
      <c r="E30" s="64" t="s">
        <v>41</v>
      </c>
      <c r="F30" s="80"/>
      <c r="G30" s="80"/>
      <c r="H30" s="80"/>
      <c r="I30" s="80"/>
      <c r="J30" s="80"/>
      <c r="K30" s="80"/>
    </row>
    <row r="31" spans="2:11" ht="18" x14ac:dyDescent="0.25">
      <c r="B31" s="65" t="s">
        <v>31</v>
      </c>
      <c r="C31" s="65"/>
      <c r="D31" s="65"/>
      <c r="E31" s="64" t="s">
        <v>42</v>
      </c>
      <c r="F31" s="81"/>
      <c r="G31" s="81"/>
      <c r="H31" s="81"/>
      <c r="I31" s="81"/>
      <c r="J31" s="81"/>
      <c r="K31" s="81"/>
    </row>
    <row r="32" spans="2:11" ht="15.75" x14ac:dyDescent="0.25">
      <c r="B32" s="82" t="s">
        <v>43</v>
      </c>
      <c r="C32" s="83"/>
      <c r="D32" s="83"/>
      <c r="E32" s="83"/>
      <c r="F32" s="83"/>
      <c r="G32" s="83"/>
      <c r="H32" s="83"/>
      <c r="I32" s="83"/>
      <c r="J32" s="83"/>
      <c r="K32" s="83"/>
    </row>
    <row r="33" spans="2:11" x14ac:dyDescent="0.25">
      <c r="B33" s="58" t="s">
        <v>44</v>
      </c>
      <c r="C33" s="58"/>
      <c r="D33" s="58"/>
      <c r="E33" s="84">
        <f>E20</f>
        <v>47979477.486084752</v>
      </c>
      <c r="F33" s="84"/>
      <c r="G33" s="84"/>
      <c r="H33" s="84"/>
      <c r="I33" s="84"/>
      <c r="J33" s="84"/>
      <c r="K33" s="84"/>
    </row>
    <row r="34" spans="2:11" x14ac:dyDescent="0.25">
      <c r="B34" s="58" t="s">
        <v>45</v>
      </c>
      <c r="C34" s="58"/>
      <c r="D34" s="58"/>
      <c r="E34" s="84">
        <f>E29</f>
        <v>113725337.59143005</v>
      </c>
      <c r="F34" s="84"/>
      <c r="G34" s="84"/>
      <c r="H34" s="84"/>
      <c r="I34" s="84"/>
      <c r="J34" s="84"/>
      <c r="K34" s="84"/>
    </row>
    <row r="35" spans="2:11" x14ac:dyDescent="0.25">
      <c r="B35" s="85" t="s">
        <v>46</v>
      </c>
      <c r="C35" s="85"/>
      <c r="D35" s="85"/>
      <c r="E35" s="61">
        <f>E20+E29</f>
        <v>161704815.0775148</v>
      </c>
      <c r="F35" s="61"/>
      <c r="G35" s="61"/>
      <c r="H35" s="61"/>
      <c r="I35" s="61"/>
      <c r="J35" s="61"/>
      <c r="K35" s="61"/>
    </row>
    <row r="37" spans="2:11" ht="23.25" x14ac:dyDescent="0.35">
      <c r="B37" s="86" t="s">
        <v>47</v>
      </c>
      <c r="C37" s="86"/>
      <c r="D37" s="86"/>
      <c r="E37" s="86"/>
      <c r="F37" s="86"/>
      <c r="G37" s="86"/>
      <c r="H37" s="86"/>
      <c r="I37" s="86"/>
      <c r="J37" s="86"/>
      <c r="K37" s="86"/>
    </row>
    <row r="38" spans="2:11" ht="15.75" x14ac:dyDescent="0.25">
      <c r="B38" s="1" t="s">
        <v>48</v>
      </c>
      <c r="C38" s="1"/>
      <c r="D38" s="1"/>
      <c r="E38" s="1"/>
      <c r="F38" s="1"/>
      <c r="G38" s="1"/>
      <c r="H38" s="1"/>
      <c r="I38" s="1"/>
      <c r="J38" s="1"/>
      <c r="K38" s="1"/>
    </row>
    <row r="39" spans="2:11" x14ac:dyDescent="0.25">
      <c r="B39" s="2"/>
      <c r="C39" s="2"/>
      <c r="D39" s="2"/>
      <c r="E39" s="3" t="s">
        <v>0</v>
      </c>
      <c r="F39" s="3" t="s">
        <v>49</v>
      </c>
      <c r="G39" s="69" t="s">
        <v>2</v>
      </c>
      <c r="H39" s="87"/>
      <c r="I39" s="88"/>
      <c r="J39" s="88"/>
      <c r="K39" s="88"/>
    </row>
    <row r="40" spans="2:11" x14ac:dyDescent="0.25">
      <c r="B40" s="6" t="s">
        <v>3</v>
      </c>
      <c r="C40" s="6"/>
      <c r="D40" s="7"/>
      <c r="E40" s="89">
        <f>E4</f>
        <v>2023</v>
      </c>
      <c r="F40" s="90" t="str">
        <f>F4</f>
        <v>10</v>
      </c>
      <c r="G40" s="91" t="str">
        <f>G4</f>
        <v>26</v>
      </c>
      <c r="H40" s="92" t="s">
        <v>6</v>
      </c>
      <c r="I40" s="93"/>
      <c r="J40" s="94">
        <f>J4</f>
        <v>136.11000000000001</v>
      </c>
      <c r="K40" s="95"/>
    </row>
    <row r="41" spans="2:11" x14ac:dyDescent="0.25">
      <c r="B41" s="13" t="s">
        <v>18</v>
      </c>
      <c r="C41" s="14"/>
      <c r="D41" s="15"/>
      <c r="E41" s="96">
        <f>E9</f>
        <v>2016</v>
      </c>
      <c r="F41" s="96">
        <f>F9</f>
        <v>12</v>
      </c>
      <c r="G41" s="96">
        <f>G9</f>
        <v>7</v>
      </c>
      <c r="H41" s="97" t="s">
        <v>10</v>
      </c>
      <c r="I41" s="98"/>
      <c r="J41" s="99"/>
      <c r="K41" s="21">
        <f>((E42-E41)*12+(F42-F41)+(G42-G41+1)/30)/12</f>
        <v>1.1083333333333334</v>
      </c>
    </row>
    <row r="42" spans="2:11" x14ac:dyDescent="0.25">
      <c r="B42" s="6" t="s">
        <v>11</v>
      </c>
      <c r="C42" s="6"/>
      <c r="D42" s="7"/>
      <c r="E42" s="100">
        <f>E6</f>
        <v>2018</v>
      </c>
      <c r="F42" s="101" t="str">
        <f>F6</f>
        <v>01</v>
      </c>
      <c r="G42" s="102" t="str">
        <f>G6</f>
        <v>15</v>
      </c>
      <c r="H42" s="103" t="s">
        <v>14</v>
      </c>
      <c r="I42" s="104"/>
      <c r="J42" s="12">
        <f>J6</f>
        <v>97.53</v>
      </c>
      <c r="K42" s="12"/>
    </row>
    <row r="43" spans="2:11" x14ac:dyDescent="0.25">
      <c r="B43" s="6" t="s">
        <v>15</v>
      </c>
      <c r="C43" s="6"/>
      <c r="D43" s="7"/>
      <c r="E43" s="43">
        <f>E7</f>
        <v>890917</v>
      </c>
      <c r="F43" s="43"/>
      <c r="G43" s="43"/>
      <c r="H43" s="43"/>
      <c r="I43" s="43"/>
      <c r="J43" s="43"/>
      <c r="K43" s="43"/>
    </row>
    <row r="44" spans="2:11" x14ac:dyDescent="0.25">
      <c r="B44" s="13" t="s">
        <v>20</v>
      </c>
      <c r="C44" s="14"/>
      <c r="D44" s="15"/>
      <c r="E44" s="43">
        <f t="shared" ref="E44:E51" si="0">E12</f>
        <v>1243337.566594894</v>
      </c>
      <c r="F44" s="43"/>
      <c r="G44" s="43"/>
      <c r="H44" s="43"/>
      <c r="I44" s="43"/>
      <c r="J44" s="43"/>
      <c r="K44" s="43"/>
    </row>
    <row r="45" spans="2:11" x14ac:dyDescent="0.25">
      <c r="B45" s="6" t="s">
        <v>21</v>
      </c>
      <c r="C45" s="6"/>
      <c r="D45" s="7"/>
      <c r="E45" s="43">
        <f t="shared" si="0"/>
        <v>310834.39164872351</v>
      </c>
      <c r="F45" s="43"/>
      <c r="G45" s="43"/>
      <c r="H45" s="43"/>
      <c r="I45" s="43"/>
      <c r="J45" s="43"/>
      <c r="K45" s="43"/>
    </row>
    <row r="46" spans="2:11" x14ac:dyDescent="0.25">
      <c r="B46" s="44" t="s">
        <v>22</v>
      </c>
      <c r="C46" s="44"/>
      <c r="D46" s="45"/>
      <c r="E46" s="43">
        <f t="shared" si="0"/>
        <v>1554171.9582436176</v>
      </c>
      <c r="F46" s="43"/>
      <c r="G46" s="43"/>
      <c r="H46" s="43"/>
      <c r="I46" s="43"/>
      <c r="J46" s="43"/>
      <c r="K46" s="43"/>
    </row>
    <row r="47" spans="2:11" x14ac:dyDescent="0.25">
      <c r="B47" s="105" t="s">
        <v>23</v>
      </c>
      <c r="C47" s="105"/>
      <c r="D47" s="106"/>
      <c r="E47" s="43">
        <f t="shared" si="0"/>
        <v>388542.98956090439</v>
      </c>
      <c r="F47" s="43"/>
      <c r="G47" s="43"/>
      <c r="H47" s="43"/>
      <c r="I47" s="43"/>
      <c r="J47" s="43"/>
      <c r="K47" s="43"/>
    </row>
    <row r="48" spans="2:11" x14ac:dyDescent="0.25">
      <c r="B48" s="107" t="s">
        <v>24</v>
      </c>
      <c r="C48" s="107"/>
      <c r="D48" s="108"/>
      <c r="E48" s="43">
        <f t="shared" si="0"/>
        <v>1165628.9686827131</v>
      </c>
      <c r="F48" s="43"/>
      <c r="G48" s="43"/>
      <c r="H48" s="43"/>
      <c r="I48" s="43"/>
      <c r="J48" s="43"/>
      <c r="K48" s="43"/>
    </row>
    <row r="49" spans="2:11" x14ac:dyDescent="0.25">
      <c r="B49" s="51" t="s">
        <v>50</v>
      </c>
      <c r="C49" s="52"/>
      <c r="D49" s="53"/>
      <c r="E49" s="55">
        <f>E48*I8/100</f>
        <v>582814.48434135655</v>
      </c>
      <c r="F49" s="43"/>
      <c r="G49" s="43"/>
      <c r="H49" s="43"/>
      <c r="I49" s="43"/>
      <c r="J49" s="43"/>
      <c r="K49" s="43"/>
    </row>
    <row r="50" spans="2:11" x14ac:dyDescent="0.25">
      <c r="B50" s="56" t="s">
        <v>26</v>
      </c>
      <c r="C50" s="56"/>
      <c r="D50" s="57"/>
      <c r="E50" s="43">
        <f>E49</f>
        <v>582814.48434135655</v>
      </c>
      <c r="F50" s="43"/>
      <c r="G50" s="43"/>
      <c r="H50" s="43"/>
      <c r="I50" s="43"/>
      <c r="J50" s="43"/>
      <c r="K50" s="43"/>
    </row>
    <row r="51" spans="2:11" x14ac:dyDescent="0.25">
      <c r="B51" s="58" t="s">
        <v>27</v>
      </c>
      <c r="C51" s="58"/>
      <c r="D51" s="58"/>
      <c r="E51" s="43">
        <f t="shared" si="0"/>
        <v>69.400000000000006</v>
      </c>
      <c r="F51" s="43"/>
      <c r="G51" s="43"/>
      <c r="H51" s="43"/>
      <c r="I51" s="43"/>
      <c r="J51" s="43"/>
      <c r="K51" s="43"/>
    </row>
    <row r="52" spans="2:11" x14ac:dyDescent="0.25">
      <c r="B52" s="60" t="s">
        <v>51</v>
      </c>
      <c r="C52" s="60"/>
      <c r="D52" s="60"/>
      <c r="E52" s="61">
        <f>(E50*((1+0.004867)^E51-1)/0.004867)</f>
        <v>47979477.486084752</v>
      </c>
      <c r="F52" s="61"/>
      <c r="G52" s="61"/>
      <c r="H52" s="61"/>
      <c r="I52" s="61"/>
      <c r="J52" s="61"/>
      <c r="K52" s="61"/>
    </row>
    <row r="53" spans="2:11" ht="18" x14ac:dyDescent="0.25">
      <c r="B53" s="62" t="s">
        <v>29</v>
      </c>
      <c r="C53" s="63"/>
      <c r="D53" s="63"/>
      <c r="E53" s="64" t="s">
        <v>30</v>
      </c>
      <c r="F53" s="63"/>
      <c r="G53" s="63"/>
      <c r="H53" s="63"/>
      <c r="I53" s="63"/>
      <c r="J53" s="63"/>
      <c r="K53" s="63"/>
    </row>
    <row r="54" spans="2:11" ht="15.75" customHeight="1" x14ac:dyDescent="0.25">
      <c r="B54" s="65" t="s">
        <v>31</v>
      </c>
      <c r="C54" s="65"/>
      <c r="D54" s="65"/>
      <c r="E54" s="64" t="s">
        <v>32</v>
      </c>
      <c r="F54" s="63"/>
      <c r="G54" s="63"/>
      <c r="H54" s="63"/>
      <c r="I54" s="63"/>
      <c r="J54" s="63"/>
      <c r="K54" s="63"/>
    </row>
    <row r="55" spans="2:11" ht="15.75" x14ac:dyDescent="0.25">
      <c r="B55" s="66" t="s">
        <v>52</v>
      </c>
      <c r="C55" s="67"/>
      <c r="D55" s="67"/>
      <c r="E55" s="67"/>
      <c r="F55" s="67"/>
      <c r="G55" s="67"/>
      <c r="H55" s="67"/>
      <c r="I55" s="67"/>
      <c r="J55" s="67"/>
      <c r="K55" s="67"/>
    </row>
    <row r="56" spans="2:11" x14ac:dyDescent="0.25">
      <c r="B56" s="68"/>
      <c r="C56" s="68"/>
      <c r="D56" s="68"/>
      <c r="E56" s="3" t="s">
        <v>0</v>
      </c>
      <c r="F56" s="69" t="s">
        <v>34</v>
      </c>
      <c r="G56" s="69" t="s">
        <v>2</v>
      </c>
      <c r="H56" s="35" t="s">
        <v>53</v>
      </c>
      <c r="I56" s="35"/>
      <c r="J56" s="35"/>
      <c r="K56" s="35"/>
    </row>
    <row r="57" spans="2:11" ht="26.25" customHeight="1" x14ac:dyDescent="0.25">
      <c r="B57" s="109" t="s">
        <v>54</v>
      </c>
      <c r="C57" s="109"/>
      <c r="D57" s="13"/>
      <c r="E57" s="110">
        <f>E41+25</f>
        <v>2041</v>
      </c>
      <c r="F57" s="110">
        <f>F41</f>
        <v>12</v>
      </c>
      <c r="G57" s="110">
        <f>G41</f>
        <v>7</v>
      </c>
      <c r="H57" s="73"/>
      <c r="I57" s="73"/>
      <c r="J57" s="73"/>
      <c r="K57" s="73"/>
    </row>
    <row r="58" spans="2:11" x14ac:dyDescent="0.25">
      <c r="B58" s="6" t="s">
        <v>37</v>
      </c>
      <c r="C58" s="6"/>
      <c r="D58" s="7"/>
      <c r="E58" s="74">
        <f>E26</f>
        <v>2023</v>
      </c>
      <c r="F58" s="74" t="str">
        <f>F26</f>
        <v>10</v>
      </c>
      <c r="G58" s="74" t="str">
        <f>G26</f>
        <v>26</v>
      </c>
      <c r="H58" s="77"/>
      <c r="I58" s="77"/>
      <c r="J58" s="77"/>
      <c r="K58" s="77"/>
    </row>
    <row r="59" spans="2:11" x14ac:dyDescent="0.25">
      <c r="B59" s="56" t="s">
        <v>26</v>
      </c>
      <c r="C59" s="56"/>
      <c r="D59" s="56"/>
      <c r="E59" s="78">
        <f>E50</f>
        <v>582814.48434135655</v>
      </c>
      <c r="F59" s="78"/>
      <c r="G59" s="78"/>
      <c r="H59" s="78"/>
      <c r="I59" s="78"/>
      <c r="J59" s="78"/>
      <c r="K59" s="78"/>
    </row>
    <row r="60" spans="2:11" x14ac:dyDescent="0.25">
      <c r="B60" s="58" t="s">
        <v>38</v>
      </c>
      <c r="C60" s="58"/>
      <c r="D60" s="58"/>
      <c r="E60" s="59">
        <f>(E57-E58)*12+(F57-F58)+(G57-G58+1)/30</f>
        <v>217.4</v>
      </c>
      <c r="F60" s="59"/>
      <c r="G60" s="59"/>
      <c r="H60" s="59"/>
      <c r="I60" s="59"/>
      <c r="J60" s="59"/>
      <c r="K60" s="59"/>
    </row>
    <row r="61" spans="2:11" x14ac:dyDescent="0.25">
      <c r="B61" s="58" t="s">
        <v>39</v>
      </c>
      <c r="C61" s="58"/>
      <c r="D61" s="58"/>
      <c r="E61" s="79">
        <f>((1+0.004867)^E60-1)/(0.004867*(1+0.004867)^E60)*E59</f>
        <v>78074428.555746138</v>
      </c>
      <c r="F61" s="79"/>
      <c r="G61" s="79"/>
      <c r="H61" s="79"/>
      <c r="I61" s="79"/>
      <c r="J61" s="79"/>
      <c r="K61" s="79"/>
    </row>
    <row r="62" spans="2:11" ht="18" x14ac:dyDescent="0.25">
      <c r="B62" s="62" t="s">
        <v>40</v>
      </c>
      <c r="C62" s="63"/>
      <c r="D62" s="63"/>
      <c r="E62" s="64" t="s">
        <v>41</v>
      </c>
      <c r="F62" s="80"/>
      <c r="G62" s="80"/>
      <c r="H62" s="80"/>
      <c r="I62" s="80"/>
      <c r="J62" s="80"/>
      <c r="K62" s="80"/>
    </row>
    <row r="63" spans="2:11" ht="18" x14ac:dyDescent="0.25">
      <c r="B63" s="65" t="s">
        <v>31</v>
      </c>
      <c r="C63" s="65"/>
      <c r="D63" s="65"/>
      <c r="E63" s="64" t="s">
        <v>42</v>
      </c>
      <c r="F63" s="81"/>
      <c r="G63" s="81"/>
      <c r="H63" s="81"/>
      <c r="I63" s="81"/>
      <c r="J63" s="81"/>
      <c r="K63" s="81"/>
    </row>
    <row r="64" spans="2:11" ht="15.75" x14ac:dyDescent="0.25">
      <c r="B64" s="82" t="s">
        <v>55</v>
      </c>
      <c r="C64" s="83"/>
      <c r="D64" s="83"/>
      <c r="E64" s="83"/>
      <c r="F64" s="83"/>
      <c r="G64" s="83"/>
      <c r="H64" s="83"/>
      <c r="I64" s="83"/>
      <c r="J64" s="83"/>
      <c r="K64" s="83"/>
    </row>
    <row r="65" spans="2:12" x14ac:dyDescent="0.25">
      <c r="B65" s="58" t="s">
        <v>56</v>
      </c>
      <c r="C65" s="58"/>
      <c r="D65" s="58"/>
      <c r="E65" s="84">
        <f>E52</f>
        <v>47979477.486084752</v>
      </c>
      <c r="F65" s="84"/>
      <c r="G65" s="84"/>
      <c r="H65" s="84"/>
      <c r="I65" s="84"/>
      <c r="J65" s="84"/>
      <c r="K65" s="84"/>
    </row>
    <row r="66" spans="2:12" x14ac:dyDescent="0.25">
      <c r="B66" s="58" t="s">
        <v>45</v>
      </c>
      <c r="C66" s="58"/>
      <c r="D66" s="58"/>
      <c r="E66" s="84">
        <f>E61</f>
        <v>78074428.555746138</v>
      </c>
      <c r="F66" s="84"/>
      <c r="G66" s="84"/>
      <c r="H66" s="84"/>
      <c r="I66" s="84"/>
      <c r="J66" s="84"/>
      <c r="K66" s="84"/>
    </row>
    <row r="67" spans="2:12" x14ac:dyDescent="0.25">
      <c r="B67" s="85" t="s">
        <v>46</v>
      </c>
      <c r="C67" s="85"/>
      <c r="D67" s="85"/>
      <c r="E67" s="61">
        <f>E52+E61</f>
        <v>126053906.0418309</v>
      </c>
      <c r="F67" s="61"/>
      <c r="G67" s="61"/>
      <c r="H67" s="61"/>
      <c r="I67" s="61"/>
      <c r="J67" s="61"/>
      <c r="K67" s="61"/>
    </row>
    <row r="68" spans="2:12" ht="15.75" thickBot="1" x14ac:dyDescent="0.3"/>
    <row r="69" spans="2:12" ht="15" customHeight="1" thickBot="1" x14ac:dyDescent="0.3">
      <c r="B69" s="134" t="s">
        <v>65</v>
      </c>
      <c r="C69" s="134"/>
      <c r="D69" s="134"/>
      <c r="E69" s="134"/>
      <c r="F69" s="134"/>
      <c r="G69" s="134"/>
      <c r="H69" s="134"/>
      <c r="I69" s="134"/>
      <c r="J69" s="134"/>
      <c r="K69" s="134"/>
      <c r="L69" s="134"/>
    </row>
    <row r="70" spans="2:12" ht="15.75" thickBot="1" x14ac:dyDescent="0.3">
      <c r="B70" s="134"/>
      <c r="C70" s="134"/>
      <c r="D70" s="134"/>
      <c r="E70" s="134"/>
      <c r="F70" s="134"/>
      <c r="G70" s="134"/>
      <c r="H70" s="134"/>
      <c r="I70" s="134"/>
      <c r="J70" s="134"/>
      <c r="K70" s="134"/>
      <c r="L70" s="134"/>
    </row>
    <row r="71" spans="2:12" ht="15.75" thickBot="1" x14ac:dyDescent="0.3">
      <c r="B71" s="134"/>
      <c r="C71" s="134"/>
      <c r="D71" s="134"/>
      <c r="E71" s="134"/>
      <c r="F71" s="134"/>
      <c r="G71" s="134"/>
      <c r="H71" s="134"/>
      <c r="I71" s="134"/>
      <c r="J71" s="134"/>
      <c r="K71" s="134"/>
      <c r="L71" s="134"/>
    </row>
    <row r="72" spans="2:12" ht="15.75" thickBot="1" x14ac:dyDescent="0.3">
      <c r="B72" s="134"/>
      <c r="C72" s="134"/>
      <c r="D72" s="134"/>
      <c r="E72" s="134"/>
      <c r="F72" s="134"/>
      <c r="G72" s="134"/>
      <c r="H72" s="134"/>
      <c r="I72" s="134"/>
      <c r="J72" s="134"/>
      <c r="K72" s="134"/>
      <c r="L72" s="134"/>
    </row>
    <row r="73" spans="2:12" ht="15.75" thickBot="1" x14ac:dyDescent="0.3">
      <c r="B73" s="134"/>
      <c r="C73" s="134"/>
      <c r="D73" s="134"/>
      <c r="E73" s="134"/>
      <c r="F73" s="134"/>
      <c r="G73" s="134"/>
      <c r="H73" s="134"/>
      <c r="I73" s="134"/>
      <c r="J73" s="134"/>
      <c r="K73" s="134"/>
      <c r="L73" s="134"/>
    </row>
    <row r="74" spans="2:12" ht="15.75" thickBot="1" x14ac:dyDescent="0.3">
      <c r="B74" s="134"/>
      <c r="C74" s="134"/>
      <c r="D74" s="134"/>
      <c r="E74" s="134"/>
      <c r="F74" s="134"/>
      <c r="G74" s="134"/>
      <c r="H74" s="134"/>
      <c r="I74" s="134"/>
      <c r="J74" s="134"/>
      <c r="K74" s="134"/>
      <c r="L74" s="134"/>
    </row>
    <row r="75" spans="2:12" x14ac:dyDescent="0.25">
      <c r="B75" s="121"/>
      <c r="C75" s="121"/>
      <c r="D75" s="121"/>
      <c r="E75" s="121"/>
      <c r="F75" s="121"/>
      <c r="G75" s="121"/>
      <c r="H75" s="121"/>
      <c r="I75" s="121"/>
      <c r="J75" s="121"/>
      <c r="K75" s="121"/>
    </row>
    <row r="77" spans="2:12" ht="15.75" x14ac:dyDescent="0.25">
      <c r="B77" s="114" t="s">
        <v>58</v>
      </c>
      <c r="C77" s="115"/>
      <c r="D77" s="115"/>
      <c r="E77" s="115"/>
      <c r="F77" s="115"/>
      <c r="G77" s="115"/>
      <c r="H77" s="115"/>
    </row>
    <row r="78" spans="2:12" ht="15" customHeight="1" x14ac:dyDescent="0.25">
      <c r="B78" s="119" t="s">
        <v>59</v>
      </c>
      <c r="C78" s="119"/>
      <c r="D78" s="119"/>
      <c r="E78" s="119"/>
      <c r="F78" s="119"/>
      <c r="G78" s="120">
        <v>116000000</v>
      </c>
      <c r="H78" s="120"/>
    </row>
    <row r="79" spans="2:12" ht="15" customHeight="1" x14ac:dyDescent="0.25">
      <c r="B79" s="119" t="s">
        <v>60</v>
      </c>
      <c r="C79" s="119"/>
      <c r="D79" s="119"/>
      <c r="E79" s="119"/>
      <c r="F79" s="119"/>
      <c r="G79" s="120">
        <v>116000000</v>
      </c>
      <c r="H79" s="120"/>
    </row>
    <row r="80" spans="2:12" ht="15" customHeight="1" x14ac:dyDescent="0.25">
      <c r="B80" s="119" t="s">
        <v>61</v>
      </c>
      <c r="C80" s="119"/>
      <c r="D80" s="119"/>
      <c r="E80" s="119"/>
      <c r="F80" s="119"/>
      <c r="G80" s="120">
        <v>58000000</v>
      </c>
      <c r="H80" s="120"/>
    </row>
    <row r="81" spans="2:12" ht="15" customHeight="1" x14ac:dyDescent="0.25">
      <c r="B81" s="119" t="s">
        <v>62</v>
      </c>
      <c r="C81" s="119"/>
      <c r="D81" s="119"/>
      <c r="E81" s="119"/>
      <c r="F81" s="119"/>
      <c r="G81" s="120">
        <v>58000000</v>
      </c>
      <c r="H81" s="120"/>
    </row>
    <row r="82" spans="2:12" x14ac:dyDescent="0.25">
      <c r="B82" s="116" t="s">
        <v>46</v>
      </c>
      <c r="C82" s="117"/>
      <c r="D82" s="117"/>
      <c r="E82" s="117"/>
      <c r="F82" s="118"/>
      <c r="G82" s="61">
        <f>SUM(G78:G81)</f>
        <v>348000000</v>
      </c>
      <c r="H82" s="61"/>
    </row>
    <row r="84" spans="2:12" ht="15.75" thickBot="1" x14ac:dyDescent="0.3"/>
    <row r="85" spans="2:12" ht="12.75" customHeight="1" x14ac:dyDescent="0.25">
      <c r="B85" s="126" t="s">
        <v>63</v>
      </c>
      <c r="C85" s="127"/>
      <c r="D85" s="127"/>
      <c r="E85" s="127"/>
      <c r="F85" s="127"/>
      <c r="G85" s="127"/>
      <c r="H85" s="128"/>
    </row>
    <row r="86" spans="2:12" ht="11.25" customHeight="1" x14ac:dyDescent="0.25">
      <c r="B86" s="129"/>
      <c r="C86" s="125"/>
      <c r="D86" s="125"/>
      <c r="E86" s="125"/>
      <c r="F86" s="125"/>
      <c r="G86" s="125"/>
      <c r="H86" s="130"/>
    </row>
    <row r="87" spans="2:12" ht="12.75" customHeight="1" x14ac:dyDescent="0.25">
      <c r="B87" s="129"/>
      <c r="C87" s="125"/>
      <c r="D87" s="125"/>
      <c r="E87" s="125"/>
      <c r="F87" s="125"/>
      <c r="G87" s="125"/>
      <c r="H87" s="130"/>
      <c r="I87" s="124"/>
    </row>
    <row r="88" spans="2:12" ht="11.25" customHeight="1" x14ac:dyDescent="0.25">
      <c r="B88" s="129"/>
      <c r="C88" s="125"/>
      <c r="D88" s="125"/>
      <c r="E88" s="125"/>
      <c r="F88" s="125"/>
      <c r="G88" s="125"/>
      <c r="H88" s="130"/>
    </row>
    <row r="89" spans="2:12" ht="11.25" customHeight="1" thickBot="1" x14ac:dyDescent="0.3">
      <c r="B89" s="131"/>
      <c r="C89" s="132"/>
      <c r="D89" s="132"/>
      <c r="E89" s="132"/>
      <c r="F89" s="132"/>
      <c r="G89" s="132"/>
      <c r="H89" s="133"/>
    </row>
    <row r="92" spans="2:12" ht="18.75" x14ac:dyDescent="0.3">
      <c r="B92" s="122" t="s">
        <v>64</v>
      </c>
      <c r="C92" s="122"/>
      <c r="D92" s="122"/>
      <c r="E92" s="122"/>
      <c r="F92" s="122"/>
      <c r="G92" s="123">
        <f>G82+E67+E35</f>
        <v>635758721.11934566</v>
      </c>
      <c r="H92" s="123"/>
      <c r="K92" s="124"/>
      <c r="L92" s="124"/>
    </row>
  </sheetData>
  <mergeCells count="124">
    <mergeCell ref="B92:F92"/>
    <mergeCell ref="G92:H92"/>
    <mergeCell ref="B69:L74"/>
    <mergeCell ref="G82:H82"/>
    <mergeCell ref="B82:F82"/>
    <mergeCell ref="B77:H77"/>
    <mergeCell ref="B85:H89"/>
    <mergeCell ref="B78:F78"/>
    <mergeCell ref="B79:F79"/>
    <mergeCell ref="B80:F80"/>
    <mergeCell ref="B81:F81"/>
    <mergeCell ref="G78:H78"/>
    <mergeCell ref="G79:H79"/>
    <mergeCell ref="G80:H80"/>
    <mergeCell ref="G81:H81"/>
    <mergeCell ref="B64:K64"/>
    <mergeCell ref="B65:D65"/>
    <mergeCell ref="E65:K65"/>
    <mergeCell ref="B66:D66"/>
    <mergeCell ref="E66:K66"/>
    <mergeCell ref="B67:D67"/>
    <mergeCell ref="E67:K67"/>
    <mergeCell ref="E51:K51"/>
    <mergeCell ref="B52:D52"/>
    <mergeCell ref="E52:K52"/>
    <mergeCell ref="B55:K55"/>
    <mergeCell ref="H56:K58"/>
    <mergeCell ref="B59:D59"/>
    <mergeCell ref="E59:K59"/>
    <mergeCell ref="B35:D35"/>
    <mergeCell ref="E35:K35"/>
    <mergeCell ref="B37:K37"/>
    <mergeCell ref="B38:K38"/>
    <mergeCell ref="H39:K39"/>
    <mergeCell ref="H40:I40"/>
    <mergeCell ref="J40:K40"/>
    <mergeCell ref="B27:D27"/>
    <mergeCell ref="E27:K27"/>
    <mergeCell ref="E28:K28"/>
    <mergeCell ref="B29:D29"/>
    <mergeCell ref="E29:K29"/>
    <mergeCell ref="B32:K32"/>
    <mergeCell ref="H9:K9"/>
    <mergeCell ref="B10:K10"/>
    <mergeCell ref="B11:K11"/>
    <mergeCell ref="B18:D18"/>
    <mergeCell ref="E18:K18"/>
    <mergeCell ref="E19:K19"/>
    <mergeCell ref="B2:K2"/>
    <mergeCell ref="H3:K3"/>
    <mergeCell ref="H4:I4"/>
    <mergeCell ref="J4:K4"/>
    <mergeCell ref="B5:D5"/>
    <mergeCell ref="H6:I6"/>
    <mergeCell ref="J6:K6"/>
    <mergeCell ref="B7:D7"/>
    <mergeCell ref="B60:D60"/>
    <mergeCell ref="B63:D63"/>
    <mergeCell ref="E60:K60"/>
    <mergeCell ref="B61:D61"/>
    <mergeCell ref="E61:K61"/>
    <mergeCell ref="B56:D56"/>
    <mergeCell ref="B57:D57"/>
    <mergeCell ref="B58:D58"/>
    <mergeCell ref="B49:D49"/>
    <mergeCell ref="E49:K49"/>
    <mergeCell ref="B51:D51"/>
    <mergeCell ref="B54:D54"/>
    <mergeCell ref="B50:D50"/>
    <mergeCell ref="E50:K50"/>
    <mergeCell ref="B46:D46"/>
    <mergeCell ref="E46:K46"/>
    <mergeCell ref="B47:D47"/>
    <mergeCell ref="E47:K47"/>
    <mergeCell ref="B48:D48"/>
    <mergeCell ref="E48:K48"/>
    <mergeCell ref="B43:D43"/>
    <mergeCell ref="E43:K43"/>
    <mergeCell ref="B44:D44"/>
    <mergeCell ref="E44:K44"/>
    <mergeCell ref="B45:D45"/>
    <mergeCell ref="E45:K45"/>
    <mergeCell ref="B40:D40"/>
    <mergeCell ref="B41:D41"/>
    <mergeCell ref="B42:D42"/>
    <mergeCell ref="H41:J41"/>
    <mergeCell ref="H42:I42"/>
    <mergeCell ref="J42:K42"/>
    <mergeCell ref="B39:D39"/>
    <mergeCell ref="B33:D33"/>
    <mergeCell ref="E33:K33"/>
    <mergeCell ref="B34:D34"/>
    <mergeCell ref="E34:K34"/>
    <mergeCell ref="B28:D28"/>
    <mergeCell ref="B31:D31"/>
    <mergeCell ref="B24:D24"/>
    <mergeCell ref="B25:D25"/>
    <mergeCell ref="B26:D26"/>
    <mergeCell ref="H24:K26"/>
    <mergeCell ref="B19:D19"/>
    <mergeCell ref="B22:D22"/>
    <mergeCell ref="B20:D20"/>
    <mergeCell ref="E20:K20"/>
    <mergeCell ref="B23:K23"/>
    <mergeCell ref="B15:D15"/>
    <mergeCell ref="E15:K15"/>
    <mergeCell ref="B16:D16"/>
    <mergeCell ref="E16:K16"/>
    <mergeCell ref="B17:D17"/>
    <mergeCell ref="E17:K17"/>
    <mergeCell ref="B12:D12"/>
    <mergeCell ref="E12:K12"/>
    <mergeCell ref="B13:D13"/>
    <mergeCell ref="E13:K13"/>
    <mergeCell ref="B14:D14"/>
    <mergeCell ref="E14:K14"/>
    <mergeCell ref="B9:D9"/>
    <mergeCell ref="B8:C8"/>
    <mergeCell ref="E8:H8"/>
    <mergeCell ref="I8:K8"/>
    <mergeCell ref="B6:D6"/>
    <mergeCell ref="E7:K7"/>
    <mergeCell ref="B3:D3"/>
    <mergeCell ref="B4:D4"/>
  </mergeCells>
  <dataValidations count="1">
    <dataValidation type="custom" allowBlank="1" showInputMessage="1" showErrorMessage="1" errorTitle="Error" error="Por favor digite F para genero Femenino o M para genero Masculino" sqref="I5" xr:uid="{4C659838-C42F-4ED6-9524-92CCF45C7F3E}">
      <formula1>OR(I5="F",I5="M")</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Murillo Claros</dc:creator>
  <cp:lastModifiedBy>Alejandra Murillo Claros</cp:lastModifiedBy>
  <dcterms:created xsi:type="dcterms:W3CDTF">2023-10-28T14:24:51Z</dcterms:created>
  <dcterms:modified xsi:type="dcterms:W3CDTF">2023-10-28T14:55:01Z</dcterms:modified>
</cp:coreProperties>
</file>