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-DY1007LA\Documents\JESUS ANGULO RIASCOS VS EQUIDAD 2021-0074\"/>
    </mc:Choice>
  </mc:AlternateContent>
  <xr:revisionPtr revIDLastSave="0" documentId="8_{9340E5B1-FBDC-424B-A358-AA64388EC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F41" i="1" l="1"/>
  <c r="C40" i="1"/>
  <c r="E40" i="1" s="1"/>
  <c r="C48" i="1" s="1"/>
  <c r="C33" i="1"/>
  <c r="C35" i="1"/>
  <c r="F35" i="1" s="1"/>
  <c r="E33" i="1" l="1"/>
  <c r="F33" i="1" l="1"/>
  <c r="F36" i="1" l="1"/>
  <c r="C47" i="1"/>
  <c r="C25" i="1" l="1"/>
  <c r="F25" i="1" s="1"/>
  <c r="C26" i="1" l="1"/>
  <c r="G25" i="1"/>
  <c r="H25" i="1"/>
  <c r="F26" i="1" l="1"/>
  <c r="C45" i="1" s="1"/>
  <c r="G26" i="1"/>
  <c r="C46" i="1" s="1"/>
  <c r="H26" i="1"/>
  <c r="C43" i="1" s="1"/>
  <c r="I25" i="1"/>
  <c r="C27" i="1"/>
  <c r="I26" i="1" l="1"/>
  <c r="I28" i="1" s="1"/>
  <c r="C44" i="1"/>
</calcChain>
</file>

<file path=xl/sharedStrings.xml><?xml version="1.0" encoding="utf-8"?>
<sst xmlns="http://schemas.openxmlformats.org/spreadsheetml/2006/main" count="55" uniqueCount="46">
  <si>
    <t>DESDE</t>
  </si>
  <si>
    <t>HASTA</t>
  </si>
  <si>
    <t xml:space="preserve">SALARIO </t>
  </si>
  <si>
    <t>PRIMAS</t>
  </si>
  <si>
    <t>VACACIONES</t>
  </si>
  <si>
    <t>CESANTIAS</t>
  </si>
  <si>
    <t>INTERESES A LAS CESANTIAS</t>
  </si>
  <si>
    <t>DIAS</t>
  </si>
  <si>
    <t>TOTALES</t>
  </si>
  <si>
    <t>TOTAL</t>
  </si>
  <si>
    <t>AUXILIO DE TRANSPORTE</t>
  </si>
  <si>
    <t>DATOS DEL PROCESO</t>
  </si>
  <si>
    <t>PROCESO: ORDINARIO LABORAL</t>
  </si>
  <si>
    <t>PÓLIZAS VINCULADAS:</t>
  </si>
  <si>
    <t>INTERESES A LAS CESANTIAS:</t>
  </si>
  <si>
    <t>PRIMAS DE SERVICIO:</t>
  </si>
  <si>
    <t>VACACIONES:</t>
  </si>
  <si>
    <t>TOTAL :</t>
  </si>
  <si>
    <t>JUZGADO: SEGUNDO CIVILDEL CIRCUITO DE ITSMINA CHOCO</t>
  </si>
  <si>
    <t>RADICACIÓN: 2021-00074</t>
  </si>
  <si>
    <r>
      <t xml:space="preserve">FECHA DE INICIO DEL CONTRATO: </t>
    </r>
    <r>
      <rPr>
        <sz val="11"/>
        <color theme="1"/>
        <rFont val="Calibri"/>
        <family val="2"/>
        <scheme val="minor"/>
      </rPr>
      <t xml:space="preserve">14 DE ENERO DE 2019 </t>
    </r>
  </si>
  <si>
    <t>FECHA DE FINALIZACIÓN DEL CONTRATO: 29 DE SEPTIEMBRE DE 2019</t>
  </si>
  <si>
    <t>FECHA DE RECLAMACIÓN ADMINISTRATIVA: 04 DE AGOSTO DE 2021</t>
  </si>
  <si>
    <r>
      <t xml:space="preserve">ÚLTIMO SALARIO DEVENGADO: </t>
    </r>
    <r>
      <rPr>
        <sz val="11"/>
        <color theme="1"/>
        <rFont val="Calibri"/>
        <family val="2"/>
        <scheme val="minor"/>
      </rPr>
      <t>$1.800.000</t>
    </r>
  </si>
  <si>
    <t>AMPARO: SALARIOS, PRESTACIONES SOCIALES E INDEMNIZACIONES LABORALES</t>
  </si>
  <si>
    <t xml:space="preserve">PÓLIZA DE RESPONSABILIDAD CIVIL EXTRACONTRACTUAL ENTIDAD ESTATAL No. AA019672 NO APLICA </t>
  </si>
  <si>
    <t>AMPARO: PREDIOS, LABORES Y OPERACIONES Y GASTOS MÉDICOS</t>
  </si>
  <si>
    <t>PÓLIZA DE CUMPLIMIENTO A FAVOR DE ENTIDADES ESTATALES No. AA019671</t>
  </si>
  <si>
    <t>LIQUIDACIÓN PRESTACIONES SOCIALES</t>
  </si>
  <si>
    <t>NUMERO DE DIAS</t>
  </si>
  <si>
    <t>ULTIMO SALARIO</t>
  </si>
  <si>
    <t>SALARIO DIARIO</t>
  </si>
  <si>
    <t>Vr. INDEMNIZACION</t>
  </si>
  <si>
    <t>1 día de salario por cada dia de retardo hasta por 24 meses</t>
  </si>
  <si>
    <t>intereses moratorios a partir del mes 25 hasta el 31/12/2021</t>
  </si>
  <si>
    <t>TOTAL SANCION MORATORIA</t>
  </si>
  <si>
    <t>INDEMNIZACION MORATORIA ART.99 LEY 50/90</t>
  </si>
  <si>
    <t>SANCION MORATORIA ARTICULO 65 CST</t>
  </si>
  <si>
    <t>INDEMNIZACION DESPIDO SIN JUSTA CAUSA</t>
  </si>
  <si>
    <t>DEMANDADO: MUNICIPIO DEL BAJO BAUDO Y OTROS</t>
  </si>
  <si>
    <t xml:space="preserve">DEDUCCIÓN POR PAGO </t>
  </si>
  <si>
    <t>CUADRO No. 2 SANCION MORATORIA  ART. 65 C.S.T.</t>
  </si>
  <si>
    <t>CUADRO No. 3 INDEMNIZACION MORATORIA  ART. 99 LEY 50 DE 1990</t>
  </si>
  <si>
    <t xml:space="preserve">DESPIDO SIN JUSTA CAUSA </t>
  </si>
  <si>
    <t>DEMANDANTE: ANTONIO JESUS ANGULO RIAZCOS</t>
  </si>
  <si>
    <t>CUADRO No. 1: LIQUIDACIÓN PRESTACIONES SOCIALES DEL SEÑOR ANTONIO JESUS ANGULO RIAZCOS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</si>
</sst>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  <numFmt numFmtId="168" formatCode="_-&quot;$&quot;\ * #,##0_-;\-&quot;$&quot;\ * #,##0_-;_-&quot;$&quot;\ * &quot;-&quot;??_-;_-@_-"/>
    <numFmt numFmtId="169" formatCode="&quot;$&quot;\ #,##0.00_);[Red]\(&quot;$&quot;\ #,##0.00\)"/>
    <numFmt numFmtId="170" formatCode="&quot;$&quot;\ #,##0_);[Red]\(&quot;$&quot;\ 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14" fontId="0" fillId="0" borderId="1" xfId="0" applyNumberFormat="1" applyBorder="1"/>
    <xf numFmtId="166" fontId="0" fillId="0" borderId="1" xfId="2" applyNumberFormat="1" applyFont="1" applyBorder="1"/>
    <xf numFmtId="167" fontId="0" fillId="0" borderId="1" xfId="1" applyNumberFormat="1" applyFont="1" applyBorder="1"/>
    <xf numFmtId="167" fontId="0" fillId="0" borderId="0" xfId="1" applyNumberFormat="1" applyFont="1"/>
    <xf numFmtId="0" fontId="2" fillId="0" borderId="0" xfId="0" applyFont="1"/>
    <xf numFmtId="166" fontId="2" fillId="0" borderId="0" xfId="0" applyNumberFormat="1" applyFont="1"/>
    <xf numFmtId="165" fontId="3" fillId="0" borderId="0" xfId="0" applyNumberFormat="1" applyFont="1"/>
    <xf numFmtId="166" fontId="0" fillId="0" borderId="0" xfId="0" applyNumberFormat="1" applyBorder="1"/>
    <xf numFmtId="9" fontId="0" fillId="0" borderId="0" xfId="3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6" fillId="0" borderId="0" xfId="0" applyFont="1"/>
    <xf numFmtId="167" fontId="5" fillId="0" borderId="0" xfId="0" applyNumberFormat="1" applyFont="1"/>
    <xf numFmtId="166" fontId="6" fillId="0" borderId="0" xfId="0" applyNumberFormat="1" applyFont="1"/>
    <xf numFmtId="166" fontId="5" fillId="0" borderId="0" xfId="0" applyNumberFormat="1" applyFont="1"/>
    <xf numFmtId="167" fontId="6" fillId="0" borderId="0" xfId="1" applyNumberFormat="1" applyFont="1"/>
    <xf numFmtId="0" fontId="4" fillId="2" borderId="1" xfId="0" applyFont="1" applyFill="1" applyBorder="1" applyAlignment="1">
      <alignment horizontal="center" vertical="center"/>
    </xf>
    <xf numFmtId="0" fontId="7" fillId="0" borderId="0" xfId="0" applyFont="1"/>
    <xf numFmtId="14" fontId="0" fillId="0" borderId="0" xfId="0" applyNumberFormat="1" applyBorder="1"/>
    <xf numFmtId="167" fontId="0" fillId="0" borderId="0" xfId="1" applyNumberFormat="1" applyFont="1" applyBorder="1"/>
    <xf numFmtId="14" fontId="0" fillId="0" borderId="0" xfId="0" applyNumberForma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8" fillId="0" borderId="0" xfId="0" applyFont="1"/>
    <xf numFmtId="0" fontId="2" fillId="0" borderId="1" xfId="0" applyFont="1" applyBorder="1"/>
    <xf numFmtId="166" fontId="6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167" fontId="2" fillId="0" borderId="1" xfId="1" applyNumberFormat="1" applyFont="1" applyBorder="1"/>
    <xf numFmtId="168" fontId="0" fillId="0" borderId="1" xfId="2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169" fontId="0" fillId="0" borderId="1" xfId="0" applyNumberFormat="1" applyBorder="1"/>
    <xf numFmtId="0" fontId="9" fillId="0" borderId="0" xfId="0" applyFont="1" applyAlignment="1">
      <alignment horizontal="center" wrapText="1"/>
    </xf>
    <xf numFmtId="167" fontId="0" fillId="0" borderId="1" xfId="0" applyNumberFormat="1" applyBorder="1"/>
    <xf numFmtId="167" fontId="2" fillId="0" borderId="0" xfId="1" applyNumberFormat="1" applyFont="1" applyBorder="1"/>
    <xf numFmtId="166" fontId="2" fillId="0" borderId="0" xfId="0" applyNumberFormat="1" applyFont="1" applyBorder="1"/>
    <xf numFmtId="0" fontId="0" fillId="0" borderId="2" xfId="0" applyBorder="1"/>
    <xf numFmtId="44" fontId="0" fillId="0" borderId="7" xfId="0" applyNumberFormat="1" applyBorder="1"/>
    <xf numFmtId="0" fontId="2" fillId="0" borderId="7" xfId="0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0" fillId="0" borderId="0" xfId="0"/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67" fontId="0" fillId="0" borderId="1" xfId="4" applyNumberFormat="1" applyFont="1" applyBorder="1"/>
    <xf numFmtId="166" fontId="0" fillId="0" borderId="0" xfId="0" applyNumberFormat="1"/>
    <xf numFmtId="169" fontId="0" fillId="0" borderId="1" xfId="0" applyNumberFormat="1" applyBorder="1"/>
    <xf numFmtId="170" fontId="0" fillId="0" borderId="1" xfId="0" applyNumberFormat="1" applyBorder="1"/>
    <xf numFmtId="170" fontId="2" fillId="0" borderId="0" xfId="0" applyNumberFormat="1" applyFont="1" applyBorder="1"/>
    <xf numFmtId="9" fontId="0" fillId="0" borderId="0" xfId="3" applyFont="1"/>
    <xf numFmtId="0" fontId="4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7" fontId="0" fillId="0" borderId="0" xfId="4" applyNumberFormat="1" applyFont="1" applyBorder="1"/>
    <xf numFmtId="168" fontId="0" fillId="0" borderId="1" xfId="0" applyNumberFormat="1" applyBorder="1"/>
    <xf numFmtId="44" fontId="2" fillId="0" borderId="1" xfId="1" applyNumberFormat="1" applyFont="1" applyBorder="1"/>
    <xf numFmtId="14" fontId="9" fillId="0" borderId="0" xfId="0" applyNumberFormat="1" applyFont="1" applyBorder="1"/>
    <xf numFmtId="0" fontId="2" fillId="0" borderId="2" xfId="0" applyFont="1" applyBorder="1"/>
    <xf numFmtId="0" fontId="0" fillId="0" borderId="3" xfId="0" applyBorder="1"/>
    <xf numFmtId="0" fontId="2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14" fontId="9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5">
    <cellStyle name="Millares" xfId="1" builtinId="3"/>
    <cellStyle name="Millares 2" xfId="4" xr:uid="{D8F652B4-688F-4C56-8755-E57FB91FDFD9}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64"/>
  <sheetViews>
    <sheetView tabSelected="1" zoomScale="102" zoomScaleNormal="102" workbookViewId="0">
      <selection activeCell="H30" sqref="H30"/>
    </sheetView>
  </sheetViews>
  <sheetFormatPr baseColWidth="10" defaultRowHeight="15" x14ac:dyDescent="0.25"/>
  <cols>
    <col min="2" max="2" width="30.140625" customWidth="1"/>
    <col min="3" max="3" width="17.7109375" customWidth="1"/>
    <col min="4" max="4" width="19.85546875" hidden="1" customWidth="1"/>
    <col min="5" max="5" width="19.42578125" customWidth="1"/>
    <col min="6" max="6" width="18.140625" customWidth="1"/>
    <col min="7" max="7" width="14.28515625" customWidth="1"/>
    <col min="8" max="8" width="14.42578125" customWidth="1"/>
    <col min="9" max="9" width="20.42578125" customWidth="1"/>
    <col min="11" max="11" width="14.5703125" bestFit="1" customWidth="1"/>
  </cols>
  <sheetData>
    <row r="1" spans="1:2" s="5" customFormat="1" x14ac:dyDescent="0.25">
      <c r="A1" s="26" t="s">
        <v>11</v>
      </c>
    </row>
    <row r="2" spans="1:2" s="5" customFormat="1" x14ac:dyDescent="0.25">
      <c r="A2" s="5" t="s">
        <v>12</v>
      </c>
    </row>
    <row r="3" spans="1:2" s="5" customFormat="1" x14ac:dyDescent="0.25">
      <c r="A3" s="5" t="s">
        <v>18</v>
      </c>
    </row>
    <row r="4" spans="1:2" x14ac:dyDescent="0.25">
      <c r="A4" s="5" t="s">
        <v>44</v>
      </c>
    </row>
    <row r="5" spans="1:2" x14ac:dyDescent="0.25">
      <c r="A5" s="5" t="s">
        <v>39</v>
      </c>
    </row>
    <row r="6" spans="1:2" x14ac:dyDescent="0.25">
      <c r="A6" s="5" t="s">
        <v>19</v>
      </c>
    </row>
    <row r="7" spans="1:2" x14ac:dyDescent="0.25">
      <c r="A7" s="5"/>
    </row>
    <row r="8" spans="1:2" x14ac:dyDescent="0.25">
      <c r="A8" s="5" t="s">
        <v>20</v>
      </c>
    </row>
    <row r="9" spans="1:2" x14ac:dyDescent="0.25">
      <c r="A9" s="5" t="s">
        <v>21</v>
      </c>
    </row>
    <row r="10" spans="1:2" x14ac:dyDescent="0.25">
      <c r="A10" s="5" t="s">
        <v>22</v>
      </c>
    </row>
    <row r="11" spans="1:2" x14ac:dyDescent="0.25">
      <c r="A11" s="5" t="s">
        <v>23</v>
      </c>
    </row>
    <row r="12" spans="1:2" x14ac:dyDescent="0.25">
      <c r="A12" s="5"/>
    </row>
    <row r="13" spans="1:2" x14ac:dyDescent="0.25">
      <c r="A13" s="26" t="s">
        <v>13</v>
      </c>
    </row>
    <row r="14" spans="1:2" x14ac:dyDescent="0.25">
      <c r="A14" s="5" t="s">
        <v>27</v>
      </c>
    </row>
    <row r="15" spans="1:2" x14ac:dyDescent="0.25">
      <c r="A15" s="5"/>
      <c r="B15" t="s">
        <v>24</v>
      </c>
    </row>
    <row r="16" spans="1:2" x14ac:dyDescent="0.25">
      <c r="A16" s="5"/>
    </row>
    <row r="17" spans="1:14" x14ac:dyDescent="0.25">
      <c r="A17" s="5" t="s">
        <v>25</v>
      </c>
    </row>
    <row r="18" spans="1:14" x14ac:dyDescent="0.25">
      <c r="A18" s="5"/>
      <c r="B18" t="s">
        <v>26</v>
      </c>
    </row>
    <row r="19" spans="1:14" x14ac:dyDescent="0.25">
      <c r="A19" s="5"/>
    </row>
    <row r="20" spans="1:14" x14ac:dyDescent="0.25">
      <c r="A20" s="5"/>
    </row>
    <row r="21" spans="1:14" x14ac:dyDescent="0.25">
      <c r="A21" s="5" t="s">
        <v>28</v>
      </c>
    </row>
    <row r="22" spans="1:14" s="5" customFormat="1" x14ac:dyDescent="0.25"/>
    <row r="23" spans="1:14" x14ac:dyDescent="0.25">
      <c r="A23" s="5" t="s">
        <v>45</v>
      </c>
    </row>
    <row r="24" spans="1:14" s="19" customFormat="1" ht="25.5" x14ac:dyDescent="0.2">
      <c r="A24" s="18" t="s">
        <v>0</v>
      </c>
      <c r="B24" s="18" t="s">
        <v>1</v>
      </c>
      <c r="C24" s="18" t="s">
        <v>7</v>
      </c>
      <c r="D24" s="18" t="s">
        <v>2</v>
      </c>
      <c r="E24" s="10" t="s">
        <v>10</v>
      </c>
      <c r="F24" s="10" t="s">
        <v>3</v>
      </c>
      <c r="G24" s="10" t="s">
        <v>4</v>
      </c>
      <c r="H24" s="10" t="s">
        <v>5</v>
      </c>
      <c r="I24" s="10" t="s">
        <v>6</v>
      </c>
    </row>
    <row r="25" spans="1:14" s="11" customFormat="1" x14ac:dyDescent="0.25">
      <c r="A25" s="1">
        <v>43479</v>
      </c>
      <c r="B25" s="1">
        <v>43737</v>
      </c>
      <c r="C25" s="3">
        <f>DAYS360(A25,B25+1)</f>
        <v>256</v>
      </c>
      <c r="D25" s="31">
        <v>1800000</v>
      </c>
      <c r="E25" s="2">
        <v>97032</v>
      </c>
      <c r="F25" s="2">
        <f>(D25+E25)*C25/360</f>
        <v>1349000.5333333334</v>
      </c>
      <c r="G25" s="2">
        <f>((D25*C25)/720)</f>
        <v>640000</v>
      </c>
      <c r="H25" s="2">
        <f>(D25+E25)*C25/360</f>
        <v>1349000.5333333334</v>
      </c>
      <c r="I25" s="2">
        <f>H25*C25*0.12/360</f>
        <v>115114.71217777779</v>
      </c>
    </row>
    <row r="26" spans="1:14" s="13" customFormat="1" ht="15.75" x14ac:dyDescent="0.25">
      <c r="A26" s="12" t="s">
        <v>8</v>
      </c>
      <c r="C26" s="14">
        <f>SUM(C25:C25)</f>
        <v>256</v>
      </c>
      <c r="D26" s="15"/>
      <c r="E26" s="15"/>
      <c r="F26" s="16">
        <f>SUM(F25:F25)</f>
        <v>1349000.5333333334</v>
      </c>
      <c r="G26" s="16">
        <f>SUM(G25:G25)</f>
        <v>640000</v>
      </c>
      <c r="H26" s="16">
        <f>SUM(H25:H25)</f>
        <v>1349000.5333333334</v>
      </c>
      <c r="I26" s="16">
        <f>SUM(I25:I25)</f>
        <v>115114.71217777779</v>
      </c>
      <c r="K26" s="17"/>
    </row>
    <row r="27" spans="1:14" hidden="1" x14ac:dyDescent="0.25">
      <c r="C27" s="7">
        <f>+C26/360</f>
        <v>0.71111111111111114</v>
      </c>
      <c r="J27" s="4"/>
      <c r="M27" s="4"/>
    </row>
    <row r="28" spans="1:14" ht="15.75" x14ac:dyDescent="0.25">
      <c r="A28" s="5"/>
      <c r="D28" s="6"/>
      <c r="H28" s="5" t="s">
        <v>9</v>
      </c>
      <c r="I28" s="16">
        <f>SUM(F26+G26+H26+I26)</f>
        <v>3453115.7788444445</v>
      </c>
      <c r="N28" s="4"/>
    </row>
    <row r="29" spans="1:14" ht="15.75" x14ac:dyDescent="0.25">
      <c r="A29" s="5"/>
      <c r="D29" s="6"/>
      <c r="H29" s="5"/>
      <c r="I29" s="16"/>
      <c r="N29" s="4"/>
    </row>
    <row r="30" spans="1:14" x14ac:dyDescent="0.25">
      <c r="A30" s="59" t="s">
        <v>41</v>
      </c>
      <c r="B30" s="59"/>
      <c r="C30" s="59"/>
      <c r="D30" s="59"/>
      <c r="E30" s="59"/>
      <c r="F30" s="59"/>
      <c r="G30" s="59"/>
    </row>
    <row r="31" spans="1:14" ht="25.5" customHeight="1" x14ac:dyDescent="0.25">
      <c r="A31" s="60" t="s">
        <v>33</v>
      </c>
      <c r="B31" s="60"/>
      <c r="C31" s="60"/>
      <c r="D31" s="60"/>
      <c r="E31" s="60"/>
      <c r="F31" s="60"/>
      <c r="G31" s="34"/>
    </row>
    <row r="32" spans="1:14" x14ac:dyDescent="0.25">
      <c r="A32" s="29" t="s">
        <v>0</v>
      </c>
      <c r="B32" s="29" t="s">
        <v>1</v>
      </c>
      <c r="C32" s="32" t="s">
        <v>29</v>
      </c>
      <c r="D32" s="10" t="s">
        <v>30</v>
      </c>
      <c r="E32" s="32" t="s">
        <v>31</v>
      </c>
      <c r="F32" s="10" t="s">
        <v>32</v>
      </c>
    </row>
    <row r="33" spans="1:12" ht="23.25" customHeight="1" x14ac:dyDescent="0.25">
      <c r="A33" s="1">
        <v>43738</v>
      </c>
      <c r="B33" s="1">
        <v>44469</v>
      </c>
      <c r="C33" s="3">
        <f>DAYS360(A33,B33)</f>
        <v>720</v>
      </c>
      <c r="D33" s="33">
        <v>1800000</v>
      </c>
      <c r="E33" s="33">
        <f>D33/30</f>
        <v>60000</v>
      </c>
      <c r="F33" s="3">
        <f>+E33*C33</f>
        <v>43200000</v>
      </c>
    </row>
    <row r="34" spans="1:12" ht="23.25" customHeight="1" x14ac:dyDescent="0.25">
      <c r="A34" s="61" t="s">
        <v>34</v>
      </c>
      <c r="B34" s="62"/>
      <c r="C34" s="62"/>
      <c r="D34" s="62"/>
      <c r="E34" s="62"/>
      <c r="F34" s="62"/>
    </row>
    <row r="35" spans="1:12" ht="21.75" customHeight="1" x14ac:dyDescent="0.25">
      <c r="A35" s="1">
        <v>44470</v>
      </c>
      <c r="B35" s="1">
        <v>44561</v>
      </c>
      <c r="C35" s="3">
        <f>DAYS360(A35,B35)</f>
        <v>90</v>
      </c>
      <c r="D35" s="33"/>
      <c r="E35" s="33">
        <v>3453116</v>
      </c>
      <c r="F35" s="3">
        <f>(E35*26.19%*C35/360)</f>
        <v>226092.77009999999</v>
      </c>
    </row>
    <row r="36" spans="1:12" ht="21.75" customHeight="1" x14ac:dyDescent="0.25">
      <c r="A36" s="63" t="s">
        <v>35</v>
      </c>
      <c r="B36" s="64"/>
      <c r="C36" s="64"/>
      <c r="D36" s="64"/>
      <c r="E36" s="65"/>
      <c r="F36" s="30">
        <f>F33+F35</f>
        <v>43426092.770099998</v>
      </c>
    </row>
    <row r="37" spans="1:12" ht="21.75" customHeight="1" x14ac:dyDescent="0.25">
      <c r="A37" s="41"/>
      <c r="B37" s="41"/>
      <c r="C37" s="41"/>
      <c r="D37" s="41"/>
      <c r="E37" s="41"/>
      <c r="F37" s="36"/>
    </row>
    <row r="38" spans="1:12" ht="21.75" customHeight="1" x14ac:dyDescent="0.25">
      <c r="A38" s="59" t="s">
        <v>42</v>
      </c>
      <c r="B38" s="66"/>
      <c r="C38" s="66"/>
      <c r="D38" s="66"/>
      <c r="E38" s="66"/>
      <c r="F38" s="66"/>
      <c r="G38" s="66"/>
    </row>
    <row r="39" spans="1:12" ht="21.75" customHeight="1" x14ac:dyDescent="0.25">
      <c r="A39" s="44" t="s">
        <v>0</v>
      </c>
      <c r="B39" s="44" t="s">
        <v>1</v>
      </c>
      <c r="C39" s="44" t="s">
        <v>7</v>
      </c>
      <c r="D39" s="44" t="s">
        <v>2</v>
      </c>
      <c r="E39" s="51" t="s">
        <v>32</v>
      </c>
      <c r="F39" s="52"/>
    </row>
    <row r="40" spans="1:12" ht="21.75" customHeight="1" x14ac:dyDescent="0.25">
      <c r="A40" s="43">
        <v>43876</v>
      </c>
      <c r="B40" s="43">
        <v>44561</v>
      </c>
      <c r="C40" s="45">
        <f>DAYS360(A40,B40)</f>
        <v>676</v>
      </c>
      <c r="D40" s="47">
        <v>408000</v>
      </c>
      <c r="E40" s="48">
        <f>((1800000/30)*C40)</f>
        <v>40560000</v>
      </c>
      <c r="F40" s="53"/>
    </row>
    <row r="41" spans="1:12" x14ac:dyDescent="0.25">
      <c r="A41" s="67"/>
      <c r="B41" s="67"/>
      <c r="C41" s="67"/>
      <c r="D41" s="67"/>
      <c r="E41" s="67"/>
      <c r="F41" s="36">
        <f>F38+F40</f>
        <v>0</v>
      </c>
      <c r="I41" s="9"/>
    </row>
    <row r="42" spans="1:12" s="42" customFormat="1" x14ac:dyDescent="0.25">
      <c r="A42" s="41"/>
      <c r="B42" s="41"/>
      <c r="C42" s="41"/>
      <c r="D42" s="41"/>
      <c r="E42" s="41"/>
      <c r="F42" s="36"/>
      <c r="I42" s="50"/>
    </row>
    <row r="43" spans="1:12" s="42" customFormat="1" x14ac:dyDescent="0.25">
      <c r="A43" s="70" t="s">
        <v>5</v>
      </c>
      <c r="B43" s="70"/>
      <c r="C43" s="35">
        <f>+H26</f>
        <v>1349000.5333333334</v>
      </c>
      <c r="D43" s="46"/>
      <c r="E43" s="49"/>
      <c r="I43" s="50"/>
    </row>
    <row r="44" spans="1:12" ht="15.75" x14ac:dyDescent="0.25">
      <c r="A44" s="70" t="s">
        <v>14</v>
      </c>
      <c r="B44" s="68"/>
      <c r="C44" s="28">
        <f>+I25</f>
        <v>115114.71217777779</v>
      </c>
      <c r="D44" s="39">
        <v>265144.31999999995</v>
      </c>
      <c r="K44" s="23"/>
    </row>
    <row r="45" spans="1:12" ht="15.75" x14ac:dyDescent="0.25">
      <c r="A45" s="70" t="s">
        <v>15</v>
      </c>
      <c r="B45" s="68"/>
      <c r="C45" s="28">
        <f>+F26</f>
        <v>1349000.5333333334</v>
      </c>
      <c r="D45" s="39">
        <v>3168800</v>
      </c>
      <c r="E45" s="8"/>
    </row>
    <row r="46" spans="1:12" x14ac:dyDescent="0.25">
      <c r="A46" s="70" t="s">
        <v>16</v>
      </c>
      <c r="B46" s="68"/>
      <c r="C46" s="25">
        <f>+G26</f>
        <v>640000</v>
      </c>
      <c r="D46" s="39">
        <v>3168800</v>
      </c>
      <c r="E46" s="8"/>
      <c r="K46" s="22"/>
      <c r="L46" s="22"/>
    </row>
    <row r="47" spans="1:12" x14ac:dyDescent="0.25">
      <c r="A47" s="27" t="s">
        <v>37</v>
      </c>
      <c r="B47" s="38"/>
      <c r="C47" s="35">
        <f>F33+F35</f>
        <v>43426092.770099998</v>
      </c>
      <c r="D47" s="40" t="s">
        <v>17</v>
      </c>
      <c r="E47" s="37"/>
      <c r="K47" s="22"/>
      <c r="L47" s="22"/>
    </row>
    <row r="48" spans="1:12" x14ac:dyDescent="0.25">
      <c r="A48" s="27" t="s">
        <v>36</v>
      </c>
      <c r="B48" s="24"/>
      <c r="C48" s="48">
        <f>+E40</f>
        <v>40560000</v>
      </c>
      <c r="D48" s="8"/>
    </row>
    <row r="49" spans="1:12" x14ac:dyDescent="0.25">
      <c r="A49" s="27" t="s">
        <v>38</v>
      </c>
      <c r="B49" s="24"/>
      <c r="C49" s="54">
        <v>1800000</v>
      </c>
      <c r="L49" s="9"/>
    </row>
    <row r="50" spans="1:12" s="42" customFormat="1" x14ac:dyDescent="0.25">
      <c r="A50" s="57" t="s">
        <v>43</v>
      </c>
      <c r="B50" s="58"/>
      <c r="C50" s="54">
        <v>1800000</v>
      </c>
      <c r="L50" s="50"/>
    </row>
    <row r="51" spans="1:12" s="42" customFormat="1" x14ac:dyDescent="0.25">
      <c r="A51" s="68" t="s">
        <v>40</v>
      </c>
      <c r="B51" s="69"/>
      <c r="C51" s="54">
        <v>2626000</v>
      </c>
      <c r="L51" s="50"/>
    </row>
    <row r="52" spans="1:12" x14ac:dyDescent="0.25">
      <c r="A52" s="67" t="s">
        <v>9</v>
      </c>
      <c r="B52" s="67"/>
      <c r="C52" s="55">
        <f>C43+C44+C45+C46+C47+C48+C49+C50-C51</f>
        <v>88413208.548944443</v>
      </c>
    </row>
    <row r="53" spans="1:12" x14ac:dyDescent="0.25">
      <c r="A53" s="20"/>
      <c r="B53" s="20"/>
      <c r="C53" s="21"/>
    </row>
    <row r="54" spans="1:12" x14ac:dyDescent="0.25">
      <c r="A54" s="56"/>
      <c r="B54" s="20"/>
      <c r="C54" s="21"/>
    </row>
    <row r="55" spans="1:12" x14ac:dyDescent="0.25">
      <c r="A55" s="20"/>
      <c r="B55" s="20"/>
      <c r="C55" s="21"/>
    </row>
    <row r="56" spans="1:12" x14ac:dyDescent="0.25">
      <c r="A56" s="20"/>
      <c r="B56" s="20"/>
      <c r="C56" s="21"/>
    </row>
    <row r="57" spans="1:12" x14ac:dyDescent="0.25">
      <c r="A57" s="20"/>
      <c r="B57" s="20"/>
      <c r="C57" s="21"/>
    </row>
    <row r="58" spans="1:12" x14ac:dyDescent="0.25">
      <c r="A58" s="20"/>
      <c r="B58" s="20"/>
      <c r="C58" s="21"/>
    </row>
    <row r="59" spans="1:12" x14ac:dyDescent="0.25">
      <c r="A59" s="20"/>
      <c r="B59" s="20"/>
      <c r="C59" s="21"/>
    </row>
    <row r="60" spans="1:12" x14ac:dyDescent="0.25">
      <c r="A60" s="20"/>
      <c r="B60" s="20"/>
      <c r="C60" s="21"/>
    </row>
    <row r="61" spans="1:12" x14ac:dyDescent="0.25">
      <c r="A61" s="20"/>
      <c r="B61" s="20"/>
      <c r="C61" s="21"/>
    </row>
    <row r="62" spans="1:12" x14ac:dyDescent="0.25">
      <c r="A62" s="20"/>
      <c r="B62" s="20"/>
      <c r="C62" s="21"/>
    </row>
    <row r="63" spans="1:12" x14ac:dyDescent="0.25">
      <c r="A63" s="20"/>
      <c r="B63" s="20"/>
      <c r="C63" s="21"/>
    </row>
    <row r="64" spans="1:12" x14ac:dyDescent="0.25">
      <c r="A64" s="20"/>
      <c r="B64" s="20"/>
      <c r="C64" s="21"/>
    </row>
  </sheetData>
  <mergeCells count="12">
    <mergeCell ref="A41:E41"/>
    <mergeCell ref="A52:B52"/>
    <mergeCell ref="A51:B51"/>
    <mergeCell ref="A43:B43"/>
    <mergeCell ref="A44:B44"/>
    <mergeCell ref="A45:B45"/>
    <mergeCell ref="A46:B46"/>
    <mergeCell ref="A30:G30"/>
    <mergeCell ref="A31:F31"/>
    <mergeCell ref="A34:F34"/>
    <mergeCell ref="A36:E36"/>
    <mergeCell ref="A38:G38"/>
  </mergeCells>
  <pageMargins left="0.70866141732283472" right="0.70866141732283472" top="0.74803149606299213" bottom="1.3385826771653544" header="0.31496062992125984" footer="0.31496062992125984"/>
  <pageSetup paperSize="5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15-DY1007LA</cp:lastModifiedBy>
  <cp:lastPrinted>2015-06-19T20:45:15Z</cp:lastPrinted>
  <dcterms:created xsi:type="dcterms:W3CDTF">2014-08-06T04:17:20Z</dcterms:created>
  <dcterms:modified xsi:type="dcterms:W3CDTF">2021-12-11T21:20:00Z</dcterms:modified>
</cp:coreProperties>
</file>