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coldex.sharepoint.com/sites/VFI/DGC/Documentos compartidos/25 PIBO/PIBO - LSRM/CONTRATACIÓN/Convenios/z - Convenios Liquidados/Distrito/"/>
    </mc:Choice>
  </mc:AlternateContent>
  <xr:revisionPtr revIDLastSave="1313" documentId="13_ncr:1_{845D1849-F941-45D2-B33A-7C654AD09942}" xr6:coauthVersionLast="47" xr6:coauthVersionMax="47" xr10:uidLastSave="{AD825CC7-7896-4766-8719-3583C1B8C45E}"/>
  <bookViews>
    <workbookView xWindow="-108" yWindow="-108" windowWidth="23256" windowHeight="12576" xr2:uid="{00000000-000D-0000-FFFF-FFFF00000000}"/>
  </bookViews>
  <sheets>
    <sheet name="Con Base" sheetId="3" r:id="rId1"/>
  </sheets>
  <definedNames>
    <definedName name="_xlnm._FilterDatabase" localSheetId="0" hidden="1">'Con Base'!$A$1:$F$140</definedName>
  </definedName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3" l="1"/>
  <c r="J24" i="3" l="1"/>
  <c r="E32" i="3"/>
  <c r="D138" i="3" l="1"/>
  <c r="C138" i="3"/>
  <c r="E132" i="3"/>
  <c r="I27" i="3"/>
  <c r="I26" i="3"/>
  <c r="I24" i="3"/>
  <c r="I23" i="3"/>
  <c r="I22" i="3"/>
  <c r="E121" i="3" l="1"/>
  <c r="E118" i="3"/>
  <c r="E111" i="3"/>
  <c r="E112" i="3"/>
  <c r="E58" i="3"/>
  <c r="E102" i="3"/>
  <c r="E101" i="3"/>
  <c r="E100" i="3"/>
  <c r="E57" i="3"/>
  <c r="E41" i="3"/>
  <c r="E30" i="3"/>
  <c r="E12" i="3"/>
  <c r="E65" i="3"/>
  <c r="E66" i="3"/>
  <c r="E14" i="3"/>
  <c r="E27" i="3"/>
  <c r="E5" i="3"/>
  <c r="E34" i="3"/>
  <c r="E35" i="3"/>
  <c r="E36" i="3"/>
  <c r="E55" i="3"/>
  <c r="E56" i="3"/>
  <c r="E39" i="3"/>
  <c r="E54" i="3"/>
  <c r="E50" i="3"/>
  <c r="E31" i="3"/>
  <c r="E43" i="3"/>
  <c r="E25" i="3"/>
  <c r="E26" i="3"/>
  <c r="E79" i="3"/>
  <c r="E60" i="3"/>
  <c r="E33" i="3"/>
  <c r="E37" i="3"/>
  <c r="E53" i="3"/>
  <c r="E72" i="3"/>
  <c r="E52" i="3"/>
  <c r="E73" i="3"/>
  <c r="E21" i="3"/>
  <c r="E3" i="3"/>
  <c r="E4" i="3"/>
  <c r="E6" i="3"/>
  <c r="E7" i="3"/>
  <c r="E8" i="3"/>
  <c r="E9" i="3"/>
  <c r="E10" i="3"/>
  <c r="E11" i="3"/>
  <c r="E13" i="3"/>
  <c r="E15" i="3"/>
  <c r="E16" i="3"/>
  <c r="E17" i="3"/>
  <c r="E18" i="3"/>
  <c r="E20" i="3"/>
  <c r="E22" i="3"/>
  <c r="E23" i="3"/>
  <c r="E24" i="3"/>
  <c r="E28" i="3"/>
  <c r="E29" i="3"/>
  <c r="E38" i="3"/>
  <c r="E40" i="3"/>
  <c r="E42" i="3"/>
  <c r="E44" i="3"/>
  <c r="E45" i="3"/>
  <c r="E46" i="3"/>
  <c r="E47" i="3"/>
  <c r="E48" i="3"/>
  <c r="E49" i="3"/>
  <c r="E51" i="3"/>
  <c r="E59" i="3"/>
  <c r="E61" i="3"/>
  <c r="E62" i="3"/>
  <c r="E63" i="3"/>
  <c r="E64" i="3"/>
  <c r="E67" i="3"/>
  <c r="E68" i="3"/>
  <c r="E69" i="3"/>
  <c r="E70" i="3"/>
  <c r="E71" i="3"/>
  <c r="E74" i="3"/>
  <c r="E75" i="3"/>
  <c r="E76" i="3"/>
  <c r="E77" i="3"/>
  <c r="E78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3" i="3"/>
  <c r="E104" i="3"/>
  <c r="E105" i="3"/>
  <c r="E106" i="3"/>
  <c r="E107" i="3"/>
  <c r="E108" i="3"/>
  <c r="E109" i="3"/>
  <c r="E110" i="3"/>
  <c r="E113" i="3"/>
  <c r="E114" i="3"/>
  <c r="E115" i="3"/>
  <c r="E116" i="3"/>
  <c r="E117" i="3"/>
  <c r="E119" i="3"/>
  <c r="E120" i="3"/>
  <c r="E122" i="3"/>
  <c r="E123" i="3"/>
  <c r="E124" i="3"/>
  <c r="E125" i="3"/>
  <c r="E126" i="3"/>
  <c r="E127" i="3"/>
  <c r="E128" i="3"/>
  <c r="E129" i="3"/>
  <c r="E130" i="3"/>
  <c r="E131" i="3"/>
  <c r="E2" i="3"/>
  <c r="E138" i="3" l="1"/>
  <c r="E139" i="3" s="1"/>
</calcChain>
</file>

<file path=xl/sharedStrings.xml><?xml version="1.0" encoding="utf-8"?>
<sst xmlns="http://schemas.openxmlformats.org/spreadsheetml/2006/main" count="170" uniqueCount="33">
  <si>
    <t>Gmf</t>
  </si>
  <si>
    <t>Concepto</t>
  </si>
  <si>
    <t>Fecha</t>
  </si>
  <si>
    <t>Talleres de Educación financiera para la comunidad LGBT</t>
  </si>
  <si>
    <t xml:space="preserve">Cupo especial Bogotá se Fortalece </t>
  </si>
  <si>
    <t>IVA Por Comisión Domiciliación</t>
  </si>
  <si>
    <t>Comisión Por Domiciliación</t>
  </si>
  <si>
    <t>Ajuste</t>
  </si>
  <si>
    <t xml:space="preserve"> CONTRATO 2012018 FINAMERICA </t>
  </si>
  <si>
    <t xml:space="preserve"> CONTRATO 2012033 INCIATIVAS EMPRESARIALES DE DESARROLLO </t>
  </si>
  <si>
    <t>CONTRATO 2012041  CORPORACIÓN FUTURO DE COLOMBIA</t>
  </si>
  <si>
    <t>Etiquetas de fila</t>
  </si>
  <si>
    <t>Total general</t>
  </si>
  <si>
    <t>Suma de Gmf</t>
  </si>
  <si>
    <t>Pagos</t>
  </si>
  <si>
    <t>Suma de Pagos</t>
  </si>
  <si>
    <t xml:space="preserve">CONTRATO 2012011 FUNDACION MUNDO MUJER </t>
  </si>
  <si>
    <t>Comisión  + Iva</t>
  </si>
  <si>
    <t>Suma de Comisión  + Iva</t>
  </si>
  <si>
    <t>Liquidación</t>
  </si>
  <si>
    <t>Aportes</t>
  </si>
  <si>
    <t>Rendimientos</t>
  </si>
  <si>
    <t>Comisión</t>
  </si>
  <si>
    <t>Dev rendimientos</t>
  </si>
  <si>
    <t>Ejecución FNG</t>
  </si>
  <si>
    <t>Reintegro al DC</t>
  </si>
  <si>
    <t>Pago contratos</t>
  </si>
  <si>
    <t>Total convenio</t>
  </si>
  <si>
    <t>Comisión por transferencia</t>
  </si>
  <si>
    <t>Iva Comisión por transferencia</t>
  </si>
  <si>
    <t>Reintegro de Recursos al DC - Rendimientos</t>
  </si>
  <si>
    <t>Reintegro de Recursos al DC - Remanente</t>
  </si>
  <si>
    <t>Ejecución Remanente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</si>
</sst>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6" formatCode="&quot;$&quot;\ #,##0.00_);[Red]\(&quot;$&quot;\ #,##0.00\)"/>
    <numFmt numFmtId="167" formatCode="dd/mm/yyyy;@"/>
    <numFmt numFmtId="168" formatCode="&quot;$&quot;#,##0.00;[Red]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9">
    <xf numFmtId="0" fontId="0" fillId="0" borderId="0" xfId="0"/>
    <xf numFmtId="4" fontId="0" fillId="0" borderId="0" xfId="0" applyNumberFormat="1"/>
    <xf numFmtId="0" fontId="0" fillId="0" borderId="10" xfId="0" applyBorder="1"/>
    <xf numFmtId="0" fontId="21" fillId="0" borderId="10" xfId="0" applyFont="1" applyBorder="1"/>
    <xf numFmtId="164" fontId="21" fillId="0" borderId="10" xfId="1" applyFont="1" applyFill="1" applyBorder="1"/>
    <xf numFmtId="14" fontId="21" fillId="0" borderId="10" xfId="0" applyNumberFormat="1" applyFont="1" applyBorder="1"/>
    <xf numFmtId="0" fontId="21" fillId="0" borderId="0" xfId="0" applyFont="1"/>
    <xf numFmtId="164" fontId="21" fillId="0" borderId="0" xfId="1" applyFont="1" applyFill="1"/>
    <xf numFmtId="4" fontId="21" fillId="0" borderId="0" xfId="0" applyNumberFormat="1" applyFont="1"/>
    <xf numFmtId="0" fontId="18" fillId="0" borderId="10" xfId="0" applyFont="1" applyBorder="1" applyAlignment="1">
      <alignment horizontal="justify"/>
    </xf>
    <xf numFmtId="164" fontId="18" fillId="0" borderId="10" xfId="1" applyFont="1" applyFill="1" applyBorder="1"/>
    <xf numFmtId="164" fontId="19" fillId="0" borderId="10" xfId="1" applyFont="1" applyFill="1" applyBorder="1" applyProtection="1"/>
    <xf numFmtId="0" fontId="22" fillId="33" borderId="10" xfId="0" applyFont="1" applyFill="1" applyBorder="1" applyAlignment="1">
      <alignment horizontal="center"/>
    </xf>
    <xf numFmtId="164" fontId="22" fillId="33" borderId="10" xfId="1" applyFont="1" applyFill="1" applyBorder="1" applyAlignment="1">
      <alignment horizontal="center"/>
    </xf>
    <xf numFmtId="0" fontId="22" fillId="33" borderId="0" xfId="0" applyFont="1" applyFill="1"/>
    <xf numFmtId="164" fontId="22" fillId="33" borderId="0" xfId="1" applyFont="1" applyFill="1"/>
    <xf numFmtId="164" fontId="21" fillId="0" borderId="11" xfId="1" applyFont="1" applyFill="1" applyBorder="1"/>
    <xf numFmtId="164" fontId="18" fillId="0" borderId="11" xfId="1" applyFont="1" applyFill="1" applyBorder="1"/>
    <xf numFmtId="164" fontId="18" fillId="0" borderId="12" xfId="1" applyFont="1" applyFill="1" applyBorder="1"/>
    <xf numFmtId="164" fontId="21" fillId="0" borderId="12" xfId="1" applyFont="1" applyFill="1" applyBorder="1"/>
    <xf numFmtId="167" fontId="22" fillId="33" borderId="10" xfId="0" applyNumberFormat="1" applyFont="1" applyFill="1" applyBorder="1" applyAlignment="1">
      <alignment horizontal="center"/>
    </xf>
    <xf numFmtId="167" fontId="21" fillId="0" borderId="10" xfId="0" applyNumberFormat="1" applyFont="1" applyBorder="1"/>
    <xf numFmtId="167" fontId="0" fillId="0" borderId="0" xfId="0" applyNumberFormat="1"/>
    <xf numFmtId="167" fontId="21" fillId="0" borderId="0" xfId="0" applyNumberFormat="1" applyFont="1"/>
    <xf numFmtId="166" fontId="21" fillId="0" borderId="0" xfId="0" applyNumberFormat="1" applyFont="1"/>
    <xf numFmtId="166" fontId="0" fillId="0" borderId="10" xfId="0" applyNumberFormat="1" applyBorder="1"/>
    <xf numFmtId="0" fontId="0" fillId="0" borderId="0" xfId="0" applyAlignment="1">
      <alignment horizontal="left"/>
    </xf>
    <xf numFmtId="0" fontId="20" fillId="0" borderId="10" xfId="0" applyFont="1" applyBorder="1" applyAlignment="1">
      <alignment horizontal="center"/>
    </xf>
    <xf numFmtId="168" fontId="21" fillId="0" borderId="0" xfId="0" applyNumberFormat="1" applyFont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D0502AA7-C693-46A5-AA5E-19132F7DB75F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z Stella Rodríguez Martínez" refreshedDate="45729.643828472224" createdVersion="8" refreshedVersion="8" minRefreshableVersion="3" recordCount="136" xr:uid="{AFB5E1DF-DAC6-44A6-B1D1-F07553EBED1E}">
  <cacheSource type="worksheet">
    <worksheetSource ref="A1:E137" sheet="Con Base"/>
  </cacheSource>
  <cacheFields count="5">
    <cacheField name="Fecha" numFmtId="0">
      <sharedItems containsSemiMixedTypes="0" containsNonDate="0" containsDate="1" containsString="0" minDate="2012-07-06T00:00:00" maxDate="2015-08-14T00:00:00"/>
    </cacheField>
    <cacheField name="Concepto" numFmtId="0">
      <sharedItems count="17">
        <s v="IVA Por Comisión Domiciliación"/>
        <s v="Comisión Por Domiciliación"/>
        <s v=" CONTRATO 2012033 INCIATIVAS EMPRESARIALES DE DESARROLLO "/>
        <s v="CONTRATO 2012041  CORPORACIÓN FUTURO DE COLOMBIA"/>
        <s v="CONTRATO 2012011 FUNDACION MUNDO MUJER "/>
        <s v=" CONTRATO 2012018 FINAMERICA "/>
        <s v="Cupo especial Bogotá se Fortalece "/>
        <s v="Reintegro de Recursos al DC - Rendimientos"/>
        <s v="Talleres de Educación financiera para la comunidad LGBT"/>
        <s v="Ajuste"/>
        <s v="Reintegro de Recursos al DC - Remanente"/>
        <s v="Ejecución Remanente de recursos"/>
        <s v="Comisión por transferencia"/>
        <s v="Iva Comisión por transferencia"/>
        <s v="DEVOLUCIÓN RENDIMIENTOS" u="1"/>
        <s v="Remanente de recursos" u="1"/>
        <s v="Reintegro de Recursos" u="1"/>
      </sharedItems>
    </cacheField>
    <cacheField name="Comisión  + Iva" numFmtId="164">
      <sharedItems containsString="0" containsBlank="1" containsNumber="1" containsInteger="1" minValue="408" maxValue="4550"/>
    </cacheField>
    <cacheField name="Pagos" numFmtId="164">
      <sharedItems containsString="0" containsBlank="1" containsNumber="1" containsInteger="1" minValue="85435" maxValue="3450000000"/>
    </cacheField>
    <cacheField name="Gmf" numFmtId="164">
      <sharedItems containsString="0" containsBlank="1" containsNumber="1" containsInteger="1" minValue="1" maxValue="138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">
  <r>
    <d v="2012-07-06T00:00:00"/>
    <x v="0"/>
    <n v="704"/>
    <m/>
    <n v="3"/>
  </r>
  <r>
    <d v="2012-07-06T00:00:00"/>
    <x v="1"/>
    <n v="4400"/>
    <m/>
    <n v="18"/>
  </r>
  <r>
    <d v="2012-07-06T00:00:00"/>
    <x v="2"/>
    <m/>
    <n v="99950936"/>
    <n v="399804"/>
  </r>
  <r>
    <d v="2012-07-30T00:00:00"/>
    <x v="0"/>
    <n v="704"/>
    <m/>
    <n v="3"/>
  </r>
  <r>
    <d v="2012-07-30T00:00:00"/>
    <x v="1"/>
    <n v="4400"/>
    <m/>
    <n v="18"/>
  </r>
  <r>
    <d v="2012-07-30T00:00:00"/>
    <x v="2"/>
    <m/>
    <n v="199901872"/>
    <n v="799607"/>
  </r>
  <r>
    <d v="2012-08-31T00:00:00"/>
    <x v="0"/>
    <n v="704"/>
    <m/>
    <n v="3"/>
  </r>
  <r>
    <d v="2012-08-31T00:00:00"/>
    <x v="1"/>
    <n v="4400"/>
    <m/>
    <n v="18"/>
  </r>
  <r>
    <d v="2012-08-31T00:00:00"/>
    <x v="3"/>
    <m/>
    <n v="39137906"/>
    <n v="156552"/>
  </r>
  <r>
    <d v="2012-10-30T00:00:00"/>
    <x v="0"/>
    <n v="704"/>
    <m/>
    <n v="3"/>
  </r>
  <r>
    <d v="2012-10-30T00:00:00"/>
    <x v="1"/>
    <n v="4400"/>
    <m/>
    <n v="18"/>
  </r>
  <r>
    <d v="2012-10-30T00:00:00"/>
    <x v="0"/>
    <n v="704"/>
    <m/>
    <n v="3"/>
  </r>
  <r>
    <d v="2012-10-30T00:00:00"/>
    <x v="1"/>
    <n v="4400"/>
    <m/>
    <n v="18"/>
  </r>
  <r>
    <d v="2012-10-30T00:00:00"/>
    <x v="4"/>
    <m/>
    <n v="5520000"/>
    <n v="22080"/>
  </r>
  <r>
    <d v="2012-10-30T00:00:00"/>
    <x v="2"/>
    <m/>
    <n v="162420271"/>
    <n v="649681"/>
  </r>
  <r>
    <d v="2012-12-07T00:00:00"/>
    <x v="0"/>
    <n v="704"/>
    <m/>
    <n v="3"/>
  </r>
  <r>
    <d v="2012-12-07T00:00:00"/>
    <x v="1"/>
    <n v="4400"/>
    <m/>
    <n v="18"/>
  </r>
  <r>
    <d v="2012-12-07T00:00:00"/>
    <x v="0"/>
    <n v="707"/>
    <m/>
    <m/>
  </r>
  <r>
    <d v="2012-12-07T00:00:00"/>
    <x v="1"/>
    <n v="4400"/>
    <m/>
    <n v="18"/>
  </r>
  <r>
    <d v="2012-12-07T00:00:00"/>
    <x v="4"/>
    <m/>
    <n v="3520000"/>
    <n v="14080"/>
  </r>
  <r>
    <d v="2012-12-07T00:00:00"/>
    <x v="3"/>
    <m/>
    <n v="39137905"/>
    <n v="156552"/>
  </r>
  <r>
    <d v="2012-12-07T00:00:00"/>
    <x v="4"/>
    <m/>
    <n v="4160000"/>
    <n v="16640"/>
  </r>
  <r>
    <d v="2012-12-24T00:00:00"/>
    <x v="0"/>
    <n v="704"/>
    <m/>
    <n v="3"/>
  </r>
  <r>
    <d v="2012-12-24T00:00:00"/>
    <x v="1"/>
    <n v="4400"/>
    <m/>
    <n v="18"/>
  </r>
  <r>
    <d v="2012-12-24T00:00:00"/>
    <x v="0"/>
    <n v="704"/>
    <m/>
    <n v="3"/>
  </r>
  <r>
    <d v="2012-12-24T00:00:00"/>
    <x v="1"/>
    <n v="4400"/>
    <m/>
    <n v="18"/>
  </r>
  <r>
    <d v="2012-12-24T00:00:00"/>
    <x v="5"/>
    <m/>
    <n v="300000"/>
    <n v="1200"/>
  </r>
  <r>
    <d v="2012-12-24T00:00:00"/>
    <x v="2"/>
    <m/>
    <n v="162420271"/>
    <n v="649681"/>
  </r>
  <r>
    <d v="2012-12-27T00:00:00"/>
    <x v="0"/>
    <n v="704"/>
    <m/>
    <n v="3"/>
  </r>
  <r>
    <d v="2012-12-27T00:00:00"/>
    <x v="1"/>
    <n v="4400"/>
    <m/>
    <n v="18"/>
  </r>
  <r>
    <d v="2012-12-27T00:00:00"/>
    <x v="0"/>
    <n v="704"/>
    <m/>
    <n v="3"/>
  </r>
  <r>
    <d v="2012-12-27T00:00:00"/>
    <x v="1"/>
    <n v="4400"/>
    <m/>
    <n v="18"/>
  </r>
  <r>
    <d v="2012-12-27T00:00:00"/>
    <x v="5"/>
    <m/>
    <n v="400000"/>
    <n v="1600"/>
  </r>
  <r>
    <d v="2012-12-27T00:00:00"/>
    <x v="5"/>
    <m/>
    <n v="200000"/>
    <n v="800"/>
  </r>
  <r>
    <d v="2012-12-27T00:00:00"/>
    <x v="5"/>
    <m/>
    <n v="300000"/>
    <n v="1200"/>
  </r>
  <r>
    <d v="2012-12-27T00:00:00"/>
    <x v="3"/>
    <m/>
    <n v="39137905"/>
    <n v="156552"/>
  </r>
  <r>
    <d v="2013-01-28T00:00:00"/>
    <x v="0"/>
    <n v="704"/>
    <m/>
    <n v="3"/>
  </r>
  <r>
    <d v="2013-01-28T00:00:00"/>
    <x v="1"/>
    <n v="4400"/>
    <m/>
    <n v="18"/>
  </r>
  <r>
    <d v="2013-01-28T00:00:00"/>
    <x v="3"/>
    <m/>
    <n v="39137905"/>
    <n v="156552"/>
  </r>
  <r>
    <d v="2013-01-28T00:00:00"/>
    <x v="0"/>
    <n v="704"/>
    <m/>
    <n v="3"/>
  </r>
  <r>
    <d v="2013-02-14T00:00:00"/>
    <x v="1"/>
    <n v="4400"/>
    <m/>
    <n v="18"/>
  </r>
  <r>
    <d v="2013-02-14T00:00:00"/>
    <x v="4"/>
    <m/>
    <n v="2960000"/>
    <n v="11840"/>
  </r>
  <r>
    <d v="2013-02-14T00:00:00"/>
    <x v="0"/>
    <n v="704"/>
    <m/>
    <n v="3"/>
  </r>
  <r>
    <d v="2013-03-05T00:00:00"/>
    <x v="1"/>
    <n v="4400"/>
    <m/>
    <n v="18"/>
  </r>
  <r>
    <d v="2013-03-05T00:00:00"/>
    <x v="0"/>
    <n v="704"/>
    <m/>
    <n v="3"/>
  </r>
  <r>
    <d v="2013-03-05T00:00:00"/>
    <x v="3"/>
    <m/>
    <n v="39137905"/>
    <n v="156552"/>
  </r>
  <r>
    <d v="2013-03-07T00:00:00"/>
    <x v="1"/>
    <n v="4400"/>
    <m/>
    <n v="18"/>
  </r>
  <r>
    <d v="2013-03-07T00:00:00"/>
    <x v="0"/>
    <n v="704"/>
    <m/>
    <n v="3"/>
  </r>
  <r>
    <d v="2013-03-07T00:00:00"/>
    <x v="5"/>
    <m/>
    <n v="100000"/>
    <n v="400"/>
  </r>
  <r>
    <d v="2013-03-21T00:00:00"/>
    <x v="1"/>
    <n v="4400"/>
    <m/>
    <n v="18"/>
  </r>
  <r>
    <d v="2013-03-21T00:00:00"/>
    <x v="0"/>
    <n v="704"/>
    <m/>
    <n v="3"/>
  </r>
  <r>
    <d v="2013-03-21T00:00:00"/>
    <x v="2"/>
    <m/>
    <n v="162420271"/>
    <n v="649681"/>
  </r>
  <r>
    <d v="2013-03-26T00:00:00"/>
    <x v="1"/>
    <n v="4400"/>
    <m/>
    <n v="18"/>
  </r>
  <r>
    <d v="2013-03-26T00:00:00"/>
    <x v="4"/>
    <m/>
    <n v="2160000"/>
    <n v="8640"/>
  </r>
  <r>
    <d v="2013-03-26T00:00:00"/>
    <x v="3"/>
    <m/>
    <n v="39137906"/>
    <n v="156552"/>
  </r>
  <r>
    <d v="2013-03-26T00:00:00"/>
    <x v="0"/>
    <n v="704"/>
    <m/>
    <n v="3"/>
  </r>
  <r>
    <d v="2013-04-24T00:00:00"/>
    <x v="1"/>
    <n v="4400"/>
    <m/>
    <n v="18"/>
  </r>
  <r>
    <d v="2013-04-24T00:00:00"/>
    <x v="0"/>
    <n v="704"/>
    <m/>
    <n v="3"/>
  </r>
  <r>
    <d v="2013-04-24T00:00:00"/>
    <x v="5"/>
    <m/>
    <n v="300000"/>
    <n v="1200"/>
  </r>
  <r>
    <d v="2013-04-30T00:00:00"/>
    <x v="3"/>
    <m/>
    <n v="39137905"/>
    <n v="156552"/>
  </r>
  <r>
    <d v="2013-04-30T00:00:00"/>
    <x v="1"/>
    <n v="4400"/>
    <m/>
    <n v="18"/>
  </r>
  <r>
    <d v="2013-05-23T00:00:00"/>
    <x v="0"/>
    <n v="704"/>
    <m/>
    <n v="3"/>
  </r>
  <r>
    <d v="2013-05-23T00:00:00"/>
    <x v="1"/>
    <n v="4400"/>
    <m/>
    <n v="18"/>
  </r>
  <r>
    <d v="2013-05-23T00:00:00"/>
    <x v="4"/>
    <m/>
    <n v="6240000"/>
    <n v="24960"/>
  </r>
  <r>
    <d v="2013-05-23T00:00:00"/>
    <x v="3"/>
    <m/>
    <n v="39137905"/>
    <n v="156552"/>
  </r>
  <r>
    <d v="2013-05-29T00:00:00"/>
    <x v="0"/>
    <n v="704"/>
    <m/>
    <n v="3"/>
  </r>
  <r>
    <d v="2013-05-29T00:00:00"/>
    <x v="1"/>
    <n v="4400"/>
    <m/>
    <n v="18"/>
  </r>
  <r>
    <d v="2013-05-29T00:00:00"/>
    <x v="3"/>
    <m/>
    <n v="78275810"/>
    <n v="313103"/>
  </r>
  <r>
    <d v="2013-07-02T00:00:00"/>
    <x v="1"/>
    <n v="4400"/>
    <m/>
    <n v="18"/>
  </r>
  <r>
    <d v="2013-07-02T00:00:00"/>
    <x v="0"/>
    <n v="704"/>
    <m/>
    <n v="3"/>
  </r>
  <r>
    <d v="2013-03-21T00:00:00"/>
    <x v="4"/>
    <m/>
    <n v="3040000"/>
    <n v="12160"/>
  </r>
  <r>
    <d v="2013-07-02T00:00:00"/>
    <x v="2"/>
    <m/>
    <n v="162420271"/>
    <n v="649681"/>
  </r>
  <r>
    <d v="2013-07-15T00:00:00"/>
    <x v="1"/>
    <n v="4400"/>
    <m/>
    <n v="18"/>
  </r>
  <r>
    <d v="2013-07-15T00:00:00"/>
    <x v="0"/>
    <n v="704"/>
    <m/>
    <n v="3"/>
  </r>
  <r>
    <d v="2013-07-15T00:00:00"/>
    <x v="6"/>
    <m/>
    <n v="3450000000"/>
    <n v="13800000"/>
  </r>
  <r>
    <d v="2013-07-18T00:00:00"/>
    <x v="1"/>
    <n v="4400"/>
    <m/>
    <n v="18"/>
  </r>
  <r>
    <d v="2013-07-18T00:00:00"/>
    <x v="0"/>
    <n v="704"/>
    <m/>
    <n v="3"/>
  </r>
  <r>
    <d v="2013-07-18T00:00:00"/>
    <x v="5"/>
    <m/>
    <n v="400000"/>
    <n v="1600"/>
  </r>
  <r>
    <d v="2013-08-27T00:00:00"/>
    <x v="1"/>
    <n v="4400"/>
    <m/>
    <n v="18"/>
  </r>
  <r>
    <d v="2013-08-27T00:00:00"/>
    <x v="0"/>
    <n v="704"/>
    <m/>
    <n v="3"/>
  </r>
  <r>
    <d v="2013-08-27T00:00:00"/>
    <x v="4"/>
    <m/>
    <n v="1680000"/>
    <n v="6720"/>
  </r>
  <r>
    <d v="2013-08-28T00:00:00"/>
    <x v="1"/>
    <n v="4400"/>
    <m/>
    <n v="18"/>
  </r>
  <r>
    <d v="2013-08-28T00:00:00"/>
    <x v="0"/>
    <n v="704"/>
    <m/>
    <n v="3"/>
  </r>
  <r>
    <d v="2013-08-28T00:00:00"/>
    <x v="5"/>
    <m/>
    <n v="600000"/>
    <n v="2400"/>
  </r>
  <r>
    <d v="2013-09-20T00:00:00"/>
    <x v="1"/>
    <n v="4400"/>
    <m/>
    <n v="18"/>
  </r>
  <r>
    <d v="2013-09-20T00:00:00"/>
    <x v="0"/>
    <n v="704"/>
    <m/>
    <n v="3"/>
  </r>
  <r>
    <d v="2013-09-20T00:00:00"/>
    <x v="2"/>
    <m/>
    <n v="162420271"/>
    <n v="649681"/>
  </r>
  <r>
    <d v="2013-10-31T00:00:00"/>
    <x v="1"/>
    <n v="4400"/>
    <m/>
    <n v="18"/>
  </r>
  <r>
    <d v="2013-10-31T00:00:00"/>
    <x v="0"/>
    <n v="704"/>
    <m/>
    <n v="3"/>
  </r>
  <r>
    <d v="2013-10-31T00:00:00"/>
    <x v="5"/>
    <m/>
    <n v="900000"/>
    <n v="3600"/>
  </r>
  <r>
    <d v="2013-12-19T00:00:00"/>
    <x v="1"/>
    <n v="4400"/>
    <m/>
    <n v="18"/>
  </r>
  <r>
    <d v="2013-12-19T00:00:00"/>
    <x v="0"/>
    <n v="704"/>
    <m/>
    <n v="3"/>
  </r>
  <r>
    <d v="2013-12-19T00:00:00"/>
    <x v="5"/>
    <m/>
    <n v="700000"/>
    <n v="2800"/>
  </r>
  <r>
    <d v="2013-12-20T00:00:00"/>
    <x v="1"/>
    <n v="4400"/>
    <m/>
    <n v="18"/>
  </r>
  <r>
    <d v="2013-12-20T00:00:00"/>
    <x v="0"/>
    <n v="704"/>
    <m/>
    <n v="3"/>
  </r>
  <r>
    <d v="2013-12-20T00:00:00"/>
    <x v="2"/>
    <m/>
    <n v="162420271"/>
    <n v="649681"/>
  </r>
  <r>
    <d v="2014-02-24T00:00:00"/>
    <x v="1"/>
    <n v="4400"/>
    <m/>
    <n v="18"/>
  </r>
  <r>
    <d v="2014-02-24T00:00:00"/>
    <x v="0"/>
    <n v="704"/>
    <m/>
    <n v="3"/>
  </r>
  <r>
    <d v="2014-02-24T00:00:00"/>
    <x v="4"/>
    <m/>
    <n v="2960000"/>
    <n v="11840"/>
  </r>
  <r>
    <d v="2014-02-24T00:00:00"/>
    <x v="4"/>
    <m/>
    <n v="4880000"/>
    <n v="19520"/>
  </r>
  <r>
    <d v="2014-02-24T00:00:00"/>
    <x v="4"/>
    <m/>
    <n v="2640000"/>
    <n v="10560"/>
  </r>
  <r>
    <d v="2014-02-27T00:00:00"/>
    <x v="1"/>
    <n v="4400"/>
    <m/>
    <n v="18"/>
  </r>
  <r>
    <d v="2014-02-27T00:00:00"/>
    <x v="0"/>
    <n v="704"/>
    <m/>
    <n v="3"/>
  </r>
  <r>
    <d v="2014-02-27T00:00:00"/>
    <x v="5"/>
    <m/>
    <n v="19400000"/>
    <n v="77600"/>
  </r>
  <r>
    <d v="2014-03-18T00:00:00"/>
    <x v="1"/>
    <n v="4400"/>
    <m/>
    <n v="18"/>
  </r>
  <r>
    <d v="2014-03-18T00:00:00"/>
    <x v="0"/>
    <n v="704"/>
    <m/>
    <n v="3"/>
  </r>
  <r>
    <d v="2014-03-18T00:00:00"/>
    <x v="2"/>
    <m/>
    <n v="162420271"/>
    <n v="649681"/>
  </r>
  <r>
    <d v="2014-04-14T00:00:00"/>
    <x v="1"/>
    <n v="4400"/>
    <m/>
    <n v="18"/>
  </r>
  <r>
    <d v="2014-04-14T00:00:00"/>
    <x v="0"/>
    <n v="704"/>
    <m/>
    <n v="3"/>
  </r>
  <r>
    <d v="2014-04-14T00:00:00"/>
    <x v="4"/>
    <m/>
    <n v="8240000"/>
    <n v="32960"/>
  </r>
  <r>
    <d v="2014-04-14T00:00:00"/>
    <x v="7"/>
    <m/>
    <n v="631365538"/>
    <n v="2525462"/>
  </r>
  <r>
    <d v="2014-04-29T00:00:00"/>
    <x v="1"/>
    <n v="4400"/>
    <m/>
    <n v="18"/>
  </r>
  <r>
    <d v="2014-04-29T00:00:00"/>
    <x v="0"/>
    <n v="704"/>
    <m/>
    <n v="3"/>
  </r>
  <r>
    <d v="2014-04-29T00:00:00"/>
    <x v="5"/>
    <m/>
    <n v="19000000"/>
    <n v="76000"/>
  </r>
  <r>
    <d v="2014-06-20T00:00:00"/>
    <x v="1"/>
    <n v="4400"/>
    <m/>
    <n v="18"/>
  </r>
  <r>
    <d v="2014-06-20T00:00:00"/>
    <x v="0"/>
    <n v="704"/>
    <m/>
    <n v="3"/>
  </r>
  <r>
    <d v="2014-06-20T00:00:00"/>
    <x v="7"/>
    <m/>
    <n v="5578995"/>
    <n v="22316"/>
  </r>
  <r>
    <d v="2014-07-10T00:00:00"/>
    <x v="1"/>
    <n v="4400"/>
    <m/>
    <n v="18"/>
  </r>
  <r>
    <d v="2014-07-10T00:00:00"/>
    <x v="0"/>
    <n v="704"/>
    <m/>
    <n v="3"/>
  </r>
  <r>
    <d v="2014-07-10T00:00:00"/>
    <x v="7"/>
    <m/>
    <n v="1616538"/>
    <n v="6466"/>
  </r>
  <r>
    <d v="2014-07-23T00:00:00"/>
    <x v="1"/>
    <n v="4400"/>
    <m/>
    <n v="18"/>
  </r>
  <r>
    <d v="2014-07-23T00:00:00"/>
    <x v="0"/>
    <n v="704"/>
    <m/>
    <n v="3"/>
  </r>
  <r>
    <d v="2014-07-23T00:00:00"/>
    <x v="2"/>
    <m/>
    <n v="162420271"/>
    <n v="649681"/>
  </r>
  <r>
    <d v="2014-07-31T00:00:00"/>
    <x v="1"/>
    <n v="4400"/>
    <m/>
    <n v="18"/>
  </r>
  <r>
    <d v="2014-07-31T00:00:00"/>
    <x v="0"/>
    <n v="704"/>
    <m/>
    <n v="3"/>
  </r>
  <r>
    <d v="2014-07-31T00:00:00"/>
    <x v="2"/>
    <m/>
    <n v="399803744"/>
    <n v="1599215"/>
  </r>
  <r>
    <d v="2014-10-16T00:00:00"/>
    <x v="1"/>
    <n v="4400"/>
    <m/>
    <n v="18"/>
  </r>
  <r>
    <d v="2014-10-16T00:00:00"/>
    <x v="0"/>
    <n v="704"/>
    <m/>
    <n v="3"/>
  </r>
  <r>
    <d v="2014-10-16T00:00:00"/>
    <x v="8"/>
    <m/>
    <n v="8599999"/>
    <n v="34400"/>
  </r>
  <r>
    <d v="2015-08-03T00:00:00"/>
    <x v="1"/>
    <n v="4550"/>
    <m/>
    <n v="18"/>
  </r>
  <r>
    <d v="2015-08-03T00:00:00"/>
    <x v="0"/>
    <n v="728"/>
    <m/>
    <n v="3"/>
  </r>
  <r>
    <d v="2015-08-13T00:00:00"/>
    <x v="9"/>
    <m/>
    <m/>
    <n v="1"/>
  </r>
  <r>
    <d v="2015-08-13T00:00:00"/>
    <x v="10"/>
    <m/>
    <n v="17536990"/>
    <m/>
  </r>
  <r>
    <d v="2015-08-13T00:00:00"/>
    <x v="11"/>
    <m/>
    <n v="85435"/>
    <m/>
  </r>
  <r>
    <d v="2015-08-13T00:00:00"/>
    <x v="12"/>
    <n v="2550"/>
    <m/>
    <m/>
  </r>
  <r>
    <d v="2015-08-13T00:00:00"/>
    <x v="13"/>
    <n v="40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9B5EAA-15F5-4C45-A7DD-9E1A279FEDD4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G1:J16" firstHeaderRow="0" firstDataRow="1" firstDataCol="1"/>
  <pivotFields count="5">
    <pivotField showAll="0"/>
    <pivotField axis="axisRow" showAll="0">
      <items count="18">
        <item x="5"/>
        <item x="2"/>
        <item x="9"/>
        <item x="1"/>
        <item x="12"/>
        <item x="4"/>
        <item x="3"/>
        <item x="6"/>
        <item m="1" x="14"/>
        <item x="13"/>
        <item x="0"/>
        <item m="1" x="16"/>
        <item m="1" x="15"/>
        <item x="8"/>
        <item x="7"/>
        <item x="10"/>
        <item x="11"/>
        <item t="default"/>
      </items>
    </pivotField>
    <pivotField dataField="1" showAll="0"/>
    <pivotField dataField="1" showAll="0"/>
    <pivotField dataField="1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omisión  + Iva" fld="2" baseField="1" baseItem="0" numFmtId="4"/>
    <dataField name="Suma de Pagos" fld="3" baseField="1" baseItem="0" numFmtId="4"/>
    <dataField name="Suma de Gmf" fld="4" baseField="1" baseItem="0" numFmtId="4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71D4B-EC17-4797-90A8-A2F23548E5F5}">
  <dimension ref="A1:AY176"/>
  <sheetViews>
    <sheetView tabSelected="1" workbookViewId="0">
      <selection activeCell="F101" sqref="F101"/>
    </sheetView>
  </sheetViews>
  <sheetFormatPr baseColWidth="10" defaultRowHeight="13.8" x14ac:dyDescent="0.3"/>
  <cols>
    <col min="1" max="1" width="10.5546875" style="23" bestFit="1" customWidth="1"/>
    <col min="2" max="2" width="62.109375" style="6" bestFit="1" customWidth="1"/>
    <col min="3" max="3" width="15.88671875" style="7" bestFit="1" customWidth="1"/>
    <col min="4" max="4" width="15.88671875" style="7" customWidth="1"/>
    <col min="5" max="5" width="13.44140625" style="7" bestFit="1" customWidth="1"/>
    <col min="6" max="6" width="10" style="6" bestFit="1" customWidth="1"/>
    <col min="7" max="7" width="57.21875" style="6" bestFit="1" customWidth="1"/>
    <col min="8" max="8" width="21.6640625" style="6" bestFit="1" customWidth="1"/>
    <col min="9" max="9" width="15.21875" style="6" bestFit="1" customWidth="1"/>
    <col min="10" max="10" width="14.33203125" style="6" bestFit="1" customWidth="1"/>
    <col min="11" max="11" width="17.88671875" style="6" customWidth="1"/>
    <col min="12" max="48" width="58.6640625" style="6" bestFit="1" customWidth="1"/>
    <col min="49" max="49" width="26.44140625" style="6" bestFit="1" customWidth="1"/>
    <col min="50" max="50" width="18.5546875" style="6" bestFit="1" customWidth="1"/>
    <col min="51" max="51" width="17.109375" style="6" bestFit="1" customWidth="1"/>
    <col min="52" max="16384" width="11.5546875" style="6"/>
  </cols>
  <sheetData>
    <row r="1" spans="1:51" ht="14.4" x14ac:dyDescent="0.3">
      <c r="A1" s="20" t="s">
        <v>2</v>
      </c>
      <c r="B1" s="12" t="s">
        <v>1</v>
      </c>
      <c r="C1" s="13" t="s">
        <v>17</v>
      </c>
      <c r="D1" s="13" t="s">
        <v>14</v>
      </c>
      <c r="E1" s="13" t="s">
        <v>0</v>
      </c>
      <c r="G1" t="s">
        <v>11</v>
      </c>
      <c r="H1" t="s">
        <v>18</v>
      </c>
      <c r="I1" t="s">
        <v>15</v>
      </c>
      <c r="J1" t="s">
        <v>13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ht="14.4" x14ac:dyDescent="0.3">
      <c r="A2" s="21">
        <v>41096</v>
      </c>
      <c r="B2" s="3" t="s">
        <v>5</v>
      </c>
      <c r="C2" s="4">
        <v>704</v>
      </c>
      <c r="D2" s="4"/>
      <c r="E2" s="4">
        <f t="shared" ref="E2:E70" si="0">ROUND(+C2*4/1000,0)</f>
        <v>3</v>
      </c>
      <c r="G2" s="26" t="s">
        <v>8</v>
      </c>
      <c r="H2" s="1"/>
      <c r="I2" s="1">
        <v>42600000</v>
      </c>
      <c r="J2" s="1">
        <v>170400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ht="14.4" x14ac:dyDescent="0.3">
      <c r="A3" s="21">
        <v>41096</v>
      </c>
      <c r="B3" s="3" t="s">
        <v>6</v>
      </c>
      <c r="C3" s="4">
        <v>4400</v>
      </c>
      <c r="D3" s="4"/>
      <c r="E3" s="4">
        <f t="shared" si="0"/>
        <v>18</v>
      </c>
      <c r="G3" s="26" t="s">
        <v>9</v>
      </c>
      <c r="H3" s="1"/>
      <c r="I3" s="1">
        <v>1999018720</v>
      </c>
      <c r="J3" s="1">
        <v>7996074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14.4" x14ac:dyDescent="0.3">
      <c r="A4" s="5">
        <v>41096</v>
      </c>
      <c r="B4" s="9" t="s">
        <v>9</v>
      </c>
      <c r="C4" s="4"/>
      <c r="D4" s="10">
        <v>99950936</v>
      </c>
      <c r="E4" s="4">
        <f>ROUND(+D4*4/1000,0)</f>
        <v>399804</v>
      </c>
      <c r="G4" s="26" t="s">
        <v>7</v>
      </c>
      <c r="H4" s="1"/>
      <c r="I4" s="1"/>
      <c r="J4" s="1">
        <v>1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ht="14.4" x14ac:dyDescent="0.3">
      <c r="A5" s="21">
        <v>41120</v>
      </c>
      <c r="B5" s="3" t="s">
        <v>5</v>
      </c>
      <c r="C5" s="4">
        <v>704</v>
      </c>
      <c r="D5" s="4"/>
      <c r="E5" s="4">
        <f t="shared" si="0"/>
        <v>3</v>
      </c>
      <c r="G5" s="26" t="s">
        <v>6</v>
      </c>
      <c r="H5" s="1">
        <v>180550</v>
      </c>
      <c r="I5" s="1"/>
      <c r="J5" s="1">
        <v>738</v>
      </c>
    </row>
    <row r="6" spans="1:51" ht="14.4" x14ac:dyDescent="0.3">
      <c r="A6" s="21">
        <v>41120</v>
      </c>
      <c r="B6" s="3" t="s">
        <v>6</v>
      </c>
      <c r="C6" s="4">
        <v>4400</v>
      </c>
      <c r="D6" s="4"/>
      <c r="E6" s="4">
        <f t="shared" si="0"/>
        <v>18</v>
      </c>
      <c r="G6" s="26" t="s">
        <v>28</v>
      </c>
      <c r="H6" s="1">
        <v>2550</v>
      </c>
      <c r="I6" s="1"/>
      <c r="J6" s="1"/>
    </row>
    <row r="7" spans="1:51" ht="14.4" x14ac:dyDescent="0.3">
      <c r="A7" s="5">
        <v>41120</v>
      </c>
      <c r="B7" s="9" t="s">
        <v>9</v>
      </c>
      <c r="C7" s="4"/>
      <c r="D7" s="10">
        <v>199901872</v>
      </c>
      <c r="E7" s="4">
        <f>ROUND(+D7*4/1000,0)</f>
        <v>799607</v>
      </c>
      <c r="G7" s="26" t="s">
        <v>16</v>
      </c>
      <c r="H7" s="1"/>
      <c r="I7" s="1">
        <v>48000000</v>
      </c>
      <c r="J7" s="1">
        <v>192000</v>
      </c>
    </row>
    <row r="8" spans="1:51" ht="14.4" x14ac:dyDescent="0.3">
      <c r="A8" s="21">
        <v>41152</v>
      </c>
      <c r="B8" s="3" t="s">
        <v>5</v>
      </c>
      <c r="C8" s="4">
        <v>704</v>
      </c>
      <c r="D8" s="4"/>
      <c r="E8" s="4">
        <f t="shared" si="0"/>
        <v>3</v>
      </c>
      <c r="G8" s="26" t="s">
        <v>10</v>
      </c>
      <c r="H8" s="1"/>
      <c r="I8" s="1">
        <v>391379052</v>
      </c>
      <c r="J8" s="1">
        <v>1565519</v>
      </c>
    </row>
    <row r="9" spans="1:51" ht="14.4" x14ac:dyDescent="0.3">
      <c r="A9" s="21">
        <v>41152</v>
      </c>
      <c r="B9" s="3" t="s">
        <v>6</v>
      </c>
      <c r="C9" s="4">
        <v>4400</v>
      </c>
      <c r="D9" s="4"/>
      <c r="E9" s="4">
        <f t="shared" si="0"/>
        <v>18</v>
      </c>
      <c r="G9" s="26" t="s">
        <v>4</v>
      </c>
      <c r="H9" s="1"/>
      <c r="I9" s="1">
        <v>3450000000</v>
      </c>
      <c r="J9" s="1">
        <v>13800000</v>
      </c>
    </row>
    <row r="10" spans="1:51" ht="14.4" x14ac:dyDescent="0.3">
      <c r="A10" s="5">
        <v>41152</v>
      </c>
      <c r="B10" s="9" t="s">
        <v>10</v>
      </c>
      <c r="C10" s="4"/>
      <c r="D10" s="10">
        <v>39137906</v>
      </c>
      <c r="E10" s="4">
        <f>ROUND(+D10*4/1000,0)</f>
        <v>156552</v>
      </c>
      <c r="G10" s="26" t="s">
        <v>29</v>
      </c>
      <c r="H10" s="1">
        <v>408</v>
      </c>
      <c r="I10" s="1"/>
      <c r="J10" s="1"/>
    </row>
    <row r="11" spans="1:51" ht="14.4" x14ac:dyDescent="0.3">
      <c r="A11" s="21">
        <v>41212</v>
      </c>
      <c r="B11" s="3" t="s">
        <v>5</v>
      </c>
      <c r="C11" s="4">
        <v>704</v>
      </c>
      <c r="D11" s="4"/>
      <c r="E11" s="4">
        <f t="shared" si="0"/>
        <v>3</v>
      </c>
      <c r="G11" s="26" t="s">
        <v>5</v>
      </c>
      <c r="H11" s="1">
        <v>28891</v>
      </c>
      <c r="I11" s="1"/>
      <c r="J11" s="1">
        <v>120</v>
      </c>
    </row>
    <row r="12" spans="1:51" ht="14.4" x14ac:dyDescent="0.3">
      <c r="A12" s="21">
        <v>41212</v>
      </c>
      <c r="B12" s="3" t="s">
        <v>6</v>
      </c>
      <c r="C12" s="4">
        <v>4400</v>
      </c>
      <c r="D12" s="4"/>
      <c r="E12" s="4">
        <f>ROUND(+C12*4/1000,0)</f>
        <v>18</v>
      </c>
      <c r="G12" s="26" t="s">
        <v>3</v>
      </c>
      <c r="H12" s="1"/>
      <c r="I12" s="1">
        <v>8599999</v>
      </c>
      <c r="J12" s="1">
        <v>34400</v>
      </c>
    </row>
    <row r="13" spans="1:51" ht="14.4" x14ac:dyDescent="0.3">
      <c r="A13" s="21">
        <v>41212</v>
      </c>
      <c r="B13" s="3" t="s">
        <v>5</v>
      </c>
      <c r="C13" s="4">
        <v>704</v>
      </c>
      <c r="D13" s="4"/>
      <c r="E13" s="4">
        <f t="shared" si="0"/>
        <v>3</v>
      </c>
      <c r="G13" s="26" t="s">
        <v>30</v>
      </c>
      <c r="H13" s="1"/>
      <c r="I13" s="1">
        <v>638561071</v>
      </c>
      <c r="J13" s="1">
        <v>2554244</v>
      </c>
    </row>
    <row r="14" spans="1:51" ht="14.4" x14ac:dyDescent="0.3">
      <c r="A14" s="21">
        <v>41212</v>
      </c>
      <c r="B14" s="3" t="s">
        <v>6</v>
      </c>
      <c r="C14" s="4">
        <v>4400</v>
      </c>
      <c r="D14" s="4"/>
      <c r="E14" s="4">
        <f t="shared" si="0"/>
        <v>18</v>
      </c>
      <c r="G14" s="26" t="s">
        <v>31</v>
      </c>
      <c r="H14" s="1"/>
      <c r="I14" s="1">
        <v>17536990</v>
      </c>
      <c r="J14" s="1"/>
    </row>
    <row r="15" spans="1:51" ht="14.4" x14ac:dyDescent="0.3">
      <c r="A15" s="5">
        <v>41212</v>
      </c>
      <c r="B15" s="9" t="s">
        <v>16</v>
      </c>
      <c r="C15" s="4"/>
      <c r="D15" s="10">
        <v>5520000</v>
      </c>
      <c r="E15" s="4">
        <f>ROUND(+D15*4/1000,0)</f>
        <v>22080</v>
      </c>
      <c r="G15" s="26" t="s">
        <v>32</v>
      </c>
      <c r="H15" s="1"/>
      <c r="I15" s="1">
        <v>85435</v>
      </c>
      <c r="J15" s="1"/>
    </row>
    <row r="16" spans="1:51" ht="14.4" x14ac:dyDescent="0.3">
      <c r="A16" s="5">
        <v>41212</v>
      </c>
      <c r="B16" s="9" t="s">
        <v>9</v>
      </c>
      <c r="C16" s="4"/>
      <c r="D16" s="10">
        <v>162420271</v>
      </c>
      <c r="E16" s="4">
        <f>ROUND(+D16*4/1000,0)</f>
        <v>649681</v>
      </c>
      <c r="G16" s="26" t="s">
        <v>12</v>
      </c>
      <c r="H16" s="1">
        <v>212399</v>
      </c>
      <c r="I16" s="1">
        <v>6595781267</v>
      </c>
      <c r="J16" s="1">
        <v>26313496</v>
      </c>
    </row>
    <row r="17" spans="1:11" ht="14.4" x14ac:dyDescent="0.3">
      <c r="A17" s="21">
        <v>41250</v>
      </c>
      <c r="B17" s="3" t="s">
        <v>5</v>
      </c>
      <c r="C17" s="4">
        <v>704</v>
      </c>
      <c r="D17" s="4"/>
      <c r="E17" s="4">
        <f t="shared" si="0"/>
        <v>3</v>
      </c>
      <c r="G17"/>
      <c r="H17"/>
      <c r="I17"/>
      <c r="J17"/>
    </row>
    <row r="18" spans="1:11" ht="14.4" x14ac:dyDescent="0.3">
      <c r="A18" s="21">
        <v>41250</v>
      </c>
      <c r="B18" s="3" t="s">
        <v>6</v>
      </c>
      <c r="C18" s="4">
        <v>4400</v>
      </c>
      <c r="D18" s="4"/>
      <c r="E18" s="4">
        <f>ROUND(+C18*4/1000,0)</f>
        <v>18</v>
      </c>
      <c r="G18"/>
      <c r="H18"/>
      <c r="I18"/>
    </row>
    <row r="19" spans="1:11" ht="14.4" x14ac:dyDescent="0.3">
      <c r="A19" s="21">
        <v>41250</v>
      </c>
      <c r="B19" s="3" t="s">
        <v>5</v>
      </c>
      <c r="C19" s="4">
        <v>707</v>
      </c>
      <c r="D19" s="4"/>
      <c r="E19" s="4"/>
      <c r="G19" s="27" t="s">
        <v>19</v>
      </c>
      <c r="H19" s="27"/>
    </row>
    <row r="20" spans="1:11" ht="14.4" x14ac:dyDescent="0.3">
      <c r="A20" s="21">
        <v>41250</v>
      </c>
      <c r="B20" s="3" t="s">
        <v>6</v>
      </c>
      <c r="C20" s="4">
        <v>4400</v>
      </c>
      <c r="D20" s="4"/>
      <c r="E20" s="4">
        <f t="shared" si="0"/>
        <v>18</v>
      </c>
      <c r="G20" s="25" t="s">
        <v>20</v>
      </c>
      <c r="H20" s="25">
        <v>5940000000</v>
      </c>
    </row>
    <row r="21" spans="1:11" ht="14.4" x14ac:dyDescent="0.3">
      <c r="A21" s="5">
        <v>41250</v>
      </c>
      <c r="B21" s="9" t="s">
        <v>16</v>
      </c>
      <c r="C21" s="4"/>
      <c r="D21" s="10">
        <v>3520000</v>
      </c>
      <c r="E21" s="4">
        <f>ROUND(+D21*4/1000,0)</f>
        <v>14080</v>
      </c>
      <c r="G21" s="2" t="s">
        <v>21</v>
      </c>
      <c r="H21" s="25">
        <v>664864481</v>
      </c>
    </row>
    <row r="22" spans="1:11" ht="14.4" x14ac:dyDescent="0.3">
      <c r="A22" s="5">
        <v>41250</v>
      </c>
      <c r="B22" s="9" t="s">
        <v>10</v>
      </c>
      <c r="C22" s="4"/>
      <c r="D22" s="10">
        <v>39137905</v>
      </c>
      <c r="E22" s="4">
        <f>ROUND(+D22*4/1000,0)</f>
        <v>156552</v>
      </c>
      <c r="G22" s="2" t="s">
        <v>22</v>
      </c>
      <c r="H22" s="25">
        <v>-212399</v>
      </c>
      <c r="I22" s="24">
        <f>+H22+GETPIVOTDATA("Suma de Comisión  + Iva",$G$1)</f>
        <v>0</v>
      </c>
      <c r="J22" s="24"/>
    </row>
    <row r="23" spans="1:11" ht="14.4" x14ac:dyDescent="0.3">
      <c r="A23" s="5">
        <v>41250</v>
      </c>
      <c r="B23" s="9" t="s">
        <v>16</v>
      </c>
      <c r="C23" s="4"/>
      <c r="D23" s="10">
        <v>4160000</v>
      </c>
      <c r="E23" s="4">
        <f>ROUND(+D23*4/1000,0)</f>
        <v>16640</v>
      </c>
      <c r="G23" s="2" t="s">
        <v>0</v>
      </c>
      <c r="H23" s="25">
        <v>-26313496</v>
      </c>
      <c r="I23" s="24">
        <f>+H23+GETPIVOTDATA("Suma de Gmf",$G$1)</f>
        <v>0</v>
      </c>
      <c r="J23" s="24"/>
    </row>
    <row r="24" spans="1:11" ht="14.4" x14ac:dyDescent="0.3">
      <c r="A24" s="21">
        <v>41267</v>
      </c>
      <c r="B24" s="3" t="s">
        <v>5</v>
      </c>
      <c r="C24" s="4">
        <v>704</v>
      </c>
      <c r="D24" s="4"/>
      <c r="E24" s="4">
        <f t="shared" si="0"/>
        <v>3</v>
      </c>
      <c r="G24" s="2" t="s">
        <v>23</v>
      </c>
      <c r="H24" s="25">
        <v>-638561071</v>
      </c>
      <c r="I24" s="24">
        <f>+H24+GETPIVOTDATA("Suma de Pagos",$G$1,"Concepto","Reintegro de Recursos al DC - Rendimientos")</f>
        <v>0</v>
      </c>
      <c r="J24" s="24">
        <f>+H21+H24</f>
        <v>26303410</v>
      </c>
      <c r="K24" s="28">
        <f>26251385-J24</f>
        <v>-52025</v>
      </c>
    </row>
    <row r="25" spans="1:11" ht="14.4" x14ac:dyDescent="0.3">
      <c r="A25" s="21">
        <v>41267</v>
      </c>
      <c r="B25" s="9" t="s">
        <v>6</v>
      </c>
      <c r="C25" s="10">
        <v>4400</v>
      </c>
      <c r="D25" s="10"/>
      <c r="E25" s="4">
        <f>ROUND(+C25*4/1000,0)</f>
        <v>18</v>
      </c>
      <c r="G25" s="2" t="s">
        <v>24</v>
      </c>
      <c r="H25" s="25">
        <v>-3432557319</v>
      </c>
    </row>
    <row r="26" spans="1:11" ht="14.4" x14ac:dyDescent="0.3">
      <c r="A26" s="21">
        <v>41267</v>
      </c>
      <c r="B26" s="9" t="s">
        <v>5</v>
      </c>
      <c r="C26" s="10">
        <v>704</v>
      </c>
      <c r="D26" s="10"/>
      <c r="E26" s="4">
        <f t="shared" si="0"/>
        <v>3</v>
      </c>
      <c r="G26" s="2" t="s">
        <v>25</v>
      </c>
      <c r="H26" s="25">
        <v>-17536990</v>
      </c>
      <c r="I26" s="24">
        <f>+H26+GETPIVOTDATA("Suma de Pagos",$G$1,"Concepto","Reintegro de Recursos al DC - Remanente")</f>
        <v>0</v>
      </c>
      <c r="J26" s="24"/>
    </row>
    <row r="27" spans="1:11" ht="14.4" x14ac:dyDescent="0.3">
      <c r="A27" s="21">
        <v>41267</v>
      </c>
      <c r="B27" s="3" t="s">
        <v>6</v>
      </c>
      <c r="C27" s="4">
        <v>4400</v>
      </c>
      <c r="D27" s="4"/>
      <c r="E27" s="4">
        <f t="shared" si="0"/>
        <v>18</v>
      </c>
      <c r="G27" s="2" t="s">
        <v>26</v>
      </c>
      <c r="H27" s="25">
        <v>-2489683206</v>
      </c>
      <c r="I27" s="24">
        <f>+H27+GETPIVOTDATA("Suma de Pagos",$G$1,"Concepto"," CONTRATO 2012018 FINAMERICA ")+GETPIVOTDATA("Suma de Pagos",$G$1,"Concepto"," CONTRATO 2012033 INCIATIVAS EMPRESARIALES DE DESARROLLO ")+GETPIVOTDATA("Suma de Pagos",$G$1,"Concepto","CONTRATO 2012011 FUNDACION MUNDO MUJER ")+GETPIVOTDATA("Suma de Pagos",$G$1,"Concepto","CONTRATO 2012041  CORPORACIÓN FUTURO DE COLOMBIA")+GETPIVOTDATA("Suma de Pagos",$G$1,"Concepto","Talleres de Educación financiera para la comunidad LGBT")+GETPIVOTDATA("Suma de Pagos",$G$1,"Concepto","Ejecución Remanente de recursos")</f>
        <v>0</v>
      </c>
      <c r="J27" s="24"/>
    </row>
    <row r="28" spans="1:11" ht="14.4" x14ac:dyDescent="0.3">
      <c r="A28" s="5">
        <v>41267</v>
      </c>
      <c r="B28" s="9" t="s">
        <v>8</v>
      </c>
      <c r="C28" s="4"/>
      <c r="D28" s="10">
        <v>300000</v>
      </c>
      <c r="E28" s="4">
        <f>ROUND(+D28*4/1000,0)</f>
        <v>1200</v>
      </c>
      <c r="G28" s="2" t="s">
        <v>27</v>
      </c>
      <c r="H28" s="25">
        <v>0</v>
      </c>
    </row>
    <row r="29" spans="1:11" x14ac:dyDescent="0.3">
      <c r="A29" s="5">
        <v>41267</v>
      </c>
      <c r="B29" s="9" t="s">
        <v>9</v>
      </c>
      <c r="C29" s="4"/>
      <c r="D29" s="10">
        <v>162420271</v>
      </c>
      <c r="E29" s="4">
        <f>ROUND(+D29*4/1000,0)</f>
        <v>649681</v>
      </c>
    </row>
    <row r="30" spans="1:11" x14ac:dyDescent="0.3">
      <c r="A30" s="21">
        <v>41270</v>
      </c>
      <c r="B30" s="3" t="s">
        <v>5</v>
      </c>
      <c r="C30" s="4">
        <v>704</v>
      </c>
      <c r="D30" s="4"/>
      <c r="E30" s="4">
        <f t="shared" si="0"/>
        <v>3</v>
      </c>
    </row>
    <row r="31" spans="1:11" x14ac:dyDescent="0.3">
      <c r="A31" s="21">
        <v>41270</v>
      </c>
      <c r="B31" s="9" t="s">
        <v>6</v>
      </c>
      <c r="C31" s="10">
        <v>4400</v>
      </c>
      <c r="D31" s="10"/>
      <c r="E31" s="4">
        <f t="shared" si="0"/>
        <v>18</v>
      </c>
    </row>
    <row r="32" spans="1:11" x14ac:dyDescent="0.3">
      <c r="A32" s="21">
        <v>41270</v>
      </c>
      <c r="B32" s="3" t="s">
        <v>5</v>
      </c>
      <c r="C32" s="4">
        <v>704</v>
      </c>
      <c r="D32" s="10"/>
      <c r="E32" s="4">
        <f t="shared" si="0"/>
        <v>3</v>
      </c>
    </row>
    <row r="33" spans="1:6" x14ac:dyDescent="0.3">
      <c r="A33" s="21">
        <v>41270</v>
      </c>
      <c r="B33" s="9" t="s">
        <v>6</v>
      </c>
      <c r="C33" s="10">
        <v>4400</v>
      </c>
      <c r="D33" s="10"/>
      <c r="E33" s="4">
        <f t="shared" si="0"/>
        <v>18</v>
      </c>
    </row>
    <row r="34" spans="1:6" x14ac:dyDescent="0.3">
      <c r="A34" s="5">
        <v>41270</v>
      </c>
      <c r="B34" s="9" t="s">
        <v>8</v>
      </c>
      <c r="C34" s="4"/>
      <c r="D34" s="10">
        <v>400000</v>
      </c>
      <c r="E34" s="4">
        <f>ROUND(+D34*4/1000,0)</f>
        <v>1600</v>
      </c>
    </row>
    <row r="35" spans="1:6" x14ac:dyDescent="0.3">
      <c r="A35" s="5">
        <v>41270</v>
      </c>
      <c r="B35" s="9" t="s">
        <v>8</v>
      </c>
      <c r="C35" s="4"/>
      <c r="D35" s="10">
        <v>200000</v>
      </c>
      <c r="E35" s="4">
        <f>ROUND(+D35*4/1000,0)</f>
        <v>800</v>
      </c>
    </row>
    <row r="36" spans="1:6" x14ac:dyDescent="0.3">
      <c r="A36" s="5">
        <v>41270</v>
      </c>
      <c r="B36" s="9" t="s">
        <v>8</v>
      </c>
      <c r="C36" s="4"/>
      <c r="D36" s="10">
        <v>300000</v>
      </c>
      <c r="E36" s="4">
        <f>ROUND(+D36*4/1000,0)</f>
        <v>1200</v>
      </c>
    </row>
    <row r="37" spans="1:6" x14ac:dyDescent="0.3">
      <c r="A37" s="5">
        <v>41270</v>
      </c>
      <c r="B37" s="9" t="s">
        <v>10</v>
      </c>
      <c r="C37" s="4"/>
      <c r="D37" s="10">
        <v>39137905</v>
      </c>
      <c r="E37" s="4">
        <f>ROUND(+D37*4/1000,0)</f>
        <v>156552</v>
      </c>
    </row>
    <row r="38" spans="1:6" x14ac:dyDescent="0.3">
      <c r="A38" s="21">
        <v>41302</v>
      </c>
      <c r="B38" s="3" t="s">
        <v>5</v>
      </c>
      <c r="C38" s="4">
        <v>704</v>
      </c>
      <c r="D38" s="4"/>
      <c r="E38" s="4">
        <f t="shared" si="0"/>
        <v>3</v>
      </c>
      <c r="F38" s="8"/>
    </row>
    <row r="39" spans="1:6" x14ac:dyDescent="0.3">
      <c r="A39" s="21">
        <v>41302</v>
      </c>
      <c r="B39" s="9" t="s">
        <v>6</v>
      </c>
      <c r="C39" s="10">
        <v>4400</v>
      </c>
      <c r="D39" s="10"/>
      <c r="E39" s="4">
        <f t="shared" si="0"/>
        <v>18</v>
      </c>
    </row>
    <row r="40" spans="1:6" x14ac:dyDescent="0.3">
      <c r="A40" s="5">
        <v>41302</v>
      </c>
      <c r="B40" s="9" t="s">
        <v>10</v>
      </c>
      <c r="D40" s="10">
        <v>39137905</v>
      </c>
      <c r="E40" s="4">
        <f>ROUND(+D40*4/1000,0)</f>
        <v>156552</v>
      </c>
    </row>
    <row r="41" spans="1:6" x14ac:dyDescent="0.3">
      <c r="A41" s="21">
        <v>41302</v>
      </c>
      <c r="B41" s="3" t="s">
        <v>5</v>
      </c>
      <c r="C41" s="4">
        <v>704</v>
      </c>
      <c r="D41" s="4"/>
      <c r="E41" s="4">
        <f t="shared" si="0"/>
        <v>3</v>
      </c>
    </row>
    <row r="42" spans="1:6" x14ac:dyDescent="0.3">
      <c r="A42" s="21">
        <v>41319</v>
      </c>
      <c r="B42" s="3" t="s">
        <v>6</v>
      </c>
      <c r="C42" s="16">
        <v>4400</v>
      </c>
      <c r="D42" s="16"/>
      <c r="E42" s="16">
        <f t="shared" si="0"/>
        <v>18</v>
      </c>
    </row>
    <row r="43" spans="1:6" x14ac:dyDescent="0.3">
      <c r="A43" s="5">
        <v>41319</v>
      </c>
      <c r="B43" s="9" t="s">
        <v>16</v>
      </c>
      <c r="C43" s="4"/>
      <c r="D43" s="10">
        <v>2960000</v>
      </c>
      <c r="E43" s="4">
        <f>ROUND(+D43*4/1000,0)</f>
        <v>11840</v>
      </c>
    </row>
    <row r="44" spans="1:6" x14ac:dyDescent="0.3">
      <c r="A44" s="21">
        <v>41319</v>
      </c>
      <c r="B44" s="3" t="s">
        <v>5</v>
      </c>
      <c r="C44" s="19">
        <v>704</v>
      </c>
      <c r="D44" s="19"/>
      <c r="E44" s="19">
        <f t="shared" si="0"/>
        <v>3</v>
      </c>
    </row>
    <row r="45" spans="1:6" x14ac:dyDescent="0.3">
      <c r="A45" s="21">
        <v>41338</v>
      </c>
      <c r="B45" s="3" t="s">
        <v>6</v>
      </c>
      <c r="C45" s="4">
        <v>4400</v>
      </c>
      <c r="D45" s="4"/>
      <c r="E45" s="4">
        <f t="shared" si="0"/>
        <v>18</v>
      </c>
    </row>
    <row r="46" spans="1:6" x14ac:dyDescent="0.3">
      <c r="A46" s="21">
        <v>41338</v>
      </c>
      <c r="B46" s="3" t="s">
        <v>5</v>
      </c>
      <c r="C46" s="4">
        <v>704</v>
      </c>
      <c r="D46" s="4"/>
      <c r="E46" s="4">
        <f t="shared" si="0"/>
        <v>3</v>
      </c>
    </row>
    <row r="47" spans="1:6" x14ac:dyDescent="0.3">
      <c r="A47" s="5">
        <v>41338</v>
      </c>
      <c r="B47" s="9" t="s">
        <v>10</v>
      </c>
      <c r="D47" s="10">
        <v>39137905</v>
      </c>
      <c r="E47" s="4">
        <f>ROUND(+D47*4/1000,0)</f>
        <v>156552</v>
      </c>
    </row>
    <row r="48" spans="1:6" x14ac:dyDescent="0.3">
      <c r="A48" s="21">
        <v>41340</v>
      </c>
      <c r="B48" s="3" t="s">
        <v>6</v>
      </c>
      <c r="C48" s="4">
        <v>4400</v>
      </c>
      <c r="D48" s="4"/>
      <c r="E48" s="4">
        <f t="shared" si="0"/>
        <v>18</v>
      </c>
    </row>
    <row r="49" spans="1:5" x14ac:dyDescent="0.3">
      <c r="A49" s="21">
        <v>41340</v>
      </c>
      <c r="B49" s="3" t="s">
        <v>5</v>
      </c>
      <c r="C49" s="4">
        <v>704</v>
      </c>
      <c r="D49" s="4"/>
      <c r="E49" s="4">
        <f t="shared" si="0"/>
        <v>3</v>
      </c>
    </row>
    <row r="50" spans="1:5" x14ac:dyDescent="0.3">
      <c r="A50" s="5">
        <v>41340</v>
      </c>
      <c r="B50" s="9" t="s">
        <v>8</v>
      </c>
      <c r="D50" s="10">
        <v>100000</v>
      </c>
      <c r="E50" s="4">
        <f>ROUND(+D50*4/1000,0)</f>
        <v>400</v>
      </c>
    </row>
    <row r="51" spans="1:5" x14ac:dyDescent="0.3">
      <c r="A51" s="21">
        <v>41354</v>
      </c>
      <c r="B51" s="3" t="s">
        <v>6</v>
      </c>
      <c r="C51" s="4">
        <v>4400</v>
      </c>
      <c r="D51" s="4"/>
      <c r="E51" s="4">
        <f t="shared" si="0"/>
        <v>18</v>
      </c>
    </row>
    <row r="52" spans="1:5" x14ac:dyDescent="0.3">
      <c r="A52" s="21">
        <v>41354</v>
      </c>
      <c r="B52" s="9" t="s">
        <v>5</v>
      </c>
      <c r="C52" s="10">
        <v>704</v>
      </c>
      <c r="D52" s="10"/>
      <c r="E52" s="4">
        <f t="shared" si="0"/>
        <v>3</v>
      </c>
    </row>
    <row r="53" spans="1:5" x14ac:dyDescent="0.3">
      <c r="A53" s="5">
        <v>41354</v>
      </c>
      <c r="B53" s="9" t="s">
        <v>9</v>
      </c>
      <c r="D53" s="11">
        <v>162420271</v>
      </c>
      <c r="E53" s="4">
        <f>ROUND(+D53*4/1000,0)</f>
        <v>649681</v>
      </c>
    </row>
    <row r="54" spans="1:5" x14ac:dyDescent="0.3">
      <c r="A54" s="21">
        <v>41359</v>
      </c>
      <c r="B54" s="9" t="s">
        <v>6</v>
      </c>
      <c r="C54" s="17">
        <v>4400</v>
      </c>
      <c r="D54" s="17"/>
      <c r="E54" s="16">
        <f t="shared" si="0"/>
        <v>18</v>
      </c>
    </row>
    <row r="55" spans="1:5" x14ac:dyDescent="0.3">
      <c r="A55" s="5">
        <v>41359</v>
      </c>
      <c r="B55" s="9" t="s">
        <v>16</v>
      </c>
      <c r="C55" s="4"/>
      <c r="D55" s="10">
        <v>2160000</v>
      </c>
      <c r="E55" s="4">
        <f>ROUND(+D55*4/1000,0)</f>
        <v>8640</v>
      </c>
    </row>
    <row r="56" spans="1:5" x14ac:dyDescent="0.3">
      <c r="A56" s="5">
        <v>41359</v>
      </c>
      <c r="B56" s="9" t="s">
        <v>10</v>
      </c>
      <c r="D56" s="18">
        <v>39137906</v>
      </c>
      <c r="E56" s="19">
        <f>ROUND(+D56*4/1000,0)</f>
        <v>156552</v>
      </c>
    </row>
    <row r="57" spans="1:5" x14ac:dyDescent="0.3">
      <c r="A57" s="21">
        <v>41359</v>
      </c>
      <c r="B57" s="3" t="s">
        <v>5</v>
      </c>
      <c r="C57" s="4">
        <v>704</v>
      </c>
      <c r="D57" s="4"/>
      <c r="E57" s="4">
        <f t="shared" si="0"/>
        <v>3</v>
      </c>
    </row>
    <row r="58" spans="1:5" x14ac:dyDescent="0.3">
      <c r="A58" s="21">
        <v>41388</v>
      </c>
      <c r="B58" s="3" t="s">
        <v>6</v>
      </c>
      <c r="C58" s="4">
        <v>4400</v>
      </c>
      <c r="D58" s="4"/>
      <c r="E58" s="4">
        <f t="shared" si="0"/>
        <v>18</v>
      </c>
    </row>
    <row r="59" spans="1:5" x14ac:dyDescent="0.3">
      <c r="A59" s="21">
        <v>41388</v>
      </c>
      <c r="B59" s="3" t="s">
        <v>5</v>
      </c>
      <c r="C59" s="4">
        <v>704</v>
      </c>
      <c r="D59" s="4"/>
      <c r="E59" s="4">
        <f t="shared" si="0"/>
        <v>3</v>
      </c>
    </row>
    <row r="60" spans="1:5" x14ac:dyDescent="0.3">
      <c r="A60" s="5">
        <v>41388</v>
      </c>
      <c r="B60" s="9" t="s">
        <v>8</v>
      </c>
      <c r="D60" s="10">
        <v>300000</v>
      </c>
      <c r="E60" s="4">
        <f>ROUND(+D60*4/1000,0)</f>
        <v>1200</v>
      </c>
    </row>
    <row r="61" spans="1:5" x14ac:dyDescent="0.3">
      <c r="A61" s="5">
        <v>41394</v>
      </c>
      <c r="B61" s="9" t="s">
        <v>10</v>
      </c>
      <c r="D61" s="10">
        <v>39137905</v>
      </c>
      <c r="E61" s="4">
        <f>ROUND(+D61*4/1000,0)</f>
        <v>156552</v>
      </c>
    </row>
    <row r="62" spans="1:5" x14ac:dyDescent="0.3">
      <c r="A62" s="21">
        <v>41394</v>
      </c>
      <c r="B62" s="3" t="s">
        <v>6</v>
      </c>
      <c r="C62" s="4">
        <v>4400</v>
      </c>
      <c r="D62" s="4"/>
      <c r="E62" s="4">
        <f t="shared" si="0"/>
        <v>18</v>
      </c>
    </row>
    <row r="63" spans="1:5" x14ac:dyDescent="0.3">
      <c r="A63" s="21">
        <v>41417</v>
      </c>
      <c r="B63" s="3" t="s">
        <v>5</v>
      </c>
      <c r="C63" s="4">
        <v>704</v>
      </c>
      <c r="D63" s="4"/>
      <c r="E63" s="4">
        <f t="shared" si="0"/>
        <v>3</v>
      </c>
    </row>
    <row r="64" spans="1:5" x14ac:dyDescent="0.3">
      <c r="A64" s="21">
        <v>41417</v>
      </c>
      <c r="B64" s="3" t="s">
        <v>6</v>
      </c>
      <c r="C64" s="16">
        <v>4400</v>
      </c>
      <c r="D64" s="16"/>
      <c r="E64" s="16">
        <f t="shared" si="0"/>
        <v>18</v>
      </c>
    </row>
    <row r="65" spans="1:5" x14ac:dyDescent="0.3">
      <c r="A65" s="5">
        <v>41417</v>
      </c>
      <c r="B65" s="9" t="s">
        <v>16</v>
      </c>
      <c r="C65" s="4"/>
      <c r="D65" s="10">
        <v>6240000</v>
      </c>
      <c r="E65" s="4">
        <f>ROUND(+D65*4/1000,0)</f>
        <v>24960</v>
      </c>
    </row>
    <row r="66" spans="1:5" x14ac:dyDescent="0.3">
      <c r="A66" s="5">
        <v>41417</v>
      </c>
      <c r="B66" s="9" t="s">
        <v>10</v>
      </c>
      <c r="D66" s="18">
        <v>39137905</v>
      </c>
      <c r="E66" s="19">
        <f>ROUND(+D66*4/1000,0)</f>
        <v>156552</v>
      </c>
    </row>
    <row r="67" spans="1:5" x14ac:dyDescent="0.3">
      <c r="A67" s="21">
        <v>41423</v>
      </c>
      <c r="B67" s="3" t="s">
        <v>5</v>
      </c>
      <c r="C67" s="4">
        <v>704</v>
      </c>
      <c r="D67" s="4"/>
      <c r="E67" s="4">
        <f t="shared" si="0"/>
        <v>3</v>
      </c>
    </row>
    <row r="68" spans="1:5" x14ac:dyDescent="0.3">
      <c r="A68" s="21">
        <v>41423</v>
      </c>
      <c r="B68" s="3" t="s">
        <v>6</v>
      </c>
      <c r="C68" s="4">
        <v>4400</v>
      </c>
      <c r="D68" s="4"/>
      <c r="E68" s="4">
        <f t="shared" si="0"/>
        <v>18</v>
      </c>
    </row>
    <row r="69" spans="1:5" x14ac:dyDescent="0.3">
      <c r="A69" s="5">
        <v>41423</v>
      </c>
      <c r="B69" s="9" t="s">
        <v>10</v>
      </c>
      <c r="D69" s="10">
        <v>78275810</v>
      </c>
      <c r="E69" s="4">
        <f>ROUND(+D69*4/1000,0)</f>
        <v>313103</v>
      </c>
    </row>
    <row r="70" spans="1:5" x14ac:dyDescent="0.3">
      <c r="A70" s="21">
        <v>41457</v>
      </c>
      <c r="B70" s="3" t="s">
        <v>6</v>
      </c>
      <c r="C70" s="4">
        <v>4400</v>
      </c>
      <c r="D70" s="4"/>
      <c r="E70" s="4">
        <f t="shared" si="0"/>
        <v>18</v>
      </c>
    </row>
    <row r="71" spans="1:5" x14ac:dyDescent="0.3">
      <c r="A71" s="21">
        <v>41457</v>
      </c>
      <c r="B71" s="3" t="s">
        <v>5</v>
      </c>
      <c r="C71" s="16">
        <v>704</v>
      </c>
      <c r="D71" s="16"/>
      <c r="E71" s="16">
        <f t="shared" ref="E71:E131" si="1">ROUND(+C71*4/1000,0)</f>
        <v>3</v>
      </c>
    </row>
    <row r="72" spans="1:5" x14ac:dyDescent="0.3">
      <c r="A72" s="5">
        <v>41354</v>
      </c>
      <c r="B72" s="9" t="s">
        <v>16</v>
      </c>
      <c r="C72" s="4"/>
      <c r="D72" s="10">
        <v>3040000</v>
      </c>
      <c r="E72" s="4">
        <f>ROUND(+D72*4/1000,0)</f>
        <v>12160</v>
      </c>
    </row>
    <row r="73" spans="1:5" x14ac:dyDescent="0.3">
      <c r="A73" s="5">
        <v>41457</v>
      </c>
      <c r="B73" s="9" t="s">
        <v>9</v>
      </c>
      <c r="D73" s="18">
        <v>162420271</v>
      </c>
      <c r="E73" s="19">
        <f>ROUND(+D73*4/1000,0)</f>
        <v>649681</v>
      </c>
    </row>
    <row r="74" spans="1:5" x14ac:dyDescent="0.3">
      <c r="A74" s="21">
        <v>41470</v>
      </c>
      <c r="B74" s="3" t="s">
        <v>6</v>
      </c>
      <c r="C74" s="4">
        <v>4400</v>
      </c>
      <c r="D74" s="4"/>
      <c r="E74" s="4">
        <f t="shared" si="1"/>
        <v>18</v>
      </c>
    </row>
    <row r="75" spans="1:5" x14ac:dyDescent="0.3">
      <c r="A75" s="21">
        <v>41470</v>
      </c>
      <c r="B75" s="3" t="s">
        <v>5</v>
      </c>
      <c r="C75" s="4">
        <v>704</v>
      </c>
      <c r="D75" s="4"/>
      <c r="E75" s="4">
        <f t="shared" si="1"/>
        <v>3</v>
      </c>
    </row>
    <row r="76" spans="1:5" x14ac:dyDescent="0.3">
      <c r="A76" s="5">
        <v>41470</v>
      </c>
      <c r="B76" s="3" t="s">
        <v>4</v>
      </c>
      <c r="D76" s="4">
        <v>3450000000</v>
      </c>
      <c r="E76" s="4">
        <f>ROUND(+D76*4/1000,0)</f>
        <v>13800000</v>
      </c>
    </row>
    <row r="77" spans="1:5" x14ac:dyDescent="0.3">
      <c r="A77" s="21">
        <v>41473</v>
      </c>
      <c r="B77" s="3" t="s">
        <v>6</v>
      </c>
      <c r="C77" s="4">
        <v>4400</v>
      </c>
      <c r="D77" s="4"/>
      <c r="E77" s="4">
        <f t="shared" si="1"/>
        <v>18</v>
      </c>
    </row>
    <row r="78" spans="1:5" x14ac:dyDescent="0.3">
      <c r="A78" s="21">
        <v>41473</v>
      </c>
      <c r="B78" s="3" t="s">
        <v>5</v>
      </c>
      <c r="C78" s="4">
        <v>704</v>
      </c>
      <c r="D78" s="4"/>
      <c r="E78" s="4">
        <f t="shared" si="1"/>
        <v>3</v>
      </c>
    </row>
    <row r="79" spans="1:5" x14ac:dyDescent="0.3">
      <c r="A79" s="5">
        <v>41473</v>
      </c>
      <c r="B79" s="9" t="s">
        <v>8</v>
      </c>
      <c r="D79" s="10">
        <v>400000</v>
      </c>
      <c r="E79" s="4">
        <f>ROUND(+D79*4/1000,0)</f>
        <v>1600</v>
      </c>
    </row>
    <row r="80" spans="1:5" x14ac:dyDescent="0.3">
      <c r="A80" s="21">
        <v>41513</v>
      </c>
      <c r="B80" s="3" t="s">
        <v>6</v>
      </c>
      <c r="C80" s="4">
        <v>4400</v>
      </c>
      <c r="D80" s="4"/>
      <c r="E80" s="4">
        <f t="shared" si="1"/>
        <v>18</v>
      </c>
    </row>
    <row r="81" spans="1:5" x14ac:dyDescent="0.3">
      <c r="A81" s="21">
        <v>41513</v>
      </c>
      <c r="B81" s="3" t="s">
        <v>5</v>
      </c>
      <c r="C81" s="16">
        <v>704</v>
      </c>
      <c r="D81" s="16"/>
      <c r="E81" s="16">
        <f t="shared" si="1"/>
        <v>3</v>
      </c>
    </row>
    <row r="82" spans="1:5" x14ac:dyDescent="0.3">
      <c r="A82" s="5">
        <v>41513</v>
      </c>
      <c r="B82" s="9" t="s">
        <v>16</v>
      </c>
      <c r="C82" s="4"/>
      <c r="D82" s="10">
        <v>1680000</v>
      </c>
      <c r="E82" s="4">
        <f>ROUND(+D82*4/1000,0)</f>
        <v>6720</v>
      </c>
    </row>
    <row r="83" spans="1:5" x14ac:dyDescent="0.3">
      <c r="A83" s="21">
        <v>41514</v>
      </c>
      <c r="B83" s="3" t="s">
        <v>6</v>
      </c>
      <c r="C83" s="19">
        <v>4400</v>
      </c>
      <c r="D83" s="19"/>
      <c r="E83" s="19">
        <f t="shared" si="1"/>
        <v>18</v>
      </c>
    </row>
    <row r="84" spans="1:5" x14ac:dyDescent="0.3">
      <c r="A84" s="21">
        <v>41514</v>
      </c>
      <c r="B84" s="3" t="s">
        <v>5</v>
      </c>
      <c r="C84" s="4">
        <v>704</v>
      </c>
      <c r="D84" s="4"/>
      <c r="E84" s="4">
        <f t="shared" si="1"/>
        <v>3</v>
      </c>
    </row>
    <row r="85" spans="1:5" x14ac:dyDescent="0.3">
      <c r="A85" s="5">
        <v>41514</v>
      </c>
      <c r="B85" s="9" t="s">
        <v>8</v>
      </c>
      <c r="D85" s="10">
        <v>600000</v>
      </c>
      <c r="E85" s="4">
        <f>ROUND(+D85*4/1000,0)</f>
        <v>2400</v>
      </c>
    </row>
    <row r="86" spans="1:5" x14ac:dyDescent="0.3">
      <c r="A86" s="21">
        <v>41537</v>
      </c>
      <c r="B86" s="3" t="s">
        <v>6</v>
      </c>
      <c r="C86" s="4">
        <v>4400</v>
      </c>
      <c r="D86" s="4"/>
      <c r="E86" s="4">
        <f t="shared" si="1"/>
        <v>18</v>
      </c>
    </row>
    <row r="87" spans="1:5" x14ac:dyDescent="0.3">
      <c r="A87" s="21">
        <v>41537</v>
      </c>
      <c r="B87" s="3" t="s">
        <v>5</v>
      </c>
      <c r="C87" s="4">
        <v>704</v>
      </c>
      <c r="D87" s="4"/>
      <c r="E87" s="4">
        <f t="shared" si="1"/>
        <v>3</v>
      </c>
    </row>
    <row r="88" spans="1:5" x14ac:dyDescent="0.3">
      <c r="A88" s="5">
        <v>41537</v>
      </c>
      <c r="B88" s="9" t="s">
        <v>9</v>
      </c>
      <c r="D88" s="10">
        <v>162420271</v>
      </c>
      <c r="E88" s="4">
        <f>ROUND(+D88*4/1000,0)</f>
        <v>649681</v>
      </c>
    </row>
    <row r="89" spans="1:5" x14ac:dyDescent="0.3">
      <c r="A89" s="21">
        <v>41578</v>
      </c>
      <c r="B89" s="3" t="s">
        <v>6</v>
      </c>
      <c r="C89" s="4">
        <v>4400</v>
      </c>
      <c r="D89" s="4"/>
      <c r="E89" s="4">
        <f t="shared" si="1"/>
        <v>18</v>
      </c>
    </row>
    <row r="90" spans="1:5" x14ac:dyDescent="0.3">
      <c r="A90" s="21">
        <v>41578</v>
      </c>
      <c r="B90" s="3" t="s">
        <v>5</v>
      </c>
      <c r="C90" s="4">
        <v>704</v>
      </c>
      <c r="D90" s="4"/>
      <c r="E90" s="4">
        <f t="shared" si="1"/>
        <v>3</v>
      </c>
    </row>
    <row r="91" spans="1:5" x14ac:dyDescent="0.3">
      <c r="A91" s="5">
        <v>41578</v>
      </c>
      <c r="B91" s="9" t="s">
        <v>8</v>
      </c>
      <c r="D91" s="10">
        <v>900000</v>
      </c>
      <c r="E91" s="4">
        <f>ROUND(+D91*4/1000,0)</f>
        <v>3600</v>
      </c>
    </row>
    <row r="92" spans="1:5" x14ac:dyDescent="0.3">
      <c r="A92" s="21">
        <v>41627</v>
      </c>
      <c r="B92" s="3" t="s">
        <v>6</v>
      </c>
      <c r="C92" s="4">
        <v>4400</v>
      </c>
      <c r="D92" s="4"/>
      <c r="E92" s="4">
        <f t="shared" si="1"/>
        <v>18</v>
      </c>
    </row>
    <row r="93" spans="1:5" x14ac:dyDescent="0.3">
      <c r="A93" s="21">
        <v>41627</v>
      </c>
      <c r="B93" s="3" t="s">
        <v>5</v>
      </c>
      <c r="C93" s="4">
        <v>704</v>
      </c>
      <c r="D93" s="4"/>
      <c r="E93" s="4">
        <f t="shared" si="1"/>
        <v>3</v>
      </c>
    </row>
    <row r="94" spans="1:5" x14ac:dyDescent="0.3">
      <c r="A94" s="5">
        <v>41627</v>
      </c>
      <c r="B94" s="9" t="s">
        <v>8</v>
      </c>
      <c r="D94" s="10">
        <v>700000</v>
      </c>
      <c r="E94" s="4">
        <f>ROUND(+D94*4/1000,0)</f>
        <v>2800</v>
      </c>
    </row>
    <row r="95" spans="1:5" x14ac:dyDescent="0.3">
      <c r="A95" s="21">
        <v>41628</v>
      </c>
      <c r="B95" s="3" t="s">
        <v>6</v>
      </c>
      <c r="C95" s="4">
        <v>4400</v>
      </c>
      <c r="D95" s="4"/>
      <c r="E95" s="4">
        <f t="shared" si="1"/>
        <v>18</v>
      </c>
    </row>
    <row r="96" spans="1:5" x14ac:dyDescent="0.3">
      <c r="A96" s="21">
        <v>41628</v>
      </c>
      <c r="B96" s="3" t="s">
        <v>5</v>
      </c>
      <c r="C96" s="4">
        <v>704</v>
      </c>
      <c r="D96" s="4"/>
      <c r="E96" s="4">
        <f t="shared" si="1"/>
        <v>3</v>
      </c>
    </row>
    <row r="97" spans="1:5" x14ac:dyDescent="0.3">
      <c r="A97" s="5">
        <v>41628</v>
      </c>
      <c r="B97" s="9" t="s">
        <v>9</v>
      </c>
      <c r="D97" s="10">
        <v>162420271</v>
      </c>
      <c r="E97" s="4">
        <f>ROUND(+D97*4/1000,0)</f>
        <v>649681</v>
      </c>
    </row>
    <row r="98" spans="1:5" x14ac:dyDescent="0.3">
      <c r="A98" s="21">
        <v>41694</v>
      </c>
      <c r="B98" s="3" t="s">
        <v>6</v>
      </c>
      <c r="C98" s="4">
        <v>4400</v>
      </c>
      <c r="D98" s="4"/>
      <c r="E98" s="4">
        <f t="shared" si="1"/>
        <v>18</v>
      </c>
    </row>
    <row r="99" spans="1:5" x14ac:dyDescent="0.3">
      <c r="A99" s="21">
        <v>41694</v>
      </c>
      <c r="B99" s="3" t="s">
        <v>5</v>
      </c>
      <c r="C99" s="16">
        <v>704</v>
      </c>
      <c r="D99" s="16"/>
      <c r="E99" s="16">
        <f t="shared" si="1"/>
        <v>3</v>
      </c>
    </row>
    <row r="100" spans="1:5" x14ac:dyDescent="0.3">
      <c r="A100" s="5">
        <v>41694</v>
      </c>
      <c r="B100" s="9" t="s">
        <v>16</v>
      </c>
      <c r="C100" s="4"/>
      <c r="D100" s="11">
        <v>2960000</v>
      </c>
      <c r="E100" s="4">
        <f>ROUND(+D100*4/1000,0)</f>
        <v>11840</v>
      </c>
    </row>
    <row r="101" spans="1:5" x14ac:dyDescent="0.3">
      <c r="A101" s="5">
        <v>41694</v>
      </c>
      <c r="B101" s="9" t="s">
        <v>16</v>
      </c>
      <c r="C101" s="4"/>
      <c r="D101" s="11">
        <v>4880000</v>
      </c>
      <c r="E101" s="4">
        <f>ROUND(+D101*4/1000,0)</f>
        <v>19520</v>
      </c>
    </row>
    <row r="102" spans="1:5" x14ac:dyDescent="0.3">
      <c r="A102" s="5">
        <v>41694</v>
      </c>
      <c r="B102" s="9" t="s">
        <v>16</v>
      </c>
      <c r="C102" s="4"/>
      <c r="D102" s="11">
        <v>2640000</v>
      </c>
      <c r="E102" s="4">
        <f>ROUND(+D102*4/1000,0)</f>
        <v>10560</v>
      </c>
    </row>
    <row r="103" spans="1:5" x14ac:dyDescent="0.3">
      <c r="A103" s="21">
        <v>41697</v>
      </c>
      <c r="B103" s="3" t="s">
        <v>6</v>
      </c>
      <c r="C103" s="19">
        <v>4400</v>
      </c>
      <c r="D103" s="19"/>
      <c r="E103" s="19">
        <f t="shared" si="1"/>
        <v>18</v>
      </c>
    </row>
    <row r="104" spans="1:5" x14ac:dyDescent="0.3">
      <c r="A104" s="21">
        <v>41697</v>
      </c>
      <c r="B104" s="3" t="s">
        <v>5</v>
      </c>
      <c r="C104" s="4">
        <v>704</v>
      </c>
      <c r="D104" s="4"/>
      <c r="E104" s="4">
        <f t="shared" si="1"/>
        <v>3</v>
      </c>
    </row>
    <row r="105" spans="1:5" x14ac:dyDescent="0.3">
      <c r="A105" s="5">
        <v>41697</v>
      </c>
      <c r="B105" s="9" t="s">
        <v>8</v>
      </c>
      <c r="D105" s="10">
        <v>19400000</v>
      </c>
      <c r="E105" s="4">
        <f>ROUND(+D105*4/1000,0)</f>
        <v>77600</v>
      </c>
    </row>
    <row r="106" spans="1:5" x14ac:dyDescent="0.3">
      <c r="A106" s="21">
        <v>41716</v>
      </c>
      <c r="B106" s="3" t="s">
        <v>6</v>
      </c>
      <c r="C106" s="4">
        <v>4400</v>
      </c>
      <c r="D106" s="4"/>
      <c r="E106" s="4">
        <f t="shared" si="1"/>
        <v>18</v>
      </c>
    </row>
    <row r="107" spans="1:5" x14ac:dyDescent="0.3">
      <c r="A107" s="21">
        <v>41716</v>
      </c>
      <c r="B107" s="3" t="s">
        <v>5</v>
      </c>
      <c r="C107" s="4">
        <v>704</v>
      </c>
      <c r="D107" s="4"/>
      <c r="E107" s="4">
        <f t="shared" si="1"/>
        <v>3</v>
      </c>
    </row>
    <row r="108" spans="1:5" x14ac:dyDescent="0.3">
      <c r="A108" s="5">
        <v>41716</v>
      </c>
      <c r="B108" s="9" t="s">
        <v>9</v>
      </c>
      <c r="D108" s="11">
        <v>162420271</v>
      </c>
      <c r="E108" s="4">
        <f>ROUND(+D108*4/1000,0)</f>
        <v>649681</v>
      </c>
    </row>
    <row r="109" spans="1:5" x14ac:dyDescent="0.3">
      <c r="A109" s="21">
        <v>41743</v>
      </c>
      <c r="B109" s="3" t="s">
        <v>6</v>
      </c>
      <c r="C109" s="4">
        <v>4400</v>
      </c>
      <c r="D109" s="4"/>
      <c r="E109" s="4">
        <f t="shared" si="1"/>
        <v>18</v>
      </c>
    </row>
    <row r="110" spans="1:5" x14ac:dyDescent="0.3">
      <c r="A110" s="21">
        <v>41743</v>
      </c>
      <c r="B110" s="3" t="s">
        <v>5</v>
      </c>
      <c r="C110" s="16">
        <v>704</v>
      </c>
      <c r="D110" s="16"/>
      <c r="E110" s="16">
        <f t="shared" si="1"/>
        <v>3</v>
      </c>
    </row>
    <row r="111" spans="1:5" x14ac:dyDescent="0.3">
      <c r="A111" s="5">
        <v>41743</v>
      </c>
      <c r="B111" s="9" t="s">
        <v>16</v>
      </c>
      <c r="C111" s="4"/>
      <c r="D111" s="10">
        <v>8240000</v>
      </c>
      <c r="E111" s="4">
        <f>ROUND(+D111*4/1000,0)</f>
        <v>32960</v>
      </c>
    </row>
    <row r="112" spans="1:5" x14ac:dyDescent="0.3">
      <c r="A112" s="5">
        <v>41743</v>
      </c>
      <c r="B112" s="3" t="s">
        <v>30</v>
      </c>
      <c r="C112" s="4"/>
      <c r="D112" s="4">
        <v>631365538</v>
      </c>
      <c r="E112" s="4">
        <f>ROUND(+D112*4/1000,0)</f>
        <v>2525462</v>
      </c>
    </row>
    <row r="113" spans="1:5" x14ac:dyDescent="0.3">
      <c r="A113" s="21">
        <v>41758</v>
      </c>
      <c r="B113" s="3" t="s">
        <v>6</v>
      </c>
      <c r="C113" s="4">
        <v>4400</v>
      </c>
      <c r="D113" s="4"/>
      <c r="E113" s="4">
        <f t="shared" si="1"/>
        <v>18</v>
      </c>
    </row>
    <row r="114" spans="1:5" x14ac:dyDescent="0.3">
      <c r="A114" s="21">
        <v>41758</v>
      </c>
      <c r="B114" s="3" t="s">
        <v>5</v>
      </c>
      <c r="C114" s="4">
        <v>704</v>
      </c>
      <c r="D114" s="4"/>
      <c r="E114" s="4">
        <f t="shared" si="1"/>
        <v>3</v>
      </c>
    </row>
    <row r="115" spans="1:5" x14ac:dyDescent="0.3">
      <c r="A115" s="5">
        <v>41758</v>
      </c>
      <c r="B115" s="9" t="s">
        <v>8</v>
      </c>
      <c r="D115" s="10">
        <v>19000000</v>
      </c>
      <c r="E115" s="4">
        <f>ROUND(+D115*4/1000,0)</f>
        <v>76000</v>
      </c>
    </row>
    <row r="116" spans="1:5" x14ac:dyDescent="0.3">
      <c r="A116" s="21">
        <v>41810</v>
      </c>
      <c r="B116" s="3" t="s">
        <v>6</v>
      </c>
      <c r="C116" s="4">
        <v>4400</v>
      </c>
      <c r="D116" s="4"/>
      <c r="E116" s="4">
        <f t="shared" si="1"/>
        <v>18</v>
      </c>
    </row>
    <row r="117" spans="1:5" x14ac:dyDescent="0.3">
      <c r="A117" s="21">
        <v>41810</v>
      </c>
      <c r="B117" s="3" t="s">
        <v>5</v>
      </c>
      <c r="C117" s="4">
        <v>704</v>
      </c>
      <c r="D117" s="4"/>
      <c r="E117" s="4">
        <f t="shared" si="1"/>
        <v>3</v>
      </c>
    </row>
    <row r="118" spans="1:5" x14ac:dyDescent="0.3">
      <c r="A118" s="5">
        <v>41810</v>
      </c>
      <c r="B118" s="3" t="s">
        <v>30</v>
      </c>
      <c r="C118" s="4"/>
      <c r="D118" s="10">
        <v>5578995</v>
      </c>
      <c r="E118" s="4">
        <f>ROUND(+D118*4/1000,0)</f>
        <v>22316</v>
      </c>
    </row>
    <row r="119" spans="1:5" x14ac:dyDescent="0.3">
      <c r="A119" s="21">
        <v>41830</v>
      </c>
      <c r="B119" s="3" t="s">
        <v>6</v>
      </c>
      <c r="C119" s="4">
        <v>4400</v>
      </c>
      <c r="D119" s="4"/>
      <c r="E119" s="4">
        <f t="shared" si="1"/>
        <v>18</v>
      </c>
    </row>
    <row r="120" spans="1:5" x14ac:dyDescent="0.3">
      <c r="A120" s="21">
        <v>41830</v>
      </c>
      <c r="B120" s="3" t="s">
        <v>5</v>
      </c>
      <c r="C120" s="4">
        <v>704</v>
      </c>
      <c r="D120" s="4"/>
      <c r="E120" s="4">
        <f t="shared" si="1"/>
        <v>3</v>
      </c>
    </row>
    <row r="121" spans="1:5" x14ac:dyDescent="0.3">
      <c r="A121" s="5">
        <v>41830</v>
      </c>
      <c r="B121" s="3" t="s">
        <v>30</v>
      </c>
      <c r="C121" s="4"/>
      <c r="D121" s="10">
        <v>1616538</v>
      </c>
      <c r="E121" s="4">
        <f>ROUND(+D121*4/1000,0)</f>
        <v>6466</v>
      </c>
    </row>
    <row r="122" spans="1:5" x14ac:dyDescent="0.3">
      <c r="A122" s="21">
        <v>41843</v>
      </c>
      <c r="B122" s="3" t="s">
        <v>6</v>
      </c>
      <c r="C122" s="4">
        <v>4400</v>
      </c>
      <c r="D122" s="4"/>
      <c r="E122" s="4">
        <f t="shared" si="1"/>
        <v>18</v>
      </c>
    </row>
    <row r="123" spans="1:5" x14ac:dyDescent="0.3">
      <c r="A123" s="21">
        <v>41843</v>
      </c>
      <c r="B123" s="3" t="s">
        <v>5</v>
      </c>
      <c r="C123" s="4">
        <v>704</v>
      </c>
      <c r="D123" s="4"/>
      <c r="E123" s="4">
        <f t="shared" si="1"/>
        <v>3</v>
      </c>
    </row>
    <row r="124" spans="1:5" x14ac:dyDescent="0.3">
      <c r="A124" s="5">
        <v>41843</v>
      </c>
      <c r="B124" s="9" t="s">
        <v>9</v>
      </c>
      <c r="D124" s="11">
        <v>162420271</v>
      </c>
      <c r="E124" s="4">
        <f>ROUND(+D124*4/1000,0)</f>
        <v>649681</v>
      </c>
    </row>
    <row r="125" spans="1:5" x14ac:dyDescent="0.3">
      <c r="A125" s="21">
        <v>41851</v>
      </c>
      <c r="B125" s="3" t="s">
        <v>6</v>
      </c>
      <c r="C125" s="4">
        <v>4400</v>
      </c>
      <c r="D125" s="4"/>
      <c r="E125" s="4">
        <f t="shared" si="1"/>
        <v>18</v>
      </c>
    </row>
    <row r="126" spans="1:5" x14ac:dyDescent="0.3">
      <c r="A126" s="21">
        <v>41851</v>
      </c>
      <c r="B126" s="3" t="s">
        <v>5</v>
      </c>
      <c r="C126" s="4">
        <v>704</v>
      </c>
      <c r="D126" s="4"/>
      <c r="E126" s="4">
        <f t="shared" si="1"/>
        <v>3</v>
      </c>
    </row>
    <row r="127" spans="1:5" x14ac:dyDescent="0.3">
      <c r="A127" s="5">
        <v>41851</v>
      </c>
      <c r="B127" s="9" t="s">
        <v>9</v>
      </c>
      <c r="D127" s="11">
        <v>399803744</v>
      </c>
      <c r="E127" s="4">
        <f>ROUND(+D127*4/1000,0)</f>
        <v>1599215</v>
      </c>
    </row>
    <row r="128" spans="1:5" x14ac:dyDescent="0.3">
      <c r="A128" s="21">
        <v>41928</v>
      </c>
      <c r="B128" s="3" t="s">
        <v>6</v>
      </c>
      <c r="C128" s="4">
        <v>4400</v>
      </c>
      <c r="D128" s="4"/>
      <c r="E128" s="4">
        <f t="shared" si="1"/>
        <v>18</v>
      </c>
    </row>
    <row r="129" spans="1:5" x14ac:dyDescent="0.3">
      <c r="A129" s="21">
        <v>41928</v>
      </c>
      <c r="B129" s="3" t="s">
        <v>5</v>
      </c>
      <c r="C129" s="4">
        <v>704</v>
      </c>
      <c r="D129" s="4"/>
      <c r="E129" s="4">
        <f t="shared" si="1"/>
        <v>3</v>
      </c>
    </row>
    <row r="130" spans="1:5" x14ac:dyDescent="0.3">
      <c r="A130" s="5">
        <v>41928</v>
      </c>
      <c r="B130" s="9" t="s">
        <v>3</v>
      </c>
      <c r="D130" s="10">
        <v>8599999</v>
      </c>
      <c r="E130" s="4">
        <f>ROUND(+D130*4/1000,0)</f>
        <v>34400</v>
      </c>
    </row>
    <row r="131" spans="1:5" x14ac:dyDescent="0.3">
      <c r="A131" s="21">
        <v>42219</v>
      </c>
      <c r="B131" s="3" t="s">
        <v>6</v>
      </c>
      <c r="C131" s="4">
        <v>4550</v>
      </c>
      <c r="D131" s="4"/>
      <c r="E131" s="4">
        <f t="shared" si="1"/>
        <v>18</v>
      </c>
    </row>
    <row r="132" spans="1:5" x14ac:dyDescent="0.3">
      <c r="A132" s="21">
        <v>42219</v>
      </c>
      <c r="B132" s="3" t="s">
        <v>5</v>
      </c>
      <c r="C132" s="4">
        <v>728</v>
      </c>
      <c r="D132" s="4"/>
      <c r="E132" s="4">
        <f>ROUND(+C132*4/1000,0)</f>
        <v>3</v>
      </c>
    </row>
    <row r="133" spans="1:5" x14ac:dyDescent="0.3">
      <c r="A133" s="5">
        <v>42229</v>
      </c>
      <c r="B133" s="3" t="s">
        <v>7</v>
      </c>
      <c r="C133" s="4"/>
      <c r="D133" s="4"/>
      <c r="E133" s="4">
        <v>1</v>
      </c>
    </row>
    <row r="134" spans="1:5" x14ac:dyDescent="0.3">
      <c r="A134" s="5">
        <v>42229</v>
      </c>
      <c r="B134" s="3" t="s">
        <v>31</v>
      </c>
      <c r="C134" s="4"/>
      <c r="D134" s="4">
        <v>17536990</v>
      </c>
      <c r="E134" s="4"/>
    </row>
    <row r="135" spans="1:5" x14ac:dyDescent="0.3">
      <c r="A135" s="5">
        <v>42229</v>
      </c>
      <c r="B135" s="3" t="s">
        <v>32</v>
      </c>
      <c r="C135" s="4"/>
      <c r="D135" s="4">
        <v>85435</v>
      </c>
      <c r="E135" s="4"/>
    </row>
    <row r="136" spans="1:5" x14ac:dyDescent="0.3">
      <c r="A136" s="5">
        <v>42229</v>
      </c>
      <c r="B136" s="3" t="s">
        <v>28</v>
      </c>
      <c r="C136" s="4">
        <v>2550</v>
      </c>
      <c r="D136" s="4"/>
      <c r="E136" s="4"/>
    </row>
    <row r="137" spans="1:5" x14ac:dyDescent="0.3">
      <c r="A137" s="5">
        <v>42229</v>
      </c>
      <c r="B137" s="3" t="s">
        <v>29</v>
      </c>
      <c r="C137" s="4">
        <v>408</v>
      </c>
      <c r="D137" s="4"/>
      <c r="E137" s="4"/>
    </row>
    <row r="138" spans="1:5" x14ac:dyDescent="0.3">
      <c r="A138" s="14"/>
      <c r="B138" s="14"/>
      <c r="C138" s="15">
        <f>SUM(C2:C137)</f>
        <v>212399</v>
      </c>
      <c r="D138" s="15">
        <f>SUM(D2:D137)</f>
        <v>6595781267</v>
      </c>
      <c r="E138" s="15">
        <f>SUM(E2:E137)</f>
        <v>26313496</v>
      </c>
    </row>
    <row r="139" spans="1:5" x14ac:dyDescent="0.3">
      <c r="A139" s="6"/>
      <c r="E139" s="7" t="e">
        <f>+E138-#REF!</f>
        <v>#REF!</v>
      </c>
    </row>
    <row r="140" spans="1:5" x14ac:dyDescent="0.3">
      <c r="A140" s="6"/>
    </row>
    <row r="143" spans="1:5" ht="14.4" x14ac:dyDescent="0.3">
      <c r="A143" s="22"/>
      <c r="B143"/>
      <c r="C143"/>
      <c r="D143"/>
    </row>
    <row r="144" spans="1:5" ht="14.4" x14ac:dyDescent="0.3">
      <c r="A144" s="22"/>
      <c r="B144"/>
      <c r="C144"/>
      <c r="D144"/>
    </row>
    <row r="145" spans="1:4" ht="14.4" x14ac:dyDescent="0.3">
      <c r="A145" s="22"/>
      <c r="B145"/>
      <c r="C145"/>
      <c r="D145"/>
    </row>
    <row r="146" spans="1:4" ht="14.4" x14ac:dyDescent="0.3">
      <c r="A146" s="22"/>
      <c r="B146"/>
      <c r="C146"/>
      <c r="D146"/>
    </row>
    <row r="147" spans="1:4" ht="14.4" x14ac:dyDescent="0.3">
      <c r="A147" s="22"/>
      <c r="B147"/>
    </row>
    <row r="148" spans="1:4" ht="14.4" x14ac:dyDescent="0.3">
      <c r="A148" s="22"/>
      <c r="B148"/>
    </row>
    <row r="149" spans="1:4" ht="14.4" x14ac:dyDescent="0.3">
      <c r="A149" s="22"/>
      <c r="B149"/>
    </row>
    <row r="150" spans="1:4" ht="14.4" x14ac:dyDescent="0.3">
      <c r="A150" s="22"/>
      <c r="B150"/>
    </row>
    <row r="151" spans="1:4" ht="14.4" x14ac:dyDescent="0.3">
      <c r="A151" s="22"/>
      <c r="B151"/>
    </row>
    <row r="152" spans="1:4" ht="14.4" x14ac:dyDescent="0.3">
      <c r="A152" s="22"/>
      <c r="B152"/>
    </row>
    <row r="153" spans="1:4" ht="14.4" x14ac:dyDescent="0.3">
      <c r="A153" s="22"/>
      <c r="B153"/>
    </row>
    <row r="154" spans="1:4" ht="14.4" x14ac:dyDescent="0.3">
      <c r="A154" s="22"/>
      <c r="B154"/>
    </row>
    <row r="155" spans="1:4" ht="14.4" x14ac:dyDescent="0.3">
      <c r="A155" s="22"/>
      <c r="B155"/>
    </row>
    <row r="156" spans="1:4" ht="14.4" x14ac:dyDescent="0.3">
      <c r="A156" s="22"/>
      <c r="B156"/>
    </row>
    <row r="157" spans="1:4" ht="14.4" x14ac:dyDescent="0.3">
      <c r="A157" s="22"/>
      <c r="B157"/>
    </row>
    <row r="158" spans="1:4" ht="14.4" x14ac:dyDescent="0.3">
      <c r="A158" s="22"/>
      <c r="B158"/>
    </row>
    <row r="159" spans="1:4" ht="14.4" x14ac:dyDescent="0.3">
      <c r="A159" s="22"/>
      <c r="B159"/>
    </row>
    <row r="160" spans="1:4" ht="14.4" x14ac:dyDescent="0.3">
      <c r="A160" s="22"/>
      <c r="B160"/>
    </row>
    <row r="161" spans="1:2" ht="14.4" x14ac:dyDescent="0.3">
      <c r="A161" s="22"/>
      <c r="B161"/>
    </row>
    <row r="162" spans="1:2" ht="14.4" x14ac:dyDescent="0.3">
      <c r="A162" s="22"/>
      <c r="B162"/>
    </row>
    <row r="163" spans="1:2" ht="14.4" x14ac:dyDescent="0.3">
      <c r="A163" s="22"/>
      <c r="B163"/>
    </row>
    <row r="164" spans="1:2" ht="14.4" x14ac:dyDescent="0.3">
      <c r="A164" s="22"/>
      <c r="B164"/>
    </row>
    <row r="165" spans="1:2" ht="14.4" x14ac:dyDescent="0.3">
      <c r="A165" s="22"/>
      <c r="B165"/>
    </row>
    <row r="166" spans="1:2" ht="14.4" x14ac:dyDescent="0.3">
      <c r="A166" s="22"/>
      <c r="B166"/>
    </row>
    <row r="167" spans="1:2" ht="14.4" x14ac:dyDescent="0.3">
      <c r="A167" s="22"/>
      <c r="B167"/>
    </row>
    <row r="168" spans="1:2" ht="14.4" x14ac:dyDescent="0.3">
      <c r="A168" s="22"/>
      <c r="B168"/>
    </row>
    <row r="169" spans="1:2" ht="14.4" x14ac:dyDescent="0.3">
      <c r="A169" s="22"/>
      <c r="B169"/>
    </row>
    <row r="170" spans="1:2" ht="14.4" x14ac:dyDescent="0.3">
      <c r="A170" s="22"/>
      <c r="B170"/>
    </row>
    <row r="171" spans="1:2" ht="14.4" x14ac:dyDescent="0.3">
      <c r="A171" s="22"/>
      <c r="B171"/>
    </row>
    <row r="172" spans="1:2" ht="14.4" x14ac:dyDescent="0.3">
      <c r="A172" s="22"/>
      <c r="B172"/>
    </row>
    <row r="173" spans="1:2" ht="14.4" x14ac:dyDescent="0.3">
      <c r="A173" s="22"/>
      <c r="B173"/>
    </row>
    <row r="174" spans="1:2" ht="14.4" x14ac:dyDescent="0.3">
      <c r="A174" s="22"/>
      <c r="B174"/>
    </row>
    <row r="175" spans="1:2" ht="14.4" x14ac:dyDescent="0.3">
      <c r="A175" s="22"/>
      <c r="B175"/>
    </row>
    <row r="176" spans="1:2" ht="14.4" x14ac:dyDescent="0.3">
      <c r="A176" s="22"/>
      <c r="B176"/>
    </row>
  </sheetData>
  <autoFilter ref="A1:F140" xr:uid="{8FC71D4B-EC17-4797-90A8-A2F23548E5F5}"/>
  <mergeCells count="1">
    <mergeCell ref="G19:H19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4921B37194154DB50BE94B9CFA1D13" ma:contentTypeVersion="16" ma:contentTypeDescription="Crear nuevo documento." ma:contentTypeScope="" ma:versionID="590d73533d6aff31f5143d1f84bdf360">
  <xsd:schema xmlns:xsd="http://www.w3.org/2001/XMLSchema" xmlns:xs="http://www.w3.org/2001/XMLSchema" xmlns:p="http://schemas.microsoft.com/office/2006/metadata/properties" xmlns:ns1="http://schemas.microsoft.com/sharepoint/v3" xmlns:ns2="ed11c685-c34d-46de-a99d-82b167d5baf4" xmlns:ns3="cc355e4e-a2c6-44b6-abf6-996894323945" xmlns:ns4="7026bb4d-9da5-4cae-ba76-b1e37c813a05" targetNamespace="http://schemas.microsoft.com/office/2006/metadata/properties" ma:root="true" ma:fieldsID="67600afb3221a8c50ec7e10943017e55" ns1:_="" ns2:_="" ns3:_="" ns4:_="">
    <xsd:import namespace="http://schemas.microsoft.com/sharepoint/v3"/>
    <xsd:import namespace="ed11c685-c34d-46de-a99d-82b167d5baf4"/>
    <xsd:import namespace="cc355e4e-a2c6-44b6-abf6-996894323945"/>
    <xsd:import namespace="7026bb4d-9da5-4cae-ba76-b1e37c813a0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1c685-c34d-46de-a99d-82b167d5ba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55e4e-a2c6-44b6-abf6-99689432394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819b34b-5999-4e84-8256-9509ad03cabf}" ma:internalName="TaxCatchAll" ma:showField="CatchAllData" ma:web="cc355e4e-a2c6-44b6-abf6-996894323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6bb4d-9da5-4cae-ba76-b1e37c813a05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11c685-c34d-46de-a99d-82b167d5baf4">
      <Terms xmlns="http://schemas.microsoft.com/office/infopath/2007/PartnerControls"/>
    </lcf76f155ced4ddcb4097134ff3c332f>
    <TaxCatchAll xmlns="cc355e4e-a2c6-44b6-abf6-996894323945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37E2BA-DEE3-4AA6-A8C0-B4C77406A1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61B804-A010-4D93-B841-C3F82A6D9F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11c685-c34d-46de-a99d-82b167d5baf4"/>
    <ds:schemaRef ds:uri="cc355e4e-a2c6-44b6-abf6-996894323945"/>
    <ds:schemaRef ds:uri="7026bb4d-9da5-4cae-ba76-b1e37c813a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75D6C7-0393-40BB-9FFE-DDEF1339DD6C}">
  <ds:schemaRefs>
    <ds:schemaRef ds:uri="http://schemas.microsoft.com/office/2006/metadata/properties"/>
    <ds:schemaRef ds:uri="http://schemas.microsoft.com/office/infopath/2007/PartnerControls"/>
    <ds:schemaRef ds:uri="ed11c685-c34d-46de-a99d-82b167d5baf4"/>
    <ds:schemaRef ds:uri="cc355e4e-a2c6-44b6-abf6-99689432394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 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Stella Rodríguez Martínez</dc:creator>
  <cp:lastModifiedBy>Luz Stella Rodríguez Martínez</cp:lastModifiedBy>
  <dcterms:created xsi:type="dcterms:W3CDTF">2013-06-11T16:10:54Z</dcterms:created>
  <dcterms:modified xsi:type="dcterms:W3CDTF">2025-03-13T22:01:41Z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0x010100064921B37194154DB50BE94B9CFA1D13</vt:lpwstr>
  </property>
  <property fmtid="{D5CDD505-2E9C-101B-9397-08002B2CF9AE}" pid="3" name="MediaServiceImageTags">
    <vt:lpwstr/>
  </property>
</Properties>
</file>