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dlozano\Downloads\"/>
    </mc:Choice>
  </mc:AlternateContent>
  <xr:revisionPtr revIDLastSave="0" documentId="13_ncr:1_{4BC4307B-200B-4CFA-B2FE-5CAC957EE4ED}" xr6:coauthVersionLast="47" xr6:coauthVersionMax="47" xr10:uidLastSave="{00000000-0000-0000-0000-000000000000}"/>
  <bookViews>
    <workbookView xWindow="-120" yWindow="-120" windowWidth="24240" windowHeight="13020" xr2:uid="{00000000-000D-0000-FFFF-FFFF00000000}"/>
  </bookViews>
  <sheets>
    <sheet name="CONSOLIDADO" sheetId="6" r:id="rId1"/>
    <sheet name="DE" sheetId="2" r:id="rId2"/>
    <sheet name="LC" sheetId="1" r:id="rId3"/>
    <sheet name="indexación y Decucibl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25" i="1"/>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D17" i="6" l="1"/>
  <c r="B28" i="6"/>
  <c r="H6" i="6" s="1"/>
  <c r="D14" i="6" s="1"/>
  <c r="B25" i="6"/>
  <c r="H5" i="6" s="1"/>
  <c r="D12" i="6" s="1"/>
  <c r="H126" i="1"/>
  <c r="H127" i="1"/>
  <c r="H128" i="1"/>
  <c r="H129" i="1"/>
  <c r="H125" i="1"/>
  <c r="G126" i="1"/>
  <c r="G127" i="1"/>
  <c r="G128" i="1"/>
  <c r="G129" i="1"/>
  <c r="E129" i="1"/>
  <c r="E128" i="1"/>
  <c r="E127" i="1"/>
  <c r="E126" i="1"/>
  <c r="H126" i="2"/>
  <c r="H127" i="2"/>
  <c r="H128" i="2"/>
  <c r="H129" i="2"/>
  <c r="G126" i="2"/>
  <c r="G127" i="2"/>
  <c r="G128" i="2"/>
  <c r="G129" i="2"/>
  <c r="E129" i="2"/>
  <c r="E128" i="2"/>
  <c r="E127" i="2"/>
  <c r="E126" i="2"/>
  <c r="F18" i="5"/>
  <c r="B18" i="5"/>
  <c r="F16" i="5"/>
  <c r="F9" i="5"/>
  <c r="B9" i="5"/>
  <c r="E25" i="2"/>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G100" i="2"/>
  <c r="H100" i="2" s="1"/>
  <c r="G101" i="2"/>
  <c r="H101" i="2" s="1"/>
  <c r="G102" i="2"/>
  <c r="H102" i="2" s="1"/>
  <c r="G103" i="2"/>
  <c r="H103" i="2" s="1"/>
  <c r="G104" i="2"/>
  <c r="H104" i="2" s="1"/>
  <c r="G105" i="2"/>
  <c r="H105" i="2" s="1"/>
  <c r="G106" i="2"/>
  <c r="H106" i="2" s="1"/>
  <c r="G107" i="2"/>
  <c r="H107" i="2" s="1"/>
  <c r="G108" i="2"/>
  <c r="H108" i="2" s="1"/>
  <c r="G109" i="2"/>
  <c r="H109" i="2" s="1"/>
  <c r="G110" i="2"/>
  <c r="H110" i="2" s="1"/>
  <c r="G111" i="2"/>
  <c r="H111" i="2" s="1"/>
  <c r="G112" i="2"/>
  <c r="H112" i="2" s="1"/>
  <c r="G113" i="2"/>
  <c r="H113" i="2" s="1"/>
  <c r="G114" i="2"/>
  <c r="H114" i="2" s="1"/>
  <c r="G115" i="2"/>
  <c r="H115" i="2" s="1"/>
  <c r="G116" i="2"/>
  <c r="H116" i="2" s="1"/>
  <c r="G117" i="2"/>
  <c r="H117" i="2" s="1"/>
  <c r="G118" i="2"/>
  <c r="H118" i="2" s="1"/>
  <c r="G119" i="2"/>
  <c r="H119" i="2" s="1"/>
  <c r="G120" i="2"/>
  <c r="H120" i="2" s="1"/>
  <c r="G121" i="2"/>
  <c r="H121" i="2" s="1"/>
  <c r="G122" i="2"/>
  <c r="H122" i="2" s="1"/>
  <c r="G123" i="2"/>
  <c r="H123" i="2" s="1"/>
  <c r="G124" i="2"/>
  <c r="H124" i="2" s="1"/>
  <c r="G125" i="2"/>
  <c r="H125" i="2" s="1"/>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00" i="2"/>
  <c r="G25" i="2"/>
  <c r="H25" i="2" s="1"/>
  <c r="H7" i="6" l="1"/>
  <c r="D16" i="6" s="1"/>
  <c r="I25" i="2"/>
  <c r="I130" i="2"/>
  <c r="I130" i="1"/>
  <c r="G99" i="2"/>
  <c r="H99" i="2" s="1"/>
  <c r="E99" i="2"/>
  <c r="G98" i="2"/>
  <c r="H98" i="2" s="1"/>
  <c r="E98" i="2"/>
  <c r="G97" i="2"/>
  <c r="H97" i="2" s="1"/>
  <c r="E97" i="2"/>
  <c r="G96" i="2"/>
  <c r="H96" i="2" s="1"/>
  <c r="E96" i="2"/>
  <c r="G95" i="2"/>
  <c r="H95" i="2" s="1"/>
  <c r="E95" i="2"/>
  <c r="G94" i="2"/>
  <c r="H94" i="2" s="1"/>
  <c r="E94" i="2"/>
  <c r="G93" i="2"/>
  <c r="H93" i="2" s="1"/>
  <c r="E93" i="2"/>
  <c r="G92" i="2"/>
  <c r="H92" i="2" s="1"/>
  <c r="E92" i="2"/>
  <c r="G91" i="2"/>
  <c r="H91" i="2" s="1"/>
  <c r="E91" i="2"/>
  <c r="G90" i="2"/>
  <c r="H90" i="2" s="1"/>
  <c r="E90" i="2"/>
  <c r="G89" i="2"/>
  <c r="H89" i="2" s="1"/>
  <c r="E89" i="2"/>
  <c r="G88" i="2"/>
  <c r="H88" i="2" s="1"/>
  <c r="E88" i="2"/>
  <c r="G87" i="2"/>
  <c r="H87" i="2" s="1"/>
  <c r="E87" i="2"/>
  <c r="G86" i="2"/>
  <c r="H86" i="2" s="1"/>
  <c r="E86" i="2"/>
  <c r="G85" i="2"/>
  <c r="H85" i="2" s="1"/>
  <c r="E85" i="2"/>
  <c r="G84" i="2"/>
  <c r="H84" i="2" s="1"/>
  <c r="E84" i="2"/>
  <c r="G83" i="2"/>
  <c r="H83" i="2" s="1"/>
  <c r="E83" i="2"/>
  <c r="G82" i="2"/>
  <c r="H82" i="2" s="1"/>
  <c r="E82" i="2"/>
  <c r="G81" i="2"/>
  <c r="H81" i="2" s="1"/>
  <c r="E81" i="2"/>
  <c r="G80" i="2"/>
  <c r="H80" i="2" s="1"/>
  <c r="E80" i="2"/>
  <c r="G79" i="2"/>
  <c r="H79" i="2" s="1"/>
  <c r="E79" i="2"/>
  <c r="G78" i="2"/>
  <c r="H78" i="2" s="1"/>
  <c r="E78" i="2"/>
  <c r="G77" i="2"/>
  <c r="H77" i="2" s="1"/>
  <c r="E77" i="2"/>
  <c r="G76" i="2"/>
  <c r="H76" i="2" s="1"/>
  <c r="E76" i="2"/>
  <c r="G75" i="2"/>
  <c r="H75" i="2" s="1"/>
  <c r="E75" i="2"/>
  <c r="G74" i="2"/>
  <c r="H74" i="2" s="1"/>
  <c r="E74" i="2"/>
  <c r="G73" i="2"/>
  <c r="H73" i="2" s="1"/>
  <c r="E73" i="2"/>
  <c r="G72" i="2"/>
  <c r="H72" i="2" s="1"/>
  <c r="E72" i="2"/>
  <c r="G71" i="2"/>
  <c r="H71" i="2" s="1"/>
  <c r="E71" i="2"/>
  <c r="G70" i="2"/>
  <c r="H70" i="2" s="1"/>
  <c r="E70" i="2"/>
  <c r="G69" i="2"/>
  <c r="H69" i="2" s="1"/>
  <c r="E69" i="2"/>
  <c r="G68" i="2"/>
  <c r="H68" i="2" s="1"/>
  <c r="E68" i="2"/>
  <c r="G67" i="2"/>
  <c r="H67" i="2" s="1"/>
  <c r="E67" i="2"/>
  <c r="G66" i="2"/>
  <c r="H66" i="2" s="1"/>
  <c r="E66" i="2"/>
  <c r="G65" i="2"/>
  <c r="H65" i="2" s="1"/>
  <c r="E65" i="2"/>
  <c r="G64" i="2"/>
  <c r="H64" i="2" s="1"/>
  <c r="E64" i="2"/>
  <c r="G63" i="2"/>
  <c r="H63" i="2" s="1"/>
  <c r="E63" i="2"/>
  <c r="G62" i="2"/>
  <c r="H62" i="2" s="1"/>
  <c r="E62" i="2"/>
  <c r="G61" i="2"/>
  <c r="H61" i="2" s="1"/>
  <c r="E61" i="2"/>
  <c r="G60" i="2"/>
  <c r="H60" i="2" s="1"/>
  <c r="E60" i="2"/>
  <c r="G59" i="2"/>
  <c r="H59" i="2" s="1"/>
  <c r="E59" i="2"/>
  <c r="G58" i="2"/>
  <c r="H58" i="2" s="1"/>
  <c r="E58" i="2"/>
  <c r="G57" i="2"/>
  <c r="H57" i="2" s="1"/>
  <c r="E57" i="2"/>
  <c r="G56" i="2"/>
  <c r="H56" i="2" s="1"/>
  <c r="E56" i="2"/>
  <c r="G55" i="2"/>
  <c r="H55" i="2" s="1"/>
  <c r="E55" i="2"/>
  <c r="G54" i="2"/>
  <c r="H54" i="2" s="1"/>
  <c r="E54" i="2"/>
  <c r="G53" i="2"/>
  <c r="H53" i="2" s="1"/>
  <c r="E53" i="2"/>
  <c r="G52" i="2"/>
  <c r="H52" i="2" s="1"/>
  <c r="E52" i="2"/>
  <c r="G51" i="2"/>
  <c r="H51" i="2" s="1"/>
  <c r="E51" i="2"/>
  <c r="G50" i="2"/>
  <c r="H50" i="2" s="1"/>
  <c r="E50" i="2"/>
  <c r="G49" i="2"/>
  <c r="H49" i="2" s="1"/>
  <c r="E49" i="2"/>
  <c r="G48" i="2"/>
  <c r="H48" i="2" s="1"/>
  <c r="E48" i="2"/>
  <c r="G47" i="2"/>
  <c r="H47" i="2" s="1"/>
  <c r="E47" i="2"/>
  <c r="G46" i="2"/>
  <c r="H46" i="2" s="1"/>
  <c r="E46" i="2"/>
  <c r="G45" i="2"/>
  <c r="H45" i="2" s="1"/>
  <c r="E45" i="2"/>
  <c r="G44" i="2"/>
  <c r="H44" i="2" s="1"/>
  <c r="E44" i="2"/>
  <c r="G43" i="2"/>
  <c r="H43" i="2" s="1"/>
  <c r="E43" i="2"/>
  <c r="G42" i="2"/>
  <c r="H42" i="2" s="1"/>
  <c r="E42" i="2"/>
  <c r="G41" i="2"/>
  <c r="H41" i="2" s="1"/>
  <c r="E41" i="2"/>
  <c r="G40" i="2"/>
  <c r="H40" i="2" s="1"/>
  <c r="E40" i="2"/>
  <c r="G39" i="2"/>
  <c r="H39" i="2" s="1"/>
  <c r="E39" i="2"/>
  <c r="G38" i="2"/>
  <c r="H38" i="2" s="1"/>
  <c r="E38" i="2"/>
  <c r="G37" i="2"/>
  <c r="H37" i="2" s="1"/>
  <c r="E37" i="2"/>
  <c r="G36" i="2"/>
  <c r="H36" i="2" s="1"/>
  <c r="E36" i="2"/>
  <c r="G35" i="2"/>
  <c r="H35" i="2" s="1"/>
  <c r="E35" i="2"/>
  <c r="G34" i="2"/>
  <c r="H34" i="2" s="1"/>
  <c r="E34" i="2"/>
  <c r="G33" i="2"/>
  <c r="H33" i="2" s="1"/>
  <c r="E33" i="2"/>
  <c r="G32" i="2"/>
  <c r="H32" i="2" s="1"/>
  <c r="E32" i="2"/>
  <c r="G31" i="2"/>
  <c r="H31" i="2" s="1"/>
  <c r="E31" i="2"/>
  <c r="G30" i="2"/>
  <c r="H30" i="2" s="1"/>
  <c r="E30" i="2"/>
  <c r="G29" i="2"/>
  <c r="H29" i="2" s="1"/>
  <c r="E29" i="2"/>
  <c r="G28" i="2"/>
  <c r="H28" i="2" s="1"/>
  <c r="E28" i="2"/>
  <c r="G27" i="2"/>
  <c r="H27" i="2" s="1"/>
  <c r="E27" i="2"/>
  <c r="G26" i="2"/>
  <c r="H26" i="2" s="1"/>
  <c r="E26" i="2"/>
  <c r="G24" i="2"/>
  <c r="H24" i="2" s="1"/>
  <c r="E24" i="2"/>
  <c r="G23" i="2"/>
  <c r="H23" i="2" s="1"/>
  <c r="E23" i="2"/>
  <c r="G22" i="2"/>
  <c r="H22" i="2" s="1"/>
  <c r="E22" i="2"/>
  <c r="G21" i="2"/>
  <c r="H21" i="2" s="1"/>
  <c r="E21" i="2"/>
  <c r="G20" i="2"/>
  <c r="H20" i="2" s="1"/>
  <c r="E20" i="2"/>
  <c r="G19" i="2"/>
  <c r="H19" i="2" s="1"/>
  <c r="E19" i="2"/>
  <c r="G18" i="2"/>
  <c r="H18" i="2" s="1"/>
  <c r="E18" i="2"/>
  <c r="G17" i="2"/>
  <c r="H17" i="2" s="1"/>
  <c r="E17" i="2"/>
  <c r="G16" i="2"/>
  <c r="H16" i="2" s="1"/>
  <c r="E16" i="2"/>
  <c r="G15" i="2"/>
  <c r="H15" i="2" s="1"/>
  <c r="E15" i="2"/>
  <c r="G14" i="2"/>
  <c r="H14" i="2" s="1"/>
  <c r="E14" i="2"/>
  <c r="G13" i="2"/>
  <c r="H13" i="2" s="1"/>
  <c r="E13" i="2"/>
  <c r="G12" i="2"/>
  <c r="H12" i="2" s="1"/>
  <c r="E12" i="2"/>
  <c r="G11" i="2"/>
  <c r="H11" i="2" s="1"/>
  <c r="E11" i="2"/>
  <c r="G10" i="2"/>
  <c r="H10" i="2" s="1"/>
  <c r="E10" i="2"/>
  <c r="G9" i="2"/>
  <c r="H9" i="2" s="1"/>
  <c r="E9" i="2"/>
  <c r="G8" i="2"/>
  <c r="H8" i="2" s="1"/>
  <c r="E8" i="2"/>
  <c r="G7" i="2"/>
  <c r="H7" i="2" s="1"/>
  <c r="E7" i="2"/>
  <c r="G6" i="2"/>
  <c r="H6" i="2" s="1"/>
  <c r="E6" i="2"/>
  <c r="G5" i="2"/>
  <c r="H5" i="2" s="1"/>
  <c r="E5" i="2"/>
  <c r="I127" i="1" l="1"/>
  <c r="I129" i="2"/>
  <c r="I126" i="2"/>
  <c r="I127" i="2"/>
  <c r="I128" i="2"/>
  <c r="I126" i="1"/>
  <c r="I61" i="2"/>
  <c r="I63" i="2"/>
  <c r="I93" i="2"/>
  <c r="I95" i="2"/>
  <c r="I97" i="2"/>
  <c r="I53" i="2"/>
  <c r="I103" i="1"/>
  <c r="I120" i="1"/>
  <c r="I109" i="1"/>
  <c r="I100" i="1"/>
  <c r="I116" i="1"/>
  <c r="I123" i="1"/>
  <c r="I103" i="2"/>
  <c r="I107" i="2"/>
  <c r="I111" i="2"/>
  <c r="I115" i="2"/>
  <c r="I119" i="2"/>
  <c r="I123" i="2"/>
  <c r="I108" i="2"/>
  <c r="I100" i="2"/>
  <c r="I104" i="2"/>
  <c r="I112" i="2"/>
  <c r="I116" i="2"/>
  <c r="I120" i="2"/>
  <c r="I124" i="2"/>
  <c r="I106" i="2"/>
  <c r="I114" i="2"/>
  <c r="I122" i="2"/>
  <c r="I102" i="2"/>
  <c r="I110" i="2"/>
  <c r="I118" i="2"/>
  <c r="I105" i="2"/>
  <c r="I113" i="2"/>
  <c r="I121" i="2"/>
  <c r="I101" i="2"/>
  <c r="I109" i="2"/>
  <c r="I117" i="2"/>
  <c r="I125" i="2"/>
  <c r="I14" i="2"/>
  <c r="I30" i="2"/>
  <c r="I38" i="2"/>
  <c r="I5" i="2"/>
  <c r="I7" i="2"/>
  <c r="I13" i="2"/>
  <c r="I19" i="2"/>
  <c r="I29" i="2"/>
  <c r="I54" i="2"/>
  <c r="I31" i="2"/>
  <c r="I86" i="2"/>
  <c r="I9" i="2"/>
  <c r="I77" i="2"/>
  <c r="I37" i="2"/>
  <c r="I45" i="2"/>
  <c r="I47" i="2"/>
  <c r="I70" i="2"/>
  <c r="I79" i="2"/>
  <c r="I26" i="2"/>
  <c r="I33" i="2"/>
  <c r="I35" i="2"/>
  <c r="I42" i="2"/>
  <c r="I49" i="2"/>
  <c r="I51" i="2"/>
  <c r="I58" i="2"/>
  <c r="I65" i="2"/>
  <c r="I67" i="2"/>
  <c r="I74" i="2"/>
  <c r="I81" i="2"/>
  <c r="I83" i="2"/>
  <c r="I90" i="2"/>
  <c r="I99" i="2"/>
  <c r="I11" i="2"/>
  <c r="I8" i="2"/>
  <c r="I39" i="2"/>
  <c r="I46" i="2"/>
  <c r="I55" i="2"/>
  <c r="I62" i="2"/>
  <c r="I69" i="2"/>
  <c r="I71" i="2"/>
  <c r="I78" i="2"/>
  <c r="I85" i="2"/>
  <c r="I87" i="2"/>
  <c r="I94" i="2"/>
  <c r="I6" i="2"/>
  <c r="I15" i="2"/>
  <c r="I10" i="2"/>
  <c r="I12" i="2"/>
  <c r="I23" i="2"/>
  <c r="I27" i="2"/>
  <c r="I34" i="2"/>
  <c r="I41" i="2"/>
  <c r="I43" i="2"/>
  <c r="I50" i="2"/>
  <c r="I57" i="2"/>
  <c r="I59" i="2"/>
  <c r="I66" i="2"/>
  <c r="I73" i="2"/>
  <c r="I75" i="2"/>
  <c r="I82" i="2"/>
  <c r="I89" i="2"/>
  <c r="I91" i="2"/>
  <c r="I98" i="2"/>
  <c r="I21" i="2"/>
  <c r="I18" i="2"/>
  <c r="I17" i="2"/>
  <c r="I22" i="2"/>
  <c r="I16" i="2"/>
  <c r="I20" i="2"/>
  <c r="I24" i="2"/>
  <c r="I28" i="2"/>
  <c r="I32" i="2"/>
  <c r="I36" i="2"/>
  <c r="I40" i="2"/>
  <c r="I44" i="2"/>
  <c r="I48" i="2"/>
  <c r="I52" i="2"/>
  <c r="I56" i="2"/>
  <c r="I60" i="2"/>
  <c r="I64" i="2"/>
  <c r="I68" i="2"/>
  <c r="I72" i="2"/>
  <c r="I76" i="2"/>
  <c r="I80" i="2"/>
  <c r="I84" i="2"/>
  <c r="I88" i="2"/>
  <c r="I92" i="2"/>
  <c r="I96" i="2"/>
  <c r="I131" i="2" l="1"/>
  <c r="D13" i="6" s="1"/>
  <c r="I114" i="1"/>
  <c r="I112" i="1"/>
  <c r="I122" i="1"/>
  <c r="I105" i="1"/>
  <c r="I115" i="1"/>
  <c r="I118" i="1"/>
  <c r="I129" i="1"/>
  <c r="I119" i="1"/>
  <c r="I125" i="1"/>
  <c r="I108" i="1"/>
  <c r="I117" i="1"/>
  <c r="I101" i="1"/>
  <c r="I111" i="1"/>
  <c r="I106" i="1"/>
  <c r="I128" i="1"/>
  <c r="I110" i="1"/>
  <c r="I121" i="1"/>
  <c r="I104" i="1"/>
  <c r="I113" i="1"/>
  <c r="I124" i="1"/>
  <c r="I107" i="1"/>
  <c r="I102" i="1"/>
  <c r="G99" i="1"/>
  <c r="H99" i="1" s="1"/>
  <c r="E99" i="1"/>
  <c r="G98" i="1"/>
  <c r="H98" i="1" s="1"/>
  <c r="E98" i="1"/>
  <c r="G97" i="1"/>
  <c r="H97" i="1" s="1"/>
  <c r="E97" i="1"/>
  <c r="G96" i="1"/>
  <c r="H96" i="1" s="1"/>
  <c r="E96" i="1"/>
  <c r="G95" i="1"/>
  <c r="H95" i="1" s="1"/>
  <c r="E95" i="1"/>
  <c r="G94" i="1"/>
  <c r="H94" i="1" s="1"/>
  <c r="E94" i="1"/>
  <c r="G93" i="1"/>
  <c r="H93" i="1" s="1"/>
  <c r="E93" i="1"/>
  <c r="G92" i="1"/>
  <c r="H92" i="1" s="1"/>
  <c r="E92" i="1"/>
  <c r="G91" i="1"/>
  <c r="H91" i="1" s="1"/>
  <c r="E91" i="1"/>
  <c r="G90" i="1"/>
  <c r="H90" i="1" s="1"/>
  <c r="E90" i="1"/>
  <c r="G89" i="1"/>
  <c r="H89" i="1" s="1"/>
  <c r="E89" i="1"/>
  <c r="G88" i="1"/>
  <c r="H88" i="1" s="1"/>
  <c r="E88" i="1"/>
  <c r="G87" i="1"/>
  <c r="H87" i="1" s="1"/>
  <c r="E87" i="1"/>
  <c r="G86" i="1"/>
  <c r="H86" i="1" s="1"/>
  <c r="E86" i="1"/>
  <c r="G85" i="1"/>
  <c r="H85" i="1" s="1"/>
  <c r="E85" i="1"/>
  <c r="G84" i="1"/>
  <c r="H84" i="1" s="1"/>
  <c r="E84" i="1"/>
  <c r="G83" i="1"/>
  <c r="H83" i="1" s="1"/>
  <c r="E83" i="1"/>
  <c r="G82" i="1"/>
  <c r="H82" i="1" s="1"/>
  <c r="E82" i="1"/>
  <c r="G81" i="1"/>
  <c r="H81" i="1" s="1"/>
  <c r="E81" i="1"/>
  <c r="G80" i="1"/>
  <c r="H80" i="1" s="1"/>
  <c r="E80" i="1"/>
  <c r="G79" i="1"/>
  <c r="H79" i="1" s="1"/>
  <c r="E79" i="1"/>
  <c r="G78" i="1"/>
  <c r="H78" i="1" s="1"/>
  <c r="E78" i="1"/>
  <c r="G77" i="1"/>
  <c r="H77" i="1" s="1"/>
  <c r="E77" i="1"/>
  <c r="G76" i="1"/>
  <c r="H76" i="1" s="1"/>
  <c r="E76" i="1"/>
  <c r="G75" i="1"/>
  <c r="H75" i="1" s="1"/>
  <c r="E75" i="1"/>
  <c r="G74" i="1"/>
  <c r="H74" i="1" s="1"/>
  <c r="E74" i="1"/>
  <c r="G73" i="1"/>
  <c r="H73" i="1" s="1"/>
  <c r="E73" i="1"/>
  <c r="G72" i="1"/>
  <c r="H72" i="1" s="1"/>
  <c r="E72" i="1"/>
  <c r="G71" i="1"/>
  <c r="H71" i="1" s="1"/>
  <c r="E71" i="1"/>
  <c r="G70" i="1"/>
  <c r="H70" i="1" s="1"/>
  <c r="E70" i="1"/>
  <c r="G69" i="1"/>
  <c r="H69" i="1" s="1"/>
  <c r="E69" i="1"/>
  <c r="G68" i="1"/>
  <c r="H68" i="1" s="1"/>
  <c r="E68" i="1"/>
  <c r="G67" i="1"/>
  <c r="H67" i="1" s="1"/>
  <c r="E67" i="1"/>
  <c r="G66" i="1"/>
  <c r="H66" i="1" s="1"/>
  <c r="E66" i="1"/>
  <c r="G65" i="1"/>
  <c r="H65" i="1" s="1"/>
  <c r="E65" i="1"/>
  <c r="G64" i="1"/>
  <c r="H64" i="1" s="1"/>
  <c r="E64" i="1"/>
  <c r="G63" i="1"/>
  <c r="H63" i="1" s="1"/>
  <c r="E63" i="1"/>
  <c r="G62" i="1"/>
  <c r="H62" i="1" s="1"/>
  <c r="E62" i="1"/>
  <c r="G61" i="1"/>
  <c r="H61" i="1" s="1"/>
  <c r="E61" i="1"/>
  <c r="G60" i="1"/>
  <c r="H60" i="1" s="1"/>
  <c r="E60" i="1"/>
  <c r="G59" i="1"/>
  <c r="H59" i="1" s="1"/>
  <c r="E59" i="1"/>
  <c r="G58" i="1"/>
  <c r="H58" i="1" s="1"/>
  <c r="E58" i="1"/>
  <c r="G57" i="1"/>
  <c r="H57" i="1" s="1"/>
  <c r="E57" i="1"/>
  <c r="G56" i="1"/>
  <c r="H56" i="1" s="1"/>
  <c r="E56" i="1"/>
  <c r="G55" i="1"/>
  <c r="H55" i="1" s="1"/>
  <c r="E55" i="1"/>
  <c r="G54" i="1"/>
  <c r="H54" i="1" s="1"/>
  <c r="E54" i="1"/>
  <c r="G53" i="1"/>
  <c r="H53" i="1" s="1"/>
  <c r="E53" i="1"/>
  <c r="G52" i="1"/>
  <c r="H52" i="1" s="1"/>
  <c r="E52" i="1"/>
  <c r="G51" i="1"/>
  <c r="H51" i="1" s="1"/>
  <c r="E51" i="1"/>
  <c r="G50" i="1"/>
  <c r="H50" i="1" s="1"/>
  <c r="E50" i="1"/>
  <c r="G49" i="1"/>
  <c r="H49" i="1" s="1"/>
  <c r="E49" i="1"/>
  <c r="G48" i="1"/>
  <c r="H48" i="1" s="1"/>
  <c r="E48" i="1"/>
  <c r="G47" i="1"/>
  <c r="H47" i="1" s="1"/>
  <c r="E47" i="1"/>
  <c r="G46" i="1"/>
  <c r="H46" i="1" s="1"/>
  <c r="E46" i="1"/>
  <c r="G45" i="1"/>
  <c r="H45" i="1" s="1"/>
  <c r="E45" i="1"/>
  <c r="G44" i="1"/>
  <c r="H44" i="1" s="1"/>
  <c r="E44" i="1"/>
  <c r="G43" i="1"/>
  <c r="H43" i="1" s="1"/>
  <c r="E43" i="1"/>
  <c r="G42" i="1"/>
  <c r="H42" i="1" s="1"/>
  <c r="E42" i="1"/>
  <c r="G41" i="1"/>
  <c r="H41" i="1" s="1"/>
  <c r="E41" i="1"/>
  <c r="G40" i="1"/>
  <c r="H40" i="1" s="1"/>
  <c r="E40" i="1"/>
  <c r="G39" i="1"/>
  <c r="H39" i="1" s="1"/>
  <c r="E39" i="1"/>
  <c r="G38" i="1"/>
  <c r="H38" i="1" s="1"/>
  <c r="E38" i="1"/>
  <c r="G37" i="1"/>
  <c r="H37" i="1" s="1"/>
  <c r="E37" i="1"/>
  <c r="G36" i="1"/>
  <c r="H36" i="1" s="1"/>
  <c r="E36" i="1"/>
  <c r="G35" i="1"/>
  <c r="H35" i="1" s="1"/>
  <c r="E35" i="1"/>
  <c r="G34" i="1"/>
  <c r="H34" i="1" s="1"/>
  <c r="E34" i="1"/>
  <c r="G33" i="1"/>
  <c r="H33" i="1" s="1"/>
  <c r="E33" i="1"/>
  <c r="G32" i="1"/>
  <c r="H32" i="1" s="1"/>
  <c r="E32" i="1"/>
  <c r="G31" i="1"/>
  <c r="H31" i="1" s="1"/>
  <c r="E31" i="1"/>
  <c r="G30" i="1"/>
  <c r="H30" i="1" s="1"/>
  <c r="E30" i="1"/>
  <c r="G29" i="1"/>
  <c r="H29" i="1" s="1"/>
  <c r="E29" i="1"/>
  <c r="G28" i="1"/>
  <c r="H28" i="1" s="1"/>
  <c r="E28" i="1"/>
  <c r="G27" i="1"/>
  <c r="H27" i="1" s="1"/>
  <c r="E27" i="1"/>
  <c r="G26" i="1"/>
  <c r="H26" i="1" s="1"/>
  <c r="E26" i="1"/>
  <c r="G25" i="1"/>
  <c r="H25" i="1" s="1"/>
  <c r="E25" i="1"/>
  <c r="G24" i="1"/>
  <c r="H24" i="1" s="1"/>
  <c r="E24" i="1"/>
  <c r="G23" i="1"/>
  <c r="H23" i="1" s="1"/>
  <c r="E23" i="1"/>
  <c r="G22" i="1"/>
  <c r="H22" i="1" s="1"/>
  <c r="E22" i="1"/>
  <c r="G21" i="1"/>
  <c r="H21" i="1" s="1"/>
  <c r="E21" i="1"/>
  <c r="G20" i="1"/>
  <c r="H20" i="1" s="1"/>
  <c r="E20" i="1"/>
  <c r="G19" i="1"/>
  <c r="H19" i="1" s="1"/>
  <c r="E19" i="1"/>
  <c r="G18" i="1"/>
  <c r="H18" i="1" s="1"/>
  <c r="E18" i="1"/>
  <c r="G17" i="1"/>
  <c r="H17" i="1" s="1"/>
  <c r="E17" i="1"/>
  <c r="G16" i="1"/>
  <c r="H16" i="1" s="1"/>
  <c r="E16" i="1"/>
  <c r="G15" i="1"/>
  <c r="H15" i="1" s="1"/>
  <c r="E15" i="1"/>
  <c r="G14" i="1"/>
  <c r="H14" i="1" s="1"/>
  <c r="E14" i="1"/>
  <c r="G13" i="1"/>
  <c r="H13" i="1" s="1"/>
  <c r="E13" i="1"/>
  <c r="G12" i="1"/>
  <c r="H12" i="1" s="1"/>
  <c r="E12" i="1"/>
  <c r="G11" i="1"/>
  <c r="H11" i="1" s="1"/>
  <c r="E11" i="1"/>
  <c r="G10" i="1"/>
  <c r="H10" i="1" s="1"/>
  <c r="E10" i="1"/>
  <c r="G9" i="1"/>
  <c r="H9" i="1" s="1"/>
  <c r="E9" i="1"/>
  <c r="G8" i="1"/>
  <c r="H8" i="1" s="1"/>
  <c r="E8" i="1"/>
  <c r="G7" i="1"/>
  <c r="H7" i="1" s="1"/>
  <c r="E7" i="1"/>
  <c r="G6" i="1"/>
  <c r="H6" i="1" s="1"/>
  <c r="E6" i="1"/>
  <c r="G5" i="1"/>
  <c r="H5" i="1" s="1"/>
  <c r="E5" i="1"/>
  <c r="I132" i="2" l="1"/>
  <c r="I48" i="1"/>
  <c r="I52" i="1"/>
  <c r="I56" i="1"/>
  <c r="I46" i="1"/>
  <c r="I50" i="1"/>
  <c r="I58" i="1"/>
  <c r="I54" i="1"/>
  <c r="I91" i="1"/>
  <c r="I93" i="1"/>
  <c r="I90" i="1"/>
  <c r="I92" i="1"/>
  <c r="I79" i="1"/>
  <c r="I81" i="1"/>
  <c r="I83" i="1"/>
  <c r="I85" i="1"/>
  <c r="I80" i="1"/>
  <c r="I82" i="1"/>
  <c r="I84" i="1"/>
  <c r="I86" i="1"/>
  <c r="I60" i="1"/>
  <c r="I98" i="1"/>
  <c r="I45" i="1"/>
  <c r="I47" i="1"/>
  <c r="I49" i="1"/>
  <c r="I51" i="1"/>
  <c r="I53" i="1"/>
  <c r="I55" i="1"/>
  <c r="I57" i="1"/>
  <c r="I59" i="1"/>
  <c r="I61" i="1"/>
  <c r="I63" i="1"/>
  <c r="I65" i="1"/>
  <c r="I67" i="1"/>
  <c r="I69" i="1"/>
  <c r="I71" i="1"/>
  <c r="I73" i="1"/>
  <c r="I75" i="1"/>
  <c r="I88" i="1"/>
  <c r="I95" i="1"/>
  <c r="I97" i="1"/>
  <c r="I99" i="1"/>
  <c r="I25" i="1"/>
  <c r="I27" i="1"/>
  <c r="I29" i="1"/>
  <c r="I31" i="1"/>
  <c r="I33" i="1"/>
  <c r="I35" i="1"/>
  <c r="I37" i="1"/>
  <c r="I39" i="1"/>
  <c r="I41" i="1"/>
  <c r="I43" i="1"/>
  <c r="I78" i="1"/>
  <c r="I89" i="1"/>
  <c r="I77" i="1"/>
  <c r="I24" i="1"/>
  <c r="I26" i="1"/>
  <c r="I28" i="1"/>
  <c r="I30" i="1"/>
  <c r="I32" i="1"/>
  <c r="I34" i="1"/>
  <c r="I36" i="1"/>
  <c r="I38" i="1"/>
  <c r="I40" i="1"/>
  <c r="I42" i="1"/>
  <c r="I44" i="1"/>
  <c r="I62" i="1"/>
  <c r="I64" i="1"/>
  <c r="I66" i="1"/>
  <c r="I68" i="1"/>
  <c r="I70" i="1"/>
  <c r="I72" i="1"/>
  <c r="I74" i="1"/>
  <c r="I76" i="1"/>
  <c r="I87" i="1"/>
  <c r="I94" i="1"/>
  <c r="I96" i="1"/>
  <c r="I17" i="1"/>
  <c r="I19" i="1"/>
  <c r="I8" i="1"/>
  <c r="I12" i="1"/>
  <c r="I16" i="1"/>
  <c r="I6" i="1"/>
  <c r="I10" i="1"/>
  <c r="I14" i="1"/>
  <c r="I7" i="1"/>
  <c r="I9" i="1"/>
  <c r="I11" i="1"/>
  <c r="I13" i="1"/>
  <c r="I15" i="1"/>
  <c r="I23" i="1"/>
  <c r="I21" i="1"/>
  <c r="I5" i="1"/>
  <c r="I20" i="1"/>
  <c r="I18" i="1"/>
  <c r="I22" i="1"/>
  <c r="I131" i="1" l="1"/>
  <c r="D15" i="6" s="1"/>
  <c r="D18" i="6" s="1"/>
  <c r="I1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tc={1213DC48-C741-4EB9-A1A6-DB1E4E2E2ADC}</author>
    <author>tc={0CAEDEC5-2858-4615-914B-09AFD067A07A}</author>
    <author>tc={37388084-D4D4-47BD-B269-F7D266FCEFDF}</author>
    <author>tc={7C9881A1-5168-4776-A233-1A9F09FE4678}</author>
    <author>tc={4A1BB291-2B13-493A-A848-D13421DC0C26}</author>
    <author>tc={54B67A5B-4950-47ED-876C-3834899828B8}</author>
    <author>tc={B8B1320D-1236-4A90-B587-A939C95AF60C}</author>
    <author>tc={ECCF2BF8-BA9E-4107-B268-AE9A3C4600D2}</author>
    <author>tc={330A446F-829A-42C9-83AA-7427AB78E656}</author>
    <author>tc={420CB5B3-9241-47D3-BFA8-81AD5A8B89C3}</author>
  </authors>
  <commentList>
    <comment ref="D3" authorId="0" shapeId="0" xr:uid="{1213DC48-C741-4EB9-A1A6-DB1E4E2E2ADC}">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calcularse con el salario mínimo del año 2013. Sobre este concepto no asiste obligación indemnizatoria frente a la Compañía Aseguradora.</t>
      </text>
    </comment>
    <comment ref="H3" authorId="1" shapeId="0" xr:uid="{0CAEDEC5-2858-4615-914B-09AFD067A07A}">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no será indexado debido a que dicha circunstancia no fue contemplada en la condena del proceso penal.</t>
      </text>
    </comment>
    <comment ref="D4" authorId="2" shapeId="0" xr:uid="{37388084-D4D4-47BD-B269-F7D266FCEFDF}">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 calcularse con el salario mínimo del año 2013. Sobre este concepto no asiste obligación indemnizatoria frente a la Compañía Aseguradora.</t>
      </text>
    </comment>
    <comment ref="H4" authorId="3" shapeId="0" xr:uid="{7C9881A1-5168-4776-A233-1A9F09FE467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no será indexado debido a que dicha circunstancia no fue contemplada en la condena del proceso penal.</t>
      </text>
    </comment>
    <comment ref="D5" authorId="4" shapeId="0" xr:uid="{4A1BB291-2B13-493A-A848-D13421DC0C2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Debe indexarse desde el 13 de julio de 2013.
</t>
      </text>
    </comment>
    <comment ref="H5" authorId="5" shapeId="0" xr:uid="{54B67A5B-4950-47ED-876C-3834899828B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se obtiene al indexarse la suma estipulada por este concepto en la condena y una vez aplicado el deducible de 2 SMLMV (Año 2003 - Fecha de ocurrencia del siniestro), ya que es el valor mínimo a descontar.</t>
      </text>
    </comment>
    <comment ref="D6" authorId="6" shapeId="0" xr:uid="{B8B1320D-1236-4A90-B587-A939C95AF60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Debe indexarse desde el 13 de julio de 2013.
</t>
      </text>
    </comment>
    <comment ref="H6" authorId="7" shapeId="0" xr:uid="{ECCF2BF8-BA9E-4107-B268-AE9A3C4600D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se obtiene al indexarse la suma estipulada por este concepto en la condena y una vez aplicado el deducible del 10% del valor de la pérdida</t>
      </text>
    </comment>
    <comment ref="D7" authorId="8" shapeId="0" xr:uid="{330A446F-829A-42C9-83AA-7427AB78E656}">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calculan sobre la totalidad de la condena impuesta al asegurado, habida cuenta que el contrato de seguro prevé la cobertura de las costas impuestas al asegurado. Igualmente, la condena por este concepto es solidaria, motivo por el cual Axa Colpatria debe reconocer el total de agencias en derecho.</t>
      </text>
    </comment>
    <comment ref="H8" authorId="9" shapeId="0" xr:uid="{420CB5B3-9241-47D3-BFA8-81AD5A8B89C3}">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valor se divide en proporción al número de demandados (5) en el proceso ejecutivo. No obstante, a la Compañía se le puede exigir responder solidariamente por este concepto y pagar la totalidad de los 5SMLMV (Año 2022 - Fecha en que se impuso la condena)</t>
      </text>
    </comment>
  </commentList>
</comments>
</file>

<file path=xl/sharedStrings.xml><?xml version="1.0" encoding="utf-8"?>
<sst xmlns="http://schemas.openxmlformats.org/spreadsheetml/2006/main" count="77" uniqueCount="48">
  <si>
    <t>LIQUIDACIÓN DE CRÉDITO</t>
  </si>
  <si>
    <t>CAPITAL INSOLUTO</t>
  </si>
  <si>
    <t>INTERESES DE MORA</t>
  </si>
  <si>
    <t>DÍAS</t>
  </si>
  <si>
    <t>TASA DE INTERÉS MORATORIO Efectivo anual*</t>
  </si>
  <si>
    <t>TASA DE INTERÉS MORATORIO Efectivo mensual*</t>
  </si>
  <si>
    <t>TASA DE INTERÉS MORATORIO Efectiva diaria*</t>
  </si>
  <si>
    <t>VALOR DE INTERÉS MORATORIO</t>
  </si>
  <si>
    <t>DESDE</t>
  </si>
  <si>
    <t>HASTA</t>
  </si>
  <si>
    <t>CAPITAL</t>
  </si>
  <si>
    <t>INTERÉS MORATORIO GENERADO</t>
  </si>
  <si>
    <t>TOTAL</t>
  </si>
  <si>
    <t>DAÑO EMERGENTE DESCONTANDO 10 % DEDUCIBLE</t>
  </si>
  <si>
    <t>LUCRO CESANTE DESCONTANDO 10 % DEDUCIBLE</t>
  </si>
  <si>
    <t>AGENCIAS EN DERECHO DE LA CONDENA</t>
  </si>
  <si>
    <t>TOTAL CAPITAL E INTERESES</t>
  </si>
  <si>
    <t>DAÑO EMERGENTE</t>
  </si>
  <si>
    <t>INTERESES DAÑO EMERGENTE</t>
  </si>
  <si>
    <t>LUCRO CESANTE</t>
  </si>
  <si>
    <t>INTERESES LUCRO CESANTE</t>
  </si>
  <si>
    <t>INDEXACIÓN</t>
  </si>
  <si>
    <t>IPC</t>
  </si>
  <si>
    <t>RA=RH*IPCFINAL/IPCINICIAL</t>
  </si>
  <si>
    <t>CONSOLIDADO INDEXADO</t>
  </si>
  <si>
    <t>AGENCIAS EN DERECHO DE LA CONDENA PENAL (7%)</t>
  </si>
  <si>
    <t>COSTAS PROCESO EJECUTIVO 5SMLMV*</t>
  </si>
  <si>
    <t>MANDAMIENTO EJECUTIVO</t>
  </si>
  <si>
    <t>indexación daño emergente</t>
  </si>
  <si>
    <t>valor gistórico</t>
  </si>
  <si>
    <t>índice inicial</t>
  </si>
  <si>
    <t>índice final</t>
  </si>
  <si>
    <t>total</t>
  </si>
  <si>
    <t>indexación lucro cesante</t>
  </si>
  <si>
    <t>valor histórico</t>
  </si>
  <si>
    <t>Valor después de deducible</t>
  </si>
  <si>
    <t>Valor de la pérdida por daño emergente</t>
  </si>
  <si>
    <t>deducible</t>
  </si>
  <si>
    <t>Total</t>
  </si>
  <si>
    <t>Valor de la pérdida por Lucro cesante</t>
  </si>
  <si>
    <t>DAÑO MORAL CAYO ANTONIO CAJAS</t>
  </si>
  <si>
    <t>DAÑO MORAL JULIA EMILIA PORRAS</t>
  </si>
  <si>
    <t>AUTO QUE ACLARA EL MANDAMIENTO EJECUTIVO</t>
  </si>
  <si>
    <t>ACTA DE AUDIENCIA CELEBRADA EL 28 DE JUNIO DE 2022 MEDIANTE LA CUAL SE CONDENA EN AGENCIAS EN DERECHO DENTRO DEL PROCESO EJECUTIVO</t>
  </si>
  <si>
    <t>200 smlmv
($117.900.000)</t>
  </si>
  <si>
    <t xml:space="preserve">DAÑO EMERGENTE </t>
  </si>
  <si>
    <t>COSTAS PROCESO EJECUTIVO (5SMLMV)</t>
  </si>
  <si>
    <t>CONSOLIDADO CONDENA SEGÚN LA SENTENCIA -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</si>
</sst>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4" formatCode="_-&quot;$&quot;\ * #,##0.00_-;\-&quot;$&quot;\ * #,##0.00_-;_-&quot;$&quot;\ * &quot;-&quot;??_-;_-@_-"/>
    <numFmt numFmtId="164" formatCode="_-&quot;$&quot;* #,##0_-;\-&quot;$&quot;* #,##0_-;_-&quot;$&quot;* &quot;-&quot;_-;_-@_-"/>
    <numFmt numFmtId="165" formatCode="_-* #,##0.00\ _€_-;\-* #,##0.00\ _€_-;_-* &quot;-&quot;??\ _€_-;_-@_-"/>
    <numFmt numFmtId="166" formatCode="#,##0\ _€"/>
    <numFmt numFmtId="167" formatCode="_-[$$-240A]\ * #,##0_-;\-[$$-240A]\ * #,##0_-;_-[$$-240A]\ * &quot;-&quot;??_-;_-@_-"/>
    <numFmt numFmtId="168" formatCode="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8"/>
      <color theme="1"/>
      <name val="Calibri"/>
      <family val="2"/>
      <scheme val="minor"/>
    </font>
    <font>
      <sz val="9"/>
      <color indexed="81"/>
      <name val="Tahoma"/>
      <charset val="1"/>
    </font>
  </fonts>
  <fills count="4">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s>
  <borders count="2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01">
    <xf numFmtId="0" fontId="0" fillId="0" borderId="0" xfId="0"/>
    <xf numFmtId="0" fontId="3" fillId="0" borderId="3" xfId="0" applyFont="1" applyBorder="1" applyAlignment="1">
      <alignment horizontal="center" vertical="center" wrapText="1"/>
    </xf>
    <xf numFmtId="0" fontId="0" fillId="0" borderId="3" xfId="0" applyBorder="1"/>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10" fontId="4" fillId="0" borderId="3" xfId="2" applyNumberFormat="1" applyFont="1" applyBorder="1" applyAlignment="1">
      <alignment horizontal="center" vertical="center"/>
    </xf>
    <xf numFmtId="165" fontId="4" fillId="0" borderId="3" xfId="2" applyNumberFormat="1" applyFont="1" applyBorder="1" applyAlignment="1">
      <alignment horizontal="center" vertical="center"/>
    </xf>
    <xf numFmtId="166" fontId="4" fillId="0" borderId="3" xfId="1" applyNumberFormat="1" applyFont="1" applyBorder="1" applyAlignment="1">
      <alignment horizontal="center" vertical="center"/>
    </xf>
    <xf numFmtId="167" fontId="4" fillId="0" borderId="3" xfId="1" applyNumberFormat="1" applyFont="1" applyBorder="1" applyAlignment="1">
      <alignment horizontal="center" vertical="center"/>
    </xf>
    <xf numFmtId="168" fontId="4" fillId="0" borderId="3" xfId="2" applyNumberFormat="1" applyFont="1" applyBorder="1" applyAlignment="1">
      <alignment horizontal="center" vertical="center"/>
    </xf>
    <xf numFmtId="0" fontId="4" fillId="0" borderId="5" xfId="0" applyFont="1" applyBorder="1" applyAlignment="1">
      <alignment horizontal="center" vertical="center"/>
    </xf>
    <xf numFmtId="10" fontId="4" fillId="0" borderId="6" xfId="2" applyNumberFormat="1" applyFont="1" applyBorder="1" applyAlignment="1">
      <alignment horizontal="center" vertical="center"/>
    </xf>
    <xf numFmtId="14" fontId="4" fillId="0" borderId="6" xfId="0" applyNumberFormat="1" applyFont="1" applyBorder="1" applyAlignment="1">
      <alignment horizontal="center" vertical="center"/>
    </xf>
    <xf numFmtId="0" fontId="4" fillId="0" borderId="7" xfId="0" applyFont="1" applyBorder="1" applyAlignment="1">
      <alignment horizontal="center" vertical="center"/>
    </xf>
    <xf numFmtId="10" fontId="4" fillId="0" borderId="1" xfId="2"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4" fillId="0" borderId="9" xfId="0" applyFont="1" applyBorder="1" applyAlignment="1">
      <alignment horizontal="center" vertical="center"/>
    </xf>
    <xf numFmtId="10" fontId="4" fillId="0" borderId="8" xfId="2" applyNumberFormat="1" applyFont="1" applyBorder="1" applyAlignment="1">
      <alignment horizontal="center" vertical="center"/>
    </xf>
    <xf numFmtId="168" fontId="4" fillId="0" borderId="2" xfId="2" applyNumberFormat="1"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1" xfId="0" applyFont="1" applyBorder="1" applyAlignment="1">
      <alignment horizontal="center" vertical="center"/>
    </xf>
    <xf numFmtId="168" fontId="4" fillId="0" borderId="4" xfId="2" applyNumberFormat="1" applyFont="1" applyBorder="1" applyAlignment="1">
      <alignment horizontal="center" vertical="center"/>
    </xf>
    <xf numFmtId="10" fontId="4" fillId="0" borderId="4" xfId="2" applyNumberFormat="1" applyFont="1" applyFill="1" applyBorder="1" applyAlignment="1">
      <alignment horizontal="center" vertical="center"/>
    </xf>
    <xf numFmtId="10" fontId="4" fillId="0" borderId="1" xfId="2" applyNumberFormat="1" applyFont="1" applyFill="1" applyBorder="1" applyAlignment="1">
      <alignment horizontal="center" vertical="center"/>
    </xf>
    <xf numFmtId="168" fontId="4" fillId="0" borderId="4" xfId="2" applyNumberFormat="1" applyFont="1" applyFill="1" applyBorder="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10" fontId="4" fillId="0" borderId="0" xfId="2" applyNumberFormat="1" applyFont="1" applyFill="1" applyBorder="1" applyAlignment="1">
      <alignment horizontal="center" vertical="center"/>
    </xf>
    <xf numFmtId="168" fontId="4" fillId="0" borderId="10" xfId="2" applyNumberFormat="1" applyFont="1" applyFill="1" applyBorder="1" applyAlignment="1">
      <alignment horizontal="center" vertical="center"/>
    </xf>
    <xf numFmtId="10" fontId="4" fillId="0" borderId="3" xfId="2" applyNumberFormat="1" applyFont="1" applyFill="1" applyBorder="1" applyAlignment="1">
      <alignment horizontal="center" vertical="center"/>
    </xf>
    <xf numFmtId="168" fontId="4" fillId="0" borderId="3" xfId="2" applyNumberFormat="1" applyFont="1" applyFill="1" applyBorder="1" applyAlignment="1">
      <alignment horizontal="center" vertical="center"/>
    </xf>
    <xf numFmtId="0" fontId="4" fillId="0" borderId="4" xfId="0" applyFont="1" applyBorder="1" applyAlignment="1">
      <alignment horizontal="center" vertical="center"/>
    </xf>
    <xf numFmtId="166" fontId="4" fillId="0" borderId="0" xfId="1" applyNumberFormat="1" applyFont="1" applyBorder="1" applyAlignment="1">
      <alignment horizontal="center" vertical="center"/>
    </xf>
    <xf numFmtId="167" fontId="4" fillId="0" borderId="4" xfId="1" applyNumberFormat="1"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xf>
    <xf numFmtId="167" fontId="3" fillId="0" borderId="3" xfId="0" applyNumberFormat="1" applyFont="1" applyBorder="1" applyAlignment="1">
      <alignment horizontal="center" vertical="center"/>
    </xf>
    <xf numFmtId="167" fontId="0" fillId="0" borderId="13" xfId="1" applyNumberFormat="1" applyFont="1" applyBorder="1" applyAlignment="1">
      <alignment vertical="center"/>
    </xf>
    <xf numFmtId="167" fontId="0" fillId="0" borderId="13" xfId="0" applyNumberFormat="1" applyBorder="1" applyAlignment="1">
      <alignment vertical="center"/>
    </xf>
    <xf numFmtId="0" fontId="0" fillId="0" borderId="13" xfId="0" applyBorder="1"/>
    <xf numFmtId="17" fontId="0" fillId="0" borderId="13" xfId="0" applyNumberFormat="1" applyBorder="1"/>
    <xf numFmtId="0" fontId="0" fillId="0" borderId="19" xfId="0" applyBorder="1"/>
    <xf numFmtId="0" fontId="0" fillId="0" borderId="15" xfId="0" applyBorder="1"/>
    <xf numFmtId="0" fontId="0" fillId="0" borderId="20" xfId="0" applyBorder="1"/>
    <xf numFmtId="0" fontId="0" fillId="0" borderId="14" xfId="0" applyBorder="1"/>
    <xf numFmtId="0" fontId="0" fillId="0" borderId="21" xfId="0" applyBorder="1"/>
    <xf numFmtId="167" fontId="0" fillId="0" borderId="14" xfId="0" applyNumberFormat="1" applyBorder="1"/>
    <xf numFmtId="167" fontId="0" fillId="0" borderId="22" xfId="0" applyNumberFormat="1" applyBorder="1"/>
    <xf numFmtId="0" fontId="0" fillId="0" borderId="18" xfId="0" applyBorder="1"/>
    <xf numFmtId="0" fontId="0" fillId="0" borderId="23" xfId="0" applyBorder="1"/>
    <xf numFmtId="0" fontId="0" fillId="2" borderId="14" xfId="0" applyFill="1" applyBorder="1"/>
    <xf numFmtId="164" fontId="2" fillId="3" borderId="13" xfId="0" applyNumberFormat="1" applyFont="1" applyFill="1" applyBorder="1"/>
    <xf numFmtId="44" fontId="0" fillId="0" borderId="13" xfId="1" applyFont="1" applyBorder="1"/>
    <xf numFmtId="44" fontId="0" fillId="0" borderId="13" xfId="0" applyNumberFormat="1" applyBorder="1"/>
    <xf numFmtId="0" fontId="2" fillId="0" borderId="13" xfId="0" applyFont="1" applyBorder="1"/>
    <xf numFmtId="0" fontId="0" fillId="0" borderId="13" xfId="0" applyBorder="1" applyAlignment="1">
      <alignment wrapText="1"/>
    </xf>
    <xf numFmtId="0" fontId="2" fillId="0" borderId="13" xfId="0" applyFont="1" applyBorder="1" applyAlignment="1">
      <alignment wrapText="1"/>
    </xf>
    <xf numFmtId="167" fontId="4" fillId="0" borderId="2" xfId="1" applyNumberFormat="1" applyFont="1" applyBorder="1" applyAlignment="1">
      <alignment horizontal="center" vertical="center"/>
    </xf>
    <xf numFmtId="10" fontId="4" fillId="0" borderId="10" xfId="2" applyNumberFormat="1"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13" xfId="0" applyBorder="1" applyAlignment="1">
      <alignment horizontal="center" vertical="center" wrapText="1"/>
    </xf>
    <xf numFmtId="164" fontId="0" fillId="0" borderId="13" xfId="3" applyFont="1" applyBorder="1" applyAlignment="1">
      <alignment wrapText="1"/>
    </xf>
    <xf numFmtId="167" fontId="2" fillId="0" borderId="0" xfId="0" applyNumberFormat="1" applyFont="1" applyAlignme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167" fontId="0" fillId="0" borderId="13" xfId="0" applyNumberFormat="1" applyBorder="1" applyAlignment="1">
      <alignment horizontal="center" vertical="center" wrapText="1"/>
    </xf>
    <xf numFmtId="6" fontId="0" fillId="0" borderId="13" xfId="0" applyNumberFormat="1" applyBorder="1" applyAlignment="1">
      <alignment horizontal="center" vertical="center" wrapText="1"/>
    </xf>
    <xf numFmtId="42" fontId="0" fillId="0" borderId="13" xfId="0" applyNumberFormat="1" applyBorder="1" applyAlignment="1">
      <alignment vertical="center"/>
    </xf>
    <xf numFmtId="10" fontId="4" fillId="0" borderId="2" xfId="2" applyNumberFormat="1" applyFont="1" applyBorder="1" applyAlignment="1">
      <alignment horizontal="center" vertical="center"/>
    </xf>
    <xf numFmtId="165" fontId="4" fillId="0" borderId="2" xfId="2" applyNumberFormat="1"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13" xfId="0" applyFont="1" applyBorder="1" applyAlignment="1">
      <alignment horizontal="center"/>
    </xf>
    <xf numFmtId="0" fontId="2" fillId="3" borderId="13" xfId="0" applyFont="1" applyFill="1" applyBorder="1" applyAlignment="1">
      <alignment horizontal="center"/>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3" borderId="13" xfId="0" applyFont="1" applyFill="1" applyBorder="1" applyAlignment="1">
      <alignment horizontal="left"/>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cellXfs>
  <cellStyles count="4">
    <cellStyle name="Moneda" xfId="1" builtinId="4"/>
    <cellStyle name="Moneda [0]" xfId="3"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33</xdr:row>
      <xdr:rowOff>15875</xdr:rowOff>
    </xdr:from>
    <xdr:to>
      <xdr:col>4</xdr:col>
      <xdr:colOff>87333</xdr:colOff>
      <xdr:row>52</xdr:row>
      <xdr:rowOff>166688</xdr:rowOff>
    </xdr:to>
    <xdr:pic>
      <xdr:nvPicPr>
        <xdr:cNvPr id="2" name="Imagen 1">
          <a:extLst>
            <a:ext uri="{FF2B5EF4-FFF2-40B4-BE49-F238E27FC236}">
              <a16:creationId xmlns:a16="http://schemas.microsoft.com/office/drawing/2014/main" id="{F98B8A5F-AC7A-4E5B-A13D-AA56426786DF}"/>
            </a:ext>
          </a:extLst>
        </xdr:cNvPr>
        <xdr:cNvPicPr>
          <a:picLocks noChangeAspect="1"/>
        </xdr:cNvPicPr>
      </xdr:nvPicPr>
      <xdr:blipFill>
        <a:blip xmlns:r="http://schemas.openxmlformats.org/officeDocument/2006/relationships" r:embed="rId1"/>
        <a:stretch>
          <a:fillRect/>
        </a:stretch>
      </xdr:blipFill>
      <xdr:spPr>
        <a:xfrm>
          <a:off x="0" y="13120688"/>
          <a:ext cx="5008583" cy="3619500"/>
        </a:xfrm>
        <a:prstGeom prst="rect">
          <a:avLst/>
        </a:prstGeom>
      </xdr:spPr>
    </xdr:pic>
    <xdr:clientData/>
  </xdr:twoCellAnchor>
  <xdr:twoCellAnchor editAs="oneCell">
    <xdr:from>
      <xdr:col>0</xdr:col>
      <xdr:colOff>0</xdr:colOff>
      <xdr:row>57</xdr:row>
      <xdr:rowOff>0</xdr:rowOff>
    </xdr:from>
    <xdr:to>
      <xdr:col>4</xdr:col>
      <xdr:colOff>100115</xdr:colOff>
      <xdr:row>62</xdr:row>
      <xdr:rowOff>55563</xdr:rowOff>
    </xdr:to>
    <xdr:pic>
      <xdr:nvPicPr>
        <xdr:cNvPr id="3" name="Imagen 2">
          <a:extLst>
            <a:ext uri="{FF2B5EF4-FFF2-40B4-BE49-F238E27FC236}">
              <a16:creationId xmlns:a16="http://schemas.microsoft.com/office/drawing/2014/main" id="{B0EA303A-1C0B-4A90-A391-A05818AFB5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7486313"/>
          <a:ext cx="5021365" cy="968375"/>
        </a:xfrm>
        <a:prstGeom prst="rect">
          <a:avLst/>
        </a:prstGeom>
      </xdr:spPr>
    </xdr:pic>
    <xdr:clientData/>
  </xdr:twoCellAnchor>
  <xdr:twoCellAnchor editAs="oneCell">
    <xdr:from>
      <xdr:col>0</xdr:col>
      <xdr:colOff>1</xdr:colOff>
      <xdr:row>66</xdr:row>
      <xdr:rowOff>1</xdr:rowOff>
    </xdr:from>
    <xdr:to>
      <xdr:col>4</xdr:col>
      <xdr:colOff>23813</xdr:colOff>
      <xdr:row>71</xdr:row>
      <xdr:rowOff>111126</xdr:rowOff>
    </xdr:to>
    <xdr:pic>
      <xdr:nvPicPr>
        <xdr:cNvPr id="4" name="Imagen 3">
          <a:extLst>
            <a:ext uri="{FF2B5EF4-FFF2-40B4-BE49-F238E27FC236}">
              <a16:creationId xmlns:a16="http://schemas.microsoft.com/office/drawing/2014/main" id="{B2D6D631-7015-44C8-88DD-CF18FEC7F8CD}"/>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20180"/>
        <a:stretch/>
      </xdr:blipFill>
      <xdr:spPr>
        <a:xfrm>
          <a:off x="1" y="19573876"/>
          <a:ext cx="4945062" cy="10239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iel Lozano Villota" id="{75BA460F-CD4D-4803-9343-295E484821FD}" userId="S::dlozano@gha.com.co::0f8709e1-c88d-410b-86e2-2acf2a38136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4-12-18T19:33:47.88" personId="{75BA460F-CD4D-4803-9343-295E484821FD}" id="{1213DC48-C741-4EB9-A1A6-DB1E4E2E2ADC}">
    <text>Debe calcularse con el salario mínimo del año 2013. Sobre este concepto no asiste obligación indemnizatoria frente a la Compañía Aseguradora.</text>
  </threadedComment>
  <threadedComment ref="H3" dT="2024-12-18T19:38:27.89" personId="{75BA460F-CD4D-4803-9343-295E484821FD}" id="{0CAEDEC5-2858-4615-914B-09AFD067A07A}">
    <text>Este valor no será indexado debido a que dicha circunstancia no fue contemplada en la condena del proceso penal.</text>
  </threadedComment>
  <threadedComment ref="D4" dT="2024-12-18T19:34:16.61" personId="{75BA460F-CD4D-4803-9343-295E484821FD}" id="{37388084-D4D4-47BD-B269-F7D266FCEFDF}">
    <text>Debe calcularse con el salario mínimo del año 2013. Sobre este concepto no asiste obligación indemnizatoria frente a la Compañía Aseguradora.</text>
  </threadedComment>
  <threadedComment ref="H4" dT="2024-12-18T19:38:44.80" personId="{75BA460F-CD4D-4803-9343-295E484821FD}" id="{7C9881A1-5168-4776-A233-1A9F09FE4678}">
    <text>Este valor no será indexado debido a que dicha circunstancia no fue contemplada en la condena del proceso penal.</text>
  </threadedComment>
  <threadedComment ref="D5" dT="2024-12-18T19:34:32.78" personId="{75BA460F-CD4D-4803-9343-295E484821FD}" id="{4A1BB291-2B13-493A-A848-D13421DC0C26}">
    <text xml:space="preserve">Debe indexarse desde el 13 de julio de 2013.
</text>
  </threadedComment>
  <threadedComment ref="H5" dT="2024-12-18T19:39:00.69" personId="{75BA460F-CD4D-4803-9343-295E484821FD}" id="{54B67A5B-4950-47ED-876C-3834899828B8}">
    <text>Este valor se obtiene al indexarse la suma estipulada por este concepto en la condena y una vez aplicado el deducible de 2 SMLMV (Año 2003 - Fecha de ocurrencia del siniestro), ya que es el valor mínimo a descontar.</text>
  </threadedComment>
  <threadedComment ref="D6" dT="2024-12-18T19:34:42.39" personId="{75BA460F-CD4D-4803-9343-295E484821FD}" id="{B8B1320D-1236-4A90-B587-A939C95AF60C}">
    <text xml:space="preserve">Debe indexarse desde el 13 de julio de 2013.
</text>
  </threadedComment>
  <threadedComment ref="H6" dT="2024-12-18T19:39:14.50" personId="{75BA460F-CD4D-4803-9343-295E484821FD}" id="{ECCF2BF8-BA9E-4107-B268-AE9A3C4600D2}">
    <text>Este valor se obtiene al indexarse la suma estipulada por este concepto en la condena y una vez aplicado el deducible del 10% del valor de la pérdida</text>
  </threadedComment>
  <threadedComment ref="D7" dT="2024-12-18T19:35:14.45" personId="{75BA460F-CD4D-4803-9343-295E484821FD}" id="{330A446F-829A-42C9-83AA-7427AB78E656}">
    <text>Se calculan sobre la totalidad de la condena impuesta al asegurado, habida cuenta que el contrato de seguro prevé la cobertura de las costas impuestas al asegurado. Igualmente, la condena por este concepto es solidaria, motivo por el cual Axa Colpatria debe reconocer el total de agencias en derecho.</text>
  </threadedComment>
  <threadedComment ref="H8" dT="2024-12-18T19:39:33.65" personId="{75BA460F-CD4D-4803-9343-295E484821FD}" id="{420CB5B3-9241-47D3-BFA8-81AD5A8B89C3}">
    <text>Este valor se divide en proporción al número de demandados (5) en el proceso ejecutivo. No obstante, a la Compañía se le puede exigir responder solidariamente por este concepto y pagar la totalidad de los 5SMLMV (Año 2022 - Fecha en que se impuso la condena)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C8A0-831A-43D1-A1DD-9D8FF292E855}">
  <dimension ref="A2:H65"/>
  <sheetViews>
    <sheetView tabSelected="1" zoomScale="80" zoomScaleNormal="80" workbookViewId="0">
      <selection activeCell="J5" sqref="J5"/>
    </sheetView>
  </sheetViews>
  <sheetFormatPr baseColWidth="10" defaultRowHeight="15" x14ac:dyDescent="0.25"/>
  <cols>
    <col min="1" max="8" width="17.5703125" customWidth="1"/>
  </cols>
  <sheetData>
    <row r="2" spans="2:8" ht="14.45" customHeight="1" x14ac:dyDescent="0.25">
      <c r="B2" s="77" t="s">
        <v>47</v>
      </c>
      <c r="C2" s="77"/>
      <c r="D2" s="77"/>
      <c r="F2" s="77" t="s">
        <v>24</v>
      </c>
      <c r="G2" s="77"/>
      <c r="H2" s="77"/>
    </row>
    <row r="3" spans="2:8" ht="90" customHeight="1" x14ac:dyDescent="0.25">
      <c r="B3" s="80" t="s">
        <v>40</v>
      </c>
      <c r="C3" s="81"/>
      <c r="D3" s="65" t="s">
        <v>44</v>
      </c>
      <c r="E3" s="64"/>
      <c r="F3" s="80" t="s">
        <v>40</v>
      </c>
      <c r="G3" s="81"/>
      <c r="H3" s="71">
        <v>117900000</v>
      </c>
    </row>
    <row r="4" spans="2:8" ht="90" customHeight="1" x14ac:dyDescent="0.25">
      <c r="B4" s="80" t="s">
        <v>41</v>
      </c>
      <c r="C4" s="81"/>
      <c r="D4" s="65" t="s">
        <v>44</v>
      </c>
      <c r="E4" s="64"/>
      <c r="F4" s="80" t="s">
        <v>41</v>
      </c>
      <c r="G4" s="81"/>
      <c r="H4" s="71">
        <v>117900000</v>
      </c>
    </row>
    <row r="5" spans="2:8" ht="90" customHeight="1" x14ac:dyDescent="0.25">
      <c r="B5" s="79" t="s">
        <v>45</v>
      </c>
      <c r="C5" s="79"/>
      <c r="D5" s="41">
        <v>3000000</v>
      </c>
      <c r="E5" s="64"/>
      <c r="F5" s="83" t="s">
        <v>17</v>
      </c>
      <c r="G5" s="84"/>
      <c r="H5" s="41">
        <f>(B25-664000)</f>
        <v>4783060.304670779</v>
      </c>
    </row>
    <row r="6" spans="2:8" ht="90" customHeight="1" x14ac:dyDescent="0.25">
      <c r="B6" s="79" t="s">
        <v>19</v>
      </c>
      <c r="C6" s="79"/>
      <c r="D6" s="41">
        <v>10560000</v>
      </c>
      <c r="E6" s="64"/>
      <c r="F6" s="83" t="s">
        <v>19</v>
      </c>
      <c r="G6" s="84"/>
      <c r="H6" s="41">
        <f>(B28-(B28*10%))</f>
        <v>17256287.045197029</v>
      </c>
    </row>
    <row r="7" spans="2:8" ht="90" customHeight="1" x14ac:dyDescent="0.25">
      <c r="B7" s="79" t="s">
        <v>25</v>
      </c>
      <c r="C7" s="79"/>
      <c r="D7" s="42">
        <v>17455200</v>
      </c>
      <c r="E7" s="63"/>
      <c r="F7" s="83" t="s">
        <v>25</v>
      </c>
      <c r="G7" s="84"/>
      <c r="H7" s="72">
        <f>((H3+H4+H5+H6)*7%)</f>
        <v>18048754.31449075</v>
      </c>
    </row>
    <row r="8" spans="2:8" ht="99.95" customHeight="1" x14ac:dyDescent="0.25">
      <c r="F8" s="83" t="s">
        <v>46</v>
      </c>
      <c r="G8" s="84"/>
      <c r="H8" s="42">
        <v>1000000</v>
      </c>
    </row>
    <row r="9" spans="2:8" x14ac:dyDescent="0.25">
      <c r="F9" s="68"/>
      <c r="G9" s="68"/>
      <c r="H9" s="67"/>
    </row>
    <row r="10" spans="2:8" x14ac:dyDescent="0.25">
      <c r="F10" s="68"/>
      <c r="G10" s="68"/>
      <c r="H10" s="67"/>
    </row>
    <row r="11" spans="2:8" x14ac:dyDescent="0.25">
      <c r="B11" s="78" t="s">
        <v>16</v>
      </c>
      <c r="C11" s="78"/>
      <c r="D11" s="78"/>
      <c r="F11" s="69"/>
      <c r="G11" s="69"/>
      <c r="H11" s="67"/>
    </row>
    <row r="12" spans="2:8" s="64" customFormat="1" ht="30" customHeight="1" x14ac:dyDescent="0.25">
      <c r="B12" s="79" t="s">
        <v>17</v>
      </c>
      <c r="C12" s="79"/>
      <c r="D12" s="66">
        <f>H5</f>
        <v>4783060.304670779</v>
      </c>
      <c r="F12"/>
      <c r="G12"/>
      <c r="H12"/>
    </row>
    <row r="13" spans="2:8" s="64" customFormat="1" ht="30" customHeight="1" x14ac:dyDescent="0.25">
      <c r="B13" s="79" t="s">
        <v>18</v>
      </c>
      <c r="C13" s="79"/>
      <c r="D13" s="66">
        <f>+DE!I131</f>
        <v>3233224.5914560105</v>
      </c>
      <c r="F13"/>
      <c r="G13"/>
      <c r="H13"/>
    </row>
    <row r="14" spans="2:8" s="64" customFormat="1" ht="30" customHeight="1" x14ac:dyDescent="0.25">
      <c r="B14" s="79" t="s">
        <v>19</v>
      </c>
      <c r="C14" s="79"/>
      <c r="D14" s="66">
        <f>H6</f>
        <v>17256287.045197029</v>
      </c>
    </row>
    <row r="15" spans="2:8" s="64" customFormat="1" ht="30" customHeight="1" x14ac:dyDescent="0.25">
      <c r="B15" s="79" t="s">
        <v>20</v>
      </c>
      <c r="C15" s="79"/>
      <c r="D15" s="66">
        <f>+LC!I131</f>
        <v>11664802.046771413</v>
      </c>
    </row>
    <row r="16" spans="2:8" s="64" customFormat="1" ht="30" customHeight="1" x14ac:dyDescent="0.25">
      <c r="B16" s="79" t="s">
        <v>15</v>
      </c>
      <c r="C16" s="79"/>
      <c r="D16" s="70">
        <f>H7</f>
        <v>18048754.31449075</v>
      </c>
    </row>
    <row r="17" spans="1:8" s="64" customFormat="1" ht="30" customHeight="1" x14ac:dyDescent="0.25">
      <c r="B17" s="80" t="s">
        <v>26</v>
      </c>
      <c r="C17" s="81"/>
      <c r="D17" s="70">
        <f>H8</f>
        <v>1000000</v>
      </c>
    </row>
    <row r="18" spans="1:8" x14ac:dyDescent="0.25">
      <c r="B18" s="82" t="s">
        <v>12</v>
      </c>
      <c r="C18" s="82"/>
      <c r="D18" s="55">
        <f>SUM(D12:D17)</f>
        <v>55986128.302585982</v>
      </c>
      <c r="F18" s="64"/>
      <c r="G18" s="64"/>
      <c r="H18" s="64"/>
    </row>
    <row r="19" spans="1:8" x14ac:dyDescent="0.25">
      <c r="F19" s="64"/>
      <c r="G19" s="64"/>
      <c r="H19" s="64"/>
    </row>
    <row r="21" spans="1:8" x14ac:dyDescent="0.25">
      <c r="B21" s="45" t="s">
        <v>21</v>
      </c>
      <c r="C21" s="46" t="s">
        <v>23</v>
      </c>
      <c r="D21" s="47"/>
    </row>
    <row r="22" spans="1:8" x14ac:dyDescent="0.25">
      <c r="B22" s="43" t="s">
        <v>22</v>
      </c>
      <c r="C22" s="44">
        <v>41456</v>
      </c>
      <c r="D22" s="43">
        <v>79.430000000000007</v>
      </c>
    </row>
    <row r="23" spans="1:8" x14ac:dyDescent="0.25">
      <c r="B23" s="43"/>
      <c r="C23" s="44">
        <v>45474</v>
      </c>
      <c r="D23" s="43">
        <v>144.22</v>
      </c>
    </row>
    <row r="24" spans="1:8" x14ac:dyDescent="0.25">
      <c r="B24" s="54" t="s">
        <v>17</v>
      </c>
      <c r="D24" s="49"/>
    </row>
    <row r="25" spans="1:8" x14ac:dyDescent="0.25">
      <c r="B25" s="50">
        <f>(D5*(D23/D22))</f>
        <v>5447060.304670779</v>
      </c>
      <c r="D25" s="49"/>
    </row>
    <row r="26" spans="1:8" x14ac:dyDescent="0.25">
      <c r="B26" s="48"/>
      <c r="D26" s="49"/>
    </row>
    <row r="27" spans="1:8" x14ac:dyDescent="0.25">
      <c r="B27" s="54" t="s">
        <v>19</v>
      </c>
      <c r="D27" s="49"/>
    </row>
    <row r="28" spans="1:8" x14ac:dyDescent="0.25">
      <c r="B28" s="51">
        <f>(D6*(D23/D22))</f>
        <v>19173652.272441141</v>
      </c>
      <c r="C28" s="52"/>
      <c r="D28" s="53"/>
    </row>
    <row r="32" spans="1:8" x14ac:dyDescent="0.25">
      <c r="A32" s="75" t="s">
        <v>27</v>
      </c>
      <c r="B32" s="75"/>
      <c r="C32" s="75"/>
    </row>
    <row r="56" spans="1:3" x14ac:dyDescent="0.25">
      <c r="A56" s="75" t="s">
        <v>42</v>
      </c>
      <c r="B56" s="75"/>
      <c r="C56" s="75"/>
    </row>
    <row r="65" spans="1:3" ht="49.5" customHeight="1" x14ac:dyDescent="0.25">
      <c r="A65" s="76" t="s">
        <v>43</v>
      </c>
      <c r="B65" s="76"/>
      <c r="C65" s="76"/>
    </row>
  </sheetData>
  <mergeCells count="24">
    <mergeCell ref="F6:G6"/>
    <mergeCell ref="F7:G7"/>
    <mergeCell ref="F8:G8"/>
    <mergeCell ref="B2:D2"/>
    <mergeCell ref="B3:C3"/>
    <mergeCell ref="B4:C4"/>
    <mergeCell ref="B5:C5"/>
    <mergeCell ref="B6:C6"/>
    <mergeCell ref="A32:C32"/>
    <mergeCell ref="A56:C56"/>
    <mergeCell ref="A65:C65"/>
    <mergeCell ref="F2:H2"/>
    <mergeCell ref="B11:D11"/>
    <mergeCell ref="B12:C12"/>
    <mergeCell ref="F3:G3"/>
    <mergeCell ref="F4:G4"/>
    <mergeCell ref="B13:C13"/>
    <mergeCell ref="B14:C14"/>
    <mergeCell ref="B15:C15"/>
    <mergeCell ref="B16:C16"/>
    <mergeCell ref="B17:C17"/>
    <mergeCell ref="B18:C18"/>
    <mergeCell ref="B7:C7"/>
    <mergeCell ref="F5:G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32"/>
  <sheetViews>
    <sheetView workbookViewId="0">
      <selection activeCell="L130" sqref="L130"/>
    </sheetView>
  </sheetViews>
  <sheetFormatPr baseColWidth="10" defaultRowHeight="15" x14ac:dyDescent="0.25"/>
  <cols>
    <col min="2" max="2" width="18" bestFit="1" customWidth="1"/>
    <col min="6" max="6" width="18" customWidth="1"/>
    <col min="7" max="7" width="14.140625" customWidth="1"/>
    <col min="8" max="8" width="13.28515625" customWidth="1"/>
    <col min="9" max="9" width="15" customWidth="1"/>
  </cols>
  <sheetData>
    <row r="1" spans="2:9" x14ac:dyDescent="0.25">
      <c r="B1" s="91" t="s">
        <v>0</v>
      </c>
      <c r="C1" s="91"/>
      <c r="D1" s="91"/>
      <c r="E1" s="91"/>
      <c r="F1" s="91"/>
      <c r="G1" s="91"/>
      <c r="H1" s="91"/>
      <c r="I1" s="91"/>
    </row>
    <row r="2" spans="2:9" ht="15.75" thickBot="1" x14ac:dyDescent="0.3">
      <c r="B2" s="92" t="s">
        <v>13</v>
      </c>
      <c r="C2" s="93"/>
      <c r="D2" s="93"/>
      <c r="E2" s="93"/>
      <c r="F2" s="93"/>
      <c r="G2" s="93"/>
      <c r="H2" s="93"/>
      <c r="I2" s="93"/>
    </row>
    <row r="3" spans="2:9" ht="15.75" thickBot="1" x14ac:dyDescent="0.3">
      <c r="B3" s="94" t="s">
        <v>1</v>
      </c>
      <c r="C3" s="96" t="s">
        <v>2</v>
      </c>
      <c r="D3" s="96"/>
      <c r="E3" s="97" t="s">
        <v>3</v>
      </c>
      <c r="F3" s="97" t="s">
        <v>4</v>
      </c>
      <c r="G3" s="97" t="s">
        <v>5</v>
      </c>
      <c r="H3" s="97" t="s">
        <v>6</v>
      </c>
      <c r="I3" s="99" t="s">
        <v>7</v>
      </c>
    </row>
    <row r="4" spans="2:9" ht="47.1" customHeight="1" thickBot="1" x14ac:dyDescent="0.3">
      <c r="B4" s="95"/>
      <c r="C4" s="1" t="s">
        <v>8</v>
      </c>
      <c r="D4" s="1" t="s">
        <v>9</v>
      </c>
      <c r="E4" s="98"/>
      <c r="F4" s="98"/>
      <c r="G4" s="98"/>
      <c r="H4" s="98"/>
      <c r="I4" s="100"/>
    </row>
    <row r="5" spans="2:9" ht="15.75" hidden="1" thickBot="1" x14ac:dyDescent="0.3">
      <c r="B5" s="2"/>
      <c r="C5" s="3">
        <v>39692</v>
      </c>
      <c r="D5" s="3">
        <v>39721</v>
      </c>
      <c r="E5" s="4">
        <f>D5-C5+1</f>
        <v>30</v>
      </c>
      <c r="F5" s="5">
        <v>0.32269999999999999</v>
      </c>
      <c r="G5" s="5">
        <f>+(1+F5)^(1/12)-1</f>
        <v>2.3579971620140583E-2</v>
      </c>
      <c r="H5" s="5">
        <f>+(1+G5)^(1/30)-1</f>
        <v>7.7717712923530691E-4</v>
      </c>
      <c r="I5" s="6">
        <f>(B$46*H5)*E5</f>
        <v>111518.55229630166</v>
      </c>
    </row>
    <row r="6" spans="2:9" ht="15.75" hidden="1" thickBot="1" x14ac:dyDescent="0.3">
      <c r="B6" s="7"/>
      <c r="C6" s="3">
        <v>39722</v>
      </c>
      <c r="D6" s="3">
        <v>39813</v>
      </c>
      <c r="E6" s="4">
        <f t="shared" ref="E6:E69" si="0">D6-C6+1</f>
        <v>92</v>
      </c>
      <c r="F6" s="5">
        <v>0.31530000000000002</v>
      </c>
      <c r="G6" s="5">
        <f t="shared" ref="G6:G69" si="1">+(1+F6)^(1/12)-1</f>
        <v>2.3101532064367492E-2</v>
      </c>
      <c r="H6" s="5">
        <f t="shared" ref="H6:H69" si="2">+(1+G6)^(1/30)-1</f>
        <v>7.6158090139122336E-4</v>
      </c>
      <c r="I6" s="6">
        <f t="shared" ref="I6:I44" si="3">(B$27*H6)*E6</f>
        <v>335127.23879805714</v>
      </c>
    </row>
    <row r="7" spans="2:9" ht="15.75" hidden="1" thickBot="1" x14ac:dyDescent="0.3">
      <c r="B7" s="7"/>
      <c r="C7" s="3">
        <v>39814</v>
      </c>
      <c r="D7" s="3">
        <v>39903</v>
      </c>
      <c r="E7" s="4">
        <f t="shared" si="0"/>
        <v>90</v>
      </c>
      <c r="F7" s="5">
        <v>0.30709999999999998</v>
      </c>
      <c r="G7" s="5">
        <f t="shared" si="1"/>
        <v>2.2568478742334364E-2</v>
      </c>
      <c r="H7" s="5">
        <f t="shared" si="2"/>
        <v>7.4419606216213907E-4</v>
      </c>
      <c r="I7" s="6">
        <f t="shared" si="3"/>
        <v>320358.11794380314</v>
      </c>
    </row>
    <row r="8" spans="2:9" ht="15.75" hidden="1" thickBot="1" x14ac:dyDescent="0.3">
      <c r="B8" s="7"/>
      <c r="C8" s="3">
        <v>39904</v>
      </c>
      <c r="D8" s="3">
        <v>39994</v>
      </c>
      <c r="E8" s="4">
        <f t="shared" si="0"/>
        <v>91</v>
      </c>
      <c r="F8" s="5">
        <v>0.30420000000000003</v>
      </c>
      <c r="G8" s="5">
        <f t="shared" si="1"/>
        <v>2.2379225919199275E-2</v>
      </c>
      <c r="H8" s="5">
        <f t="shared" si="2"/>
        <v>7.3802172071268934E-4</v>
      </c>
      <c r="I8" s="6">
        <f t="shared" si="3"/>
        <v>321230.21806563763</v>
      </c>
    </row>
    <row r="9" spans="2:9" ht="15.75" hidden="1" thickBot="1" x14ac:dyDescent="0.3">
      <c r="B9" s="7"/>
      <c r="C9" s="3">
        <v>39995</v>
      </c>
      <c r="D9" s="3">
        <v>40086</v>
      </c>
      <c r="E9" s="4">
        <f t="shared" si="0"/>
        <v>92</v>
      </c>
      <c r="F9" s="5">
        <v>0.27979999999999999</v>
      </c>
      <c r="G9" s="5">
        <f t="shared" si="1"/>
        <v>2.0771436069723315E-2</v>
      </c>
      <c r="H9" s="5">
        <f t="shared" si="2"/>
        <v>6.8552324073545279E-4</v>
      </c>
      <c r="I9" s="6">
        <f t="shared" si="3"/>
        <v>301658.70806357334</v>
      </c>
    </row>
    <row r="10" spans="2:9" ht="15.75" hidden="1" thickBot="1" x14ac:dyDescent="0.3">
      <c r="B10" s="7"/>
      <c r="C10" s="3">
        <v>40087</v>
      </c>
      <c r="D10" s="3">
        <v>40178</v>
      </c>
      <c r="E10" s="4">
        <f t="shared" si="0"/>
        <v>92</v>
      </c>
      <c r="F10" s="5">
        <v>0.25919999999999999</v>
      </c>
      <c r="G10" s="5">
        <f t="shared" si="1"/>
        <v>1.9392012318319551E-2</v>
      </c>
      <c r="H10" s="5">
        <f t="shared" si="2"/>
        <v>6.4041775405332402E-4</v>
      </c>
      <c r="I10" s="6">
        <f t="shared" si="3"/>
        <v>281810.41987933585</v>
      </c>
    </row>
    <row r="11" spans="2:9" ht="15.75" hidden="1" thickBot="1" x14ac:dyDescent="0.3">
      <c r="B11" s="7"/>
      <c r="C11" s="3">
        <v>40179</v>
      </c>
      <c r="D11" s="3">
        <v>40268</v>
      </c>
      <c r="E11" s="4">
        <f t="shared" si="0"/>
        <v>90</v>
      </c>
      <c r="F11" s="5">
        <v>0.24210000000000001</v>
      </c>
      <c r="G11" s="5">
        <f t="shared" si="1"/>
        <v>1.8231152792165028E-2</v>
      </c>
      <c r="H11" s="5">
        <f t="shared" si="2"/>
        <v>6.0241331019206257E-4</v>
      </c>
      <c r="I11" s="6">
        <f t="shared" si="3"/>
        <v>259324.12718864813</v>
      </c>
    </row>
    <row r="12" spans="2:9" ht="15.75" hidden="1" thickBot="1" x14ac:dyDescent="0.3">
      <c r="B12" s="7"/>
      <c r="C12" s="3">
        <v>40269</v>
      </c>
      <c r="D12" s="3">
        <v>40359</v>
      </c>
      <c r="E12" s="4">
        <f t="shared" si="0"/>
        <v>91</v>
      </c>
      <c r="F12" s="5">
        <v>0.22969999999999999</v>
      </c>
      <c r="G12" s="5">
        <f t="shared" si="1"/>
        <v>1.7380160581260018E-2</v>
      </c>
      <c r="H12" s="5">
        <f t="shared" si="2"/>
        <v>5.7452674729496778E-4</v>
      </c>
      <c r="I12" s="6">
        <f t="shared" si="3"/>
        <v>250067.64318519438</v>
      </c>
    </row>
    <row r="13" spans="2:9" ht="15.75" hidden="1" thickBot="1" x14ac:dyDescent="0.3">
      <c r="B13" s="7"/>
      <c r="C13" s="3">
        <v>40360</v>
      </c>
      <c r="D13" s="3">
        <v>40451</v>
      </c>
      <c r="E13" s="4">
        <f t="shared" si="0"/>
        <v>92</v>
      </c>
      <c r="F13" s="5">
        <v>0.22409999999999999</v>
      </c>
      <c r="G13" s="5">
        <f t="shared" si="1"/>
        <v>1.6993260304198232E-2</v>
      </c>
      <c r="H13" s="5">
        <f t="shared" si="2"/>
        <v>5.618407737104647E-4</v>
      </c>
      <c r="I13" s="6">
        <f t="shared" si="3"/>
        <v>247233.28380976385</v>
      </c>
    </row>
    <row r="14" spans="2:9" ht="15.75" hidden="1" thickBot="1" x14ac:dyDescent="0.3">
      <c r="B14" s="7"/>
      <c r="C14" s="3">
        <v>40452</v>
      </c>
      <c r="D14" s="3">
        <v>40543</v>
      </c>
      <c r="E14" s="4">
        <f t="shared" si="0"/>
        <v>92</v>
      </c>
      <c r="F14" s="5">
        <v>0.2132</v>
      </c>
      <c r="G14" s="5">
        <f t="shared" si="1"/>
        <v>1.6235511280837223E-2</v>
      </c>
      <c r="H14" s="5">
        <f t="shared" si="2"/>
        <v>5.3698161423576529E-4</v>
      </c>
      <c r="I14" s="6">
        <f t="shared" si="3"/>
        <v>236294.22079179963</v>
      </c>
    </row>
    <row r="15" spans="2:9" ht="15.75" hidden="1" thickBot="1" x14ac:dyDescent="0.3">
      <c r="B15" s="7"/>
      <c r="C15" s="3">
        <v>40544</v>
      </c>
      <c r="D15" s="3">
        <v>40633</v>
      </c>
      <c r="E15" s="4">
        <f t="shared" si="0"/>
        <v>90</v>
      </c>
      <c r="F15" s="5">
        <v>0.23419999999999999</v>
      </c>
      <c r="G15" s="5">
        <f t="shared" si="1"/>
        <v>1.768989397673093E-2</v>
      </c>
      <c r="H15" s="5">
        <f t="shared" si="2"/>
        <v>5.8467915522020242E-4</v>
      </c>
      <c r="I15" s="6">
        <f t="shared" si="3"/>
        <v>251690.00924719757</v>
      </c>
    </row>
    <row r="16" spans="2:9" ht="15.75" hidden="1" thickBot="1" x14ac:dyDescent="0.3">
      <c r="B16" s="7"/>
      <c r="C16" s="3">
        <v>40634</v>
      </c>
      <c r="D16" s="3">
        <v>40724</v>
      </c>
      <c r="E16" s="4">
        <f t="shared" si="0"/>
        <v>91</v>
      </c>
      <c r="F16" s="5">
        <v>0.26540000000000002</v>
      </c>
      <c r="G16" s="5">
        <f t="shared" si="1"/>
        <v>1.9809341586159102E-2</v>
      </c>
      <c r="H16" s="5">
        <f t="shared" si="2"/>
        <v>6.5407013767582178E-4</v>
      </c>
      <c r="I16" s="6">
        <f t="shared" si="3"/>
        <v>284689.5789908875</v>
      </c>
    </row>
    <row r="17" spans="2:9" ht="15.75" hidden="1" thickBot="1" x14ac:dyDescent="0.3">
      <c r="B17" s="7"/>
      <c r="C17" s="3">
        <v>40725</v>
      </c>
      <c r="D17" s="3">
        <v>40816</v>
      </c>
      <c r="E17" s="4">
        <f t="shared" si="0"/>
        <v>92</v>
      </c>
      <c r="F17" s="5">
        <v>0.27950000000000003</v>
      </c>
      <c r="G17" s="5">
        <f t="shared" si="1"/>
        <v>2.0751493869324511E-2</v>
      </c>
      <c r="H17" s="5">
        <f t="shared" si="2"/>
        <v>6.8487157478380745E-4</v>
      </c>
      <c r="I17" s="6">
        <f t="shared" si="3"/>
        <v>301371.94796941307</v>
      </c>
    </row>
    <row r="18" spans="2:9" ht="15.75" hidden="1" thickBot="1" x14ac:dyDescent="0.3">
      <c r="B18" s="7"/>
      <c r="C18" s="3">
        <v>40817</v>
      </c>
      <c r="D18" s="3">
        <v>40908</v>
      </c>
      <c r="E18" s="4">
        <f t="shared" si="0"/>
        <v>92</v>
      </c>
      <c r="F18" s="5">
        <v>0.29089999999999999</v>
      </c>
      <c r="G18" s="5">
        <f t="shared" si="1"/>
        <v>2.1506301501758696E-2</v>
      </c>
      <c r="H18" s="5">
        <f t="shared" si="2"/>
        <v>7.0952840052429522E-4</v>
      </c>
      <c r="I18" s="6">
        <f t="shared" si="3"/>
        <v>312221.97573775618</v>
      </c>
    </row>
    <row r="19" spans="2:9" ht="15.75" hidden="1" thickBot="1" x14ac:dyDescent="0.3">
      <c r="B19" s="7"/>
      <c r="C19" s="3">
        <v>40909</v>
      </c>
      <c r="D19" s="3">
        <v>40999</v>
      </c>
      <c r="E19" s="4">
        <f t="shared" si="0"/>
        <v>91</v>
      </c>
      <c r="F19" s="5">
        <v>0.29880000000000001</v>
      </c>
      <c r="G19" s="5">
        <f t="shared" si="1"/>
        <v>2.2025793890954715E-2</v>
      </c>
      <c r="H19" s="5">
        <f t="shared" si="2"/>
        <v>7.2648810153652654E-4</v>
      </c>
      <c r="I19" s="6">
        <f t="shared" si="3"/>
        <v>316210.1124250245</v>
      </c>
    </row>
    <row r="20" spans="2:9" ht="15.75" hidden="1" thickBot="1" x14ac:dyDescent="0.3">
      <c r="B20" s="7"/>
      <c r="C20" s="3">
        <v>41000</v>
      </c>
      <c r="D20" s="3">
        <v>41090</v>
      </c>
      <c r="E20" s="4">
        <f t="shared" si="0"/>
        <v>91</v>
      </c>
      <c r="F20" s="5">
        <v>0.30780000000000002</v>
      </c>
      <c r="G20" s="5">
        <f t="shared" si="1"/>
        <v>2.2614102789175972E-2</v>
      </c>
      <c r="H20" s="5">
        <f t="shared" si="2"/>
        <v>7.456843737503327E-4</v>
      </c>
      <c r="I20" s="6">
        <f t="shared" si="3"/>
        <v>324565.452838764</v>
      </c>
    </row>
    <row r="21" spans="2:9" ht="15.75" hidden="1" thickBot="1" x14ac:dyDescent="0.3">
      <c r="B21" s="7"/>
      <c r="C21" s="3">
        <v>41091</v>
      </c>
      <c r="D21" s="3">
        <v>41182</v>
      </c>
      <c r="E21" s="4">
        <f t="shared" si="0"/>
        <v>92</v>
      </c>
      <c r="F21" s="5">
        <v>0.31290000000000001</v>
      </c>
      <c r="G21" s="5">
        <f t="shared" si="1"/>
        <v>2.2945832503501462E-2</v>
      </c>
      <c r="H21" s="5">
        <f t="shared" si="2"/>
        <v>7.5650386859016372E-4</v>
      </c>
      <c r="I21" s="6">
        <f t="shared" si="3"/>
        <v>332893.13342488121</v>
      </c>
    </row>
    <row r="22" spans="2:9" ht="15.75" hidden="1" thickBot="1" x14ac:dyDescent="0.3">
      <c r="B22" s="7"/>
      <c r="C22" s="3">
        <v>41183</v>
      </c>
      <c r="D22" s="3">
        <v>41274</v>
      </c>
      <c r="E22" s="4">
        <f t="shared" si="0"/>
        <v>92</v>
      </c>
      <c r="F22" s="5">
        <v>0.31340000000000001</v>
      </c>
      <c r="G22" s="5">
        <f t="shared" si="1"/>
        <v>2.2978291415095331E-2</v>
      </c>
      <c r="H22" s="5">
        <f t="shared" si="2"/>
        <v>7.575623465558845E-4</v>
      </c>
      <c r="I22" s="6">
        <f t="shared" si="3"/>
        <v>333358.90770747233</v>
      </c>
    </row>
    <row r="23" spans="2:9" ht="15.75" hidden="1" thickBot="1" x14ac:dyDescent="0.3">
      <c r="B23" s="7"/>
      <c r="C23" s="3">
        <v>41275</v>
      </c>
      <c r="D23" s="3">
        <v>41364</v>
      </c>
      <c r="E23" s="4">
        <f t="shared" si="0"/>
        <v>90</v>
      </c>
      <c r="F23" s="5">
        <v>0.31130000000000002</v>
      </c>
      <c r="G23" s="5">
        <f t="shared" si="1"/>
        <v>2.2841887785261861E-2</v>
      </c>
      <c r="H23" s="5">
        <f t="shared" si="2"/>
        <v>7.5311403572531077E-4</v>
      </c>
      <c r="I23" s="6">
        <f t="shared" si="3"/>
        <v>324197.08642513305</v>
      </c>
    </row>
    <row r="24" spans="2:9" ht="18" customHeight="1" thickBot="1" x14ac:dyDescent="0.3">
      <c r="B24" s="7"/>
      <c r="C24" s="3">
        <v>41365</v>
      </c>
      <c r="D24" s="3">
        <v>41455</v>
      </c>
      <c r="E24" s="4">
        <f t="shared" si="0"/>
        <v>91</v>
      </c>
      <c r="F24" s="5">
        <v>0.3125</v>
      </c>
      <c r="G24" s="5">
        <f t="shared" si="1"/>
        <v>2.2919857214587447E-2</v>
      </c>
      <c r="H24" s="5">
        <f>+(1+G24)^(1/30)-1</f>
        <v>7.5565679674660657E-4</v>
      </c>
      <c r="I24" s="6">
        <f t="shared" si="3"/>
        <v>328906.0345910766</v>
      </c>
    </row>
    <row r="25" spans="2:9" ht="15.75" thickBot="1" x14ac:dyDescent="0.3">
      <c r="B25" s="8">
        <f>+CONSOLIDADO!$H$5</f>
        <v>4783060.304670779</v>
      </c>
      <c r="C25" s="3">
        <v>41459</v>
      </c>
      <c r="D25" s="3">
        <v>41547</v>
      </c>
      <c r="E25" s="4">
        <f>D25-C25+1</f>
        <v>89</v>
      </c>
      <c r="F25" s="5">
        <v>0.06</v>
      </c>
      <c r="G25" s="5">
        <f>+(1+F25)^(1/12)-1</f>
        <v>4.8675505653430484E-3</v>
      </c>
      <c r="H25" s="5">
        <f>+(1+G25)^(1/30)-1</f>
        <v>1.6187117784771665E-4</v>
      </c>
      <c r="I25" s="6">
        <f>(B$25*H25)*E25</f>
        <v>68907.324865800852</v>
      </c>
    </row>
    <row r="26" spans="2:9" ht="15.75" thickBot="1" x14ac:dyDescent="0.3">
      <c r="B26" s="8">
        <f>+CONSOLIDADO!$H$5</f>
        <v>4783060.304670779</v>
      </c>
      <c r="C26" s="3">
        <v>41548</v>
      </c>
      <c r="D26" s="3">
        <v>41639</v>
      </c>
      <c r="E26" s="4">
        <f t="shared" si="0"/>
        <v>92</v>
      </c>
      <c r="F26" s="5">
        <v>0.06</v>
      </c>
      <c r="G26" s="5">
        <f t="shared" si="1"/>
        <v>4.8675505653430484E-3</v>
      </c>
      <c r="H26" s="5">
        <f t="shared" si="2"/>
        <v>1.6187117784771665E-4</v>
      </c>
      <c r="I26" s="6">
        <f t="shared" si="3"/>
        <v>71230.043681502008</v>
      </c>
    </row>
    <row r="27" spans="2:9" ht="15.75" thickBot="1" x14ac:dyDescent="0.3">
      <c r="B27" s="8">
        <f>+CONSOLIDADO!$H$5</f>
        <v>4783060.304670779</v>
      </c>
      <c r="C27" s="3">
        <v>41640</v>
      </c>
      <c r="D27" s="3">
        <v>41728</v>
      </c>
      <c r="E27" s="4">
        <f t="shared" si="0"/>
        <v>89</v>
      </c>
      <c r="F27" s="5">
        <v>0.06</v>
      </c>
      <c r="G27" s="5">
        <f t="shared" si="1"/>
        <v>4.8675505653430484E-3</v>
      </c>
      <c r="H27" s="5">
        <f t="shared" si="2"/>
        <v>1.6187117784771665E-4</v>
      </c>
      <c r="I27" s="6">
        <f>(B$27*H27)*E27</f>
        <v>68907.324865800852</v>
      </c>
    </row>
    <row r="28" spans="2:9" ht="15.75" thickBot="1" x14ac:dyDescent="0.3">
      <c r="B28" s="8">
        <f>+CONSOLIDADO!$H$5</f>
        <v>4783060.304670779</v>
      </c>
      <c r="C28" s="3">
        <v>41730</v>
      </c>
      <c r="D28" s="3">
        <v>41820</v>
      </c>
      <c r="E28" s="4">
        <f t="shared" si="0"/>
        <v>91</v>
      </c>
      <c r="F28" s="5">
        <v>0.06</v>
      </c>
      <c r="G28" s="5">
        <f t="shared" si="1"/>
        <v>4.8675505653430484E-3</v>
      </c>
      <c r="H28" s="5">
        <f t="shared" si="2"/>
        <v>1.6187117784771665E-4</v>
      </c>
      <c r="I28" s="6">
        <f t="shared" si="3"/>
        <v>70455.804076268294</v>
      </c>
    </row>
    <row r="29" spans="2:9" ht="15.75" thickBot="1" x14ac:dyDescent="0.3">
      <c r="B29" s="8">
        <f>+CONSOLIDADO!$H$5</f>
        <v>4783060.304670779</v>
      </c>
      <c r="C29" s="3">
        <v>41821</v>
      </c>
      <c r="D29" s="3">
        <v>41912</v>
      </c>
      <c r="E29" s="4">
        <f t="shared" si="0"/>
        <v>92</v>
      </c>
      <c r="F29" s="5">
        <v>0.06</v>
      </c>
      <c r="G29" s="5">
        <f t="shared" si="1"/>
        <v>4.8675505653430484E-3</v>
      </c>
      <c r="H29" s="5">
        <f t="shared" si="2"/>
        <v>1.6187117784771665E-4</v>
      </c>
      <c r="I29" s="6">
        <f t="shared" si="3"/>
        <v>71230.043681502008</v>
      </c>
    </row>
    <row r="30" spans="2:9" ht="15.75" thickBot="1" x14ac:dyDescent="0.3">
      <c r="B30" s="8">
        <f>+CONSOLIDADO!$H$5</f>
        <v>4783060.304670779</v>
      </c>
      <c r="C30" s="3">
        <v>41913</v>
      </c>
      <c r="D30" s="3">
        <v>42003</v>
      </c>
      <c r="E30" s="4">
        <f t="shared" si="0"/>
        <v>91</v>
      </c>
      <c r="F30" s="5">
        <v>0.06</v>
      </c>
      <c r="G30" s="5">
        <f t="shared" si="1"/>
        <v>4.8675505653430484E-3</v>
      </c>
      <c r="H30" s="5">
        <f t="shared" si="2"/>
        <v>1.6187117784771665E-4</v>
      </c>
      <c r="I30" s="6">
        <f t="shared" si="3"/>
        <v>70455.804076268294</v>
      </c>
    </row>
    <row r="31" spans="2:9" ht="15.75" thickBot="1" x14ac:dyDescent="0.3">
      <c r="B31" s="8">
        <f>+CONSOLIDADO!$H$5</f>
        <v>4783060.304670779</v>
      </c>
      <c r="C31" s="3">
        <v>42005</v>
      </c>
      <c r="D31" s="3">
        <v>42094</v>
      </c>
      <c r="E31" s="4">
        <f t="shared" si="0"/>
        <v>90</v>
      </c>
      <c r="F31" s="5">
        <v>0.06</v>
      </c>
      <c r="G31" s="5">
        <f t="shared" si="1"/>
        <v>4.8675505653430484E-3</v>
      </c>
      <c r="H31" s="5">
        <f t="shared" si="2"/>
        <v>1.6187117784771665E-4</v>
      </c>
      <c r="I31" s="6">
        <f>(B$46*H31)*E31</f>
        <v>69681.56447103458</v>
      </c>
    </row>
    <row r="32" spans="2:9" ht="15.75" thickBot="1" x14ac:dyDescent="0.3">
      <c r="B32" s="8">
        <f>+CONSOLIDADO!$H$5</f>
        <v>4783060.304670779</v>
      </c>
      <c r="C32" s="3">
        <v>42095</v>
      </c>
      <c r="D32" s="3">
        <v>42185</v>
      </c>
      <c r="E32" s="4">
        <f t="shared" si="0"/>
        <v>91</v>
      </c>
      <c r="F32" s="5">
        <v>0.06</v>
      </c>
      <c r="G32" s="5">
        <f t="shared" si="1"/>
        <v>4.8675505653430484E-3</v>
      </c>
      <c r="H32" s="5">
        <f t="shared" si="2"/>
        <v>1.6187117784771665E-4</v>
      </c>
      <c r="I32" s="6">
        <f t="shared" si="3"/>
        <v>70455.804076268294</v>
      </c>
    </row>
    <row r="33" spans="2:9" ht="15.75" thickBot="1" x14ac:dyDescent="0.3">
      <c r="B33" s="8">
        <f>+CONSOLIDADO!$H$5</f>
        <v>4783060.304670779</v>
      </c>
      <c r="C33" s="3">
        <v>42186</v>
      </c>
      <c r="D33" s="3">
        <v>42277</v>
      </c>
      <c r="E33" s="4">
        <f t="shared" si="0"/>
        <v>92</v>
      </c>
      <c r="F33" s="5">
        <v>0.06</v>
      </c>
      <c r="G33" s="5">
        <f t="shared" si="1"/>
        <v>4.8675505653430484E-3</v>
      </c>
      <c r="H33" s="5">
        <f t="shared" si="2"/>
        <v>1.6187117784771665E-4</v>
      </c>
      <c r="I33" s="6">
        <f>(B$27*H33)*E33</f>
        <v>71230.043681502008</v>
      </c>
    </row>
    <row r="34" spans="2:9" ht="15.75" thickBot="1" x14ac:dyDescent="0.3">
      <c r="B34" s="8">
        <f>+CONSOLIDADO!$H$5</f>
        <v>4783060.304670779</v>
      </c>
      <c r="C34" s="3">
        <v>42278</v>
      </c>
      <c r="D34" s="3">
        <v>42368</v>
      </c>
      <c r="E34" s="4">
        <f t="shared" si="0"/>
        <v>91</v>
      </c>
      <c r="F34" s="5">
        <v>0.06</v>
      </c>
      <c r="G34" s="5">
        <f t="shared" si="1"/>
        <v>4.8675505653430484E-3</v>
      </c>
      <c r="H34" s="5">
        <f t="shared" si="2"/>
        <v>1.6187117784771665E-4</v>
      </c>
      <c r="I34" s="6">
        <f t="shared" si="3"/>
        <v>70455.804076268294</v>
      </c>
    </row>
    <row r="35" spans="2:9" ht="15.75" thickBot="1" x14ac:dyDescent="0.3">
      <c r="B35" s="8">
        <f>+CONSOLIDADO!$H$5</f>
        <v>4783060.304670779</v>
      </c>
      <c r="C35" s="3">
        <v>42370</v>
      </c>
      <c r="D35" s="3">
        <v>42459</v>
      </c>
      <c r="E35" s="4">
        <f t="shared" si="0"/>
        <v>90</v>
      </c>
      <c r="F35" s="5">
        <v>0.06</v>
      </c>
      <c r="G35" s="5">
        <f t="shared" si="1"/>
        <v>4.8675505653430484E-3</v>
      </c>
      <c r="H35" s="5">
        <f t="shared" si="2"/>
        <v>1.6187117784771665E-4</v>
      </c>
      <c r="I35" s="6">
        <f t="shared" si="3"/>
        <v>69681.56447103458</v>
      </c>
    </row>
    <row r="36" spans="2:9" ht="15.75" thickBot="1" x14ac:dyDescent="0.3">
      <c r="B36" s="8">
        <f>+CONSOLIDADO!$H$5</f>
        <v>4783060.304670779</v>
      </c>
      <c r="C36" s="3">
        <v>42461</v>
      </c>
      <c r="D36" s="3">
        <v>42551</v>
      </c>
      <c r="E36" s="4">
        <f t="shared" si="0"/>
        <v>91</v>
      </c>
      <c r="F36" s="5">
        <v>0.06</v>
      </c>
      <c r="G36" s="5">
        <f t="shared" si="1"/>
        <v>4.8675505653430484E-3</v>
      </c>
      <c r="H36" s="5">
        <f t="shared" si="2"/>
        <v>1.6187117784771665E-4</v>
      </c>
      <c r="I36" s="6">
        <f t="shared" si="3"/>
        <v>70455.804076268294</v>
      </c>
    </row>
    <row r="37" spans="2:9" ht="15.75" thickBot="1" x14ac:dyDescent="0.3">
      <c r="B37" s="8">
        <f>+CONSOLIDADO!$H$5</f>
        <v>4783060.304670779</v>
      </c>
      <c r="C37" s="3">
        <v>42552</v>
      </c>
      <c r="D37" s="3">
        <v>42643</v>
      </c>
      <c r="E37" s="4">
        <f t="shared" si="0"/>
        <v>92</v>
      </c>
      <c r="F37" s="5">
        <v>0.06</v>
      </c>
      <c r="G37" s="5">
        <f t="shared" si="1"/>
        <v>4.8675505653430484E-3</v>
      </c>
      <c r="H37" s="5">
        <f t="shared" si="2"/>
        <v>1.6187117784771665E-4</v>
      </c>
      <c r="I37" s="6">
        <f t="shared" si="3"/>
        <v>71230.043681502008</v>
      </c>
    </row>
    <row r="38" spans="2:9" ht="15.75" thickBot="1" x14ac:dyDescent="0.3">
      <c r="B38" s="8">
        <f>+CONSOLIDADO!$H$5</f>
        <v>4783060.304670779</v>
      </c>
      <c r="C38" s="3">
        <v>42644</v>
      </c>
      <c r="D38" s="3">
        <v>42734</v>
      </c>
      <c r="E38" s="4">
        <f t="shared" si="0"/>
        <v>91</v>
      </c>
      <c r="F38" s="5">
        <v>0.06</v>
      </c>
      <c r="G38" s="5">
        <f t="shared" si="1"/>
        <v>4.8675505653430484E-3</v>
      </c>
      <c r="H38" s="5">
        <f t="shared" si="2"/>
        <v>1.6187117784771665E-4</v>
      </c>
      <c r="I38" s="6">
        <f t="shared" si="3"/>
        <v>70455.804076268294</v>
      </c>
    </row>
    <row r="39" spans="2:9" ht="15.75" thickBot="1" x14ac:dyDescent="0.3">
      <c r="B39" s="8">
        <f>+CONSOLIDADO!$H$5</f>
        <v>4783060.304670779</v>
      </c>
      <c r="C39" s="3">
        <v>42736</v>
      </c>
      <c r="D39" s="3">
        <v>42824</v>
      </c>
      <c r="E39" s="4">
        <f t="shared" si="0"/>
        <v>89</v>
      </c>
      <c r="F39" s="5">
        <v>0.06</v>
      </c>
      <c r="G39" s="5">
        <f t="shared" si="1"/>
        <v>4.8675505653430484E-3</v>
      </c>
      <c r="H39" s="5">
        <f t="shared" si="2"/>
        <v>1.6187117784771665E-4</v>
      </c>
      <c r="I39" s="6">
        <f t="shared" si="3"/>
        <v>68907.324865800852</v>
      </c>
    </row>
    <row r="40" spans="2:9" ht="15.75" thickBot="1" x14ac:dyDescent="0.3">
      <c r="B40" s="8">
        <f>+CONSOLIDADO!$H$5</f>
        <v>4783060.304670779</v>
      </c>
      <c r="C40" s="3">
        <v>42826</v>
      </c>
      <c r="D40" s="3">
        <v>42916</v>
      </c>
      <c r="E40" s="4">
        <f t="shared" si="0"/>
        <v>91</v>
      </c>
      <c r="F40" s="5">
        <v>0.06</v>
      </c>
      <c r="G40" s="5">
        <f t="shared" si="1"/>
        <v>4.8675505653430484E-3</v>
      </c>
      <c r="H40" s="5">
        <f t="shared" si="2"/>
        <v>1.6187117784771665E-4</v>
      </c>
      <c r="I40" s="6">
        <f t="shared" si="3"/>
        <v>70455.804076268294</v>
      </c>
    </row>
    <row r="41" spans="2:9" ht="15.75" thickBot="1" x14ac:dyDescent="0.3">
      <c r="B41" s="8">
        <f>+CONSOLIDADO!$H$5</f>
        <v>4783060.304670779</v>
      </c>
      <c r="C41" s="3">
        <v>42917</v>
      </c>
      <c r="D41" s="3">
        <v>42977</v>
      </c>
      <c r="E41" s="4">
        <f t="shared" si="0"/>
        <v>61</v>
      </c>
      <c r="F41" s="5">
        <v>0.06</v>
      </c>
      <c r="G41" s="5">
        <f t="shared" si="1"/>
        <v>4.8675505653430484E-3</v>
      </c>
      <c r="H41" s="5">
        <f t="shared" si="2"/>
        <v>1.6187117784771665E-4</v>
      </c>
      <c r="I41" s="6">
        <f t="shared" si="3"/>
        <v>47228.615919256765</v>
      </c>
    </row>
    <row r="42" spans="2:9" ht="15.75" thickBot="1" x14ac:dyDescent="0.3">
      <c r="B42" s="8">
        <f>+CONSOLIDADO!$H$5</f>
        <v>4783060.304670779</v>
      </c>
      <c r="C42" s="3">
        <v>42979</v>
      </c>
      <c r="D42" s="3">
        <v>43008</v>
      </c>
      <c r="E42" s="4">
        <f t="shared" si="0"/>
        <v>30</v>
      </c>
      <c r="F42" s="5">
        <v>0.06</v>
      </c>
      <c r="G42" s="5">
        <f t="shared" si="1"/>
        <v>4.8675505653430484E-3</v>
      </c>
      <c r="H42" s="5">
        <f t="shared" si="2"/>
        <v>1.6187117784771665E-4</v>
      </c>
      <c r="I42" s="6">
        <f>(B$27*H42)*E42</f>
        <v>23227.188157011526</v>
      </c>
    </row>
    <row r="43" spans="2:9" ht="15.75" thickBot="1" x14ac:dyDescent="0.3">
      <c r="B43" s="8">
        <f>+CONSOLIDADO!$H$5</f>
        <v>4783060.304670779</v>
      </c>
      <c r="C43" s="3">
        <v>43009</v>
      </c>
      <c r="D43" s="3">
        <v>43038</v>
      </c>
      <c r="E43" s="4">
        <f t="shared" si="0"/>
        <v>30</v>
      </c>
      <c r="F43" s="5">
        <v>0.06</v>
      </c>
      <c r="G43" s="5">
        <f t="shared" si="1"/>
        <v>4.8675505653430484E-3</v>
      </c>
      <c r="H43" s="5">
        <f t="shared" si="2"/>
        <v>1.6187117784771665E-4</v>
      </c>
      <c r="I43" s="6">
        <f t="shared" si="3"/>
        <v>23227.188157011526</v>
      </c>
    </row>
    <row r="44" spans="2:9" ht="15.75" thickBot="1" x14ac:dyDescent="0.3">
      <c r="B44" s="8">
        <f>+CONSOLIDADO!$H$5</f>
        <v>4783060.304670779</v>
      </c>
      <c r="C44" s="3">
        <v>43040</v>
      </c>
      <c r="D44" s="3">
        <v>43069</v>
      </c>
      <c r="E44" s="4">
        <f t="shared" si="0"/>
        <v>30</v>
      </c>
      <c r="F44" s="5">
        <v>0.06</v>
      </c>
      <c r="G44" s="5">
        <f t="shared" si="1"/>
        <v>4.8675505653430484E-3</v>
      </c>
      <c r="H44" s="5">
        <f t="shared" si="2"/>
        <v>1.6187117784771665E-4</v>
      </c>
      <c r="I44" s="6">
        <f t="shared" si="3"/>
        <v>23227.188157011526</v>
      </c>
    </row>
    <row r="45" spans="2:9" ht="15.75" thickBot="1" x14ac:dyDescent="0.3">
      <c r="B45" s="8">
        <f>+CONSOLIDADO!$H$5</f>
        <v>4783060.304670779</v>
      </c>
      <c r="C45" s="3">
        <v>43070</v>
      </c>
      <c r="D45" s="3">
        <v>43099</v>
      </c>
      <c r="E45" s="4">
        <f t="shared" si="0"/>
        <v>30</v>
      </c>
      <c r="F45" s="5">
        <v>0.06</v>
      </c>
      <c r="G45" s="5">
        <f t="shared" si="1"/>
        <v>4.8675505653430484E-3</v>
      </c>
      <c r="H45" s="5">
        <f t="shared" si="2"/>
        <v>1.6187117784771665E-4</v>
      </c>
      <c r="I45" s="6">
        <f>(B$27*H45)*E45</f>
        <v>23227.188157011526</v>
      </c>
    </row>
    <row r="46" spans="2:9" ht="15.75" thickBot="1" x14ac:dyDescent="0.3">
      <c r="B46" s="8">
        <f>+CONSOLIDADO!$H$5</f>
        <v>4783060.304670779</v>
      </c>
      <c r="C46" s="3">
        <v>43101</v>
      </c>
      <c r="D46" s="3">
        <v>43130</v>
      </c>
      <c r="E46" s="4">
        <f t="shared" si="0"/>
        <v>30</v>
      </c>
      <c r="F46" s="5">
        <v>0.06</v>
      </c>
      <c r="G46" s="5">
        <f t="shared" si="1"/>
        <v>4.8675505653430484E-3</v>
      </c>
      <c r="H46" s="5">
        <f t="shared" si="2"/>
        <v>1.6187117784771665E-4</v>
      </c>
      <c r="I46" s="6">
        <f>(B$46*H46)*E46</f>
        <v>23227.188157011526</v>
      </c>
    </row>
    <row r="47" spans="2:9" ht="15.75" thickBot="1" x14ac:dyDescent="0.3">
      <c r="B47" s="8">
        <f>+CONSOLIDADO!$H$5</f>
        <v>4783060.304670779</v>
      </c>
      <c r="C47" s="3">
        <v>43132</v>
      </c>
      <c r="D47" s="3">
        <v>43159</v>
      </c>
      <c r="E47" s="4">
        <f t="shared" si="0"/>
        <v>28</v>
      </c>
      <c r="F47" s="5">
        <v>0.06</v>
      </c>
      <c r="G47" s="5">
        <f t="shared" si="1"/>
        <v>4.8675505653430484E-3</v>
      </c>
      <c r="H47" s="5">
        <f t="shared" si="2"/>
        <v>1.6187117784771665E-4</v>
      </c>
      <c r="I47" s="6">
        <f t="shared" ref="I47" si="4">(B$46*H47)*E47</f>
        <v>21678.708946544091</v>
      </c>
    </row>
    <row r="48" spans="2:9" ht="15.75" thickBot="1" x14ac:dyDescent="0.3">
      <c r="B48" s="8">
        <f>+CONSOLIDADO!$H$5</f>
        <v>4783060.304670779</v>
      </c>
      <c r="C48" s="3">
        <v>43160</v>
      </c>
      <c r="D48" s="3">
        <v>43190</v>
      </c>
      <c r="E48" s="4">
        <f t="shared" si="0"/>
        <v>31</v>
      </c>
      <c r="F48" s="5">
        <v>0.06</v>
      </c>
      <c r="G48" s="5">
        <f>+(1+F48)^(1/12)-1</f>
        <v>4.8675505653430484E-3</v>
      </c>
      <c r="H48" s="5">
        <f>+(1+G48)^(1/30)-1</f>
        <v>1.6187117784771665E-4</v>
      </c>
      <c r="I48" s="6">
        <f>(B$48*H48)*E48</f>
        <v>24001.427762245243</v>
      </c>
    </row>
    <row r="49" spans="2:9" ht="15.75" thickBot="1" x14ac:dyDescent="0.3">
      <c r="B49" s="8">
        <f>+CONSOLIDADO!$H$5</f>
        <v>4783060.304670779</v>
      </c>
      <c r="C49" s="3">
        <v>43191</v>
      </c>
      <c r="D49" s="3">
        <v>43220</v>
      </c>
      <c r="E49" s="4">
        <f t="shared" si="0"/>
        <v>30</v>
      </c>
      <c r="F49" s="5">
        <v>0.06</v>
      </c>
      <c r="G49" s="5">
        <f t="shared" si="1"/>
        <v>4.8675505653430484E-3</v>
      </c>
      <c r="H49" s="5">
        <f t="shared" si="2"/>
        <v>1.6187117784771665E-4</v>
      </c>
      <c r="I49" s="6">
        <f>(B$48*H49)*E49</f>
        <v>23227.188157011526</v>
      </c>
    </row>
    <row r="50" spans="2:9" ht="15.75" thickBot="1" x14ac:dyDescent="0.3">
      <c r="B50" s="8">
        <f>+CONSOLIDADO!$H$5</f>
        <v>4783060.304670779</v>
      </c>
      <c r="C50" s="3">
        <v>43221</v>
      </c>
      <c r="D50" s="3">
        <v>43251</v>
      </c>
      <c r="E50" s="4">
        <f t="shared" si="0"/>
        <v>31</v>
      </c>
      <c r="F50" s="5">
        <v>0.06</v>
      </c>
      <c r="G50" s="5">
        <f t="shared" si="1"/>
        <v>4.8675505653430484E-3</v>
      </c>
      <c r="H50" s="5">
        <f t="shared" si="2"/>
        <v>1.6187117784771665E-4</v>
      </c>
      <c r="I50" s="6">
        <f t="shared" ref="I50:I53" si="5">(B$48*H50)*E50</f>
        <v>24001.427762245243</v>
      </c>
    </row>
    <row r="51" spans="2:9" ht="15.75" thickBot="1" x14ac:dyDescent="0.3">
      <c r="B51" s="8">
        <f>+CONSOLIDADO!$H$5</f>
        <v>4783060.304670779</v>
      </c>
      <c r="C51" s="3">
        <v>43252</v>
      </c>
      <c r="D51" s="3">
        <v>43281</v>
      </c>
      <c r="E51" s="4">
        <f t="shared" si="0"/>
        <v>30</v>
      </c>
      <c r="F51" s="5">
        <v>0.06</v>
      </c>
      <c r="G51" s="5">
        <f t="shared" si="1"/>
        <v>4.8675505653430484E-3</v>
      </c>
      <c r="H51" s="5">
        <f t="shared" si="2"/>
        <v>1.6187117784771665E-4</v>
      </c>
      <c r="I51" s="6">
        <f t="shared" si="5"/>
        <v>23227.188157011526</v>
      </c>
    </row>
    <row r="52" spans="2:9" ht="15.75" thickBot="1" x14ac:dyDescent="0.3">
      <c r="B52" s="8">
        <f>+CONSOLIDADO!$H$5</f>
        <v>4783060.304670779</v>
      </c>
      <c r="C52" s="3">
        <v>43282</v>
      </c>
      <c r="D52" s="3">
        <v>43312</v>
      </c>
      <c r="E52" s="4">
        <f t="shared" si="0"/>
        <v>31</v>
      </c>
      <c r="F52" s="5">
        <v>0.06</v>
      </c>
      <c r="G52" s="5">
        <f t="shared" si="1"/>
        <v>4.8675505653430484E-3</v>
      </c>
      <c r="H52" s="5">
        <f t="shared" si="2"/>
        <v>1.6187117784771665E-4</v>
      </c>
      <c r="I52" s="6">
        <f t="shared" si="5"/>
        <v>24001.427762245243</v>
      </c>
    </row>
    <row r="53" spans="2:9" ht="15.75" thickBot="1" x14ac:dyDescent="0.3">
      <c r="B53" s="8">
        <f>+CONSOLIDADO!$H$5</f>
        <v>4783060.304670779</v>
      </c>
      <c r="C53" s="3">
        <v>43313</v>
      </c>
      <c r="D53" s="3">
        <v>43343</v>
      </c>
      <c r="E53" s="4">
        <f t="shared" si="0"/>
        <v>31</v>
      </c>
      <c r="F53" s="5">
        <v>0.06</v>
      </c>
      <c r="G53" s="5">
        <f t="shared" si="1"/>
        <v>4.8675505653430484E-3</v>
      </c>
      <c r="H53" s="5">
        <f t="shared" si="2"/>
        <v>1.6187117784771665E-4</v>
      </c>
      <c r="I53" s="6">
        <f t="shared" si="5"/>
        <v>24001.427762245243</v>
      </c>
    </row>
    <row r="54" spans="2:9" ht="15.75" thickBot="1" x14ac:dyDescent="0.3">
      <c r="B54" s="8">
        <f>+CONSOLIDADO!$H$5</f>
        <v>4783060.304670779</v>
      </c>
      <c r="C54" s="3">
        <v>43344</v>
      </c>
      <c r="D54" s="3">
        <v>43373</v>
      </c>
      <c r="E54" s="4">
        <f t="shared" si="0"/>
        <v>30</v>
      </c>
      <c r="F54" s="5">
        <v>0.06</v>
      </c>
      <c r="G54" s="5">
        <f t="shared" si="1"/>
        <v>4.8675505653430484E-3</v>
      </c>
      <c r="H54" s="5">
        <f t="shared" si="2"/>
        <v>1.6187117784771665E-4</v>
      </c>
      <c r="I54" s="6">
        <f>(B$54*H54)*E54</f>
        <v>23227.188157011526</v>
      </c>
    </row>
    <row r="55" spans="2:9" ht="15.75" thickBot="1" x14ac:dyDescent="0.3">
      <c r="B55" s="8">
        <f>+CONSOLIDADO!$H$5</f>
        <v>4783060.304670779</v>
      </c>
      <c r="C55" s="3">
        <v>43374</v>
      </c>
      <c r="D55" s="3">
        <v>43404</v>
      </c>
      <c r="E55" s="4">
        <f t="shared" si="0"/>
        <v>31</v>
      </c>
      <c r="F55" s="5">
        <v>0.06</v>
      </c>
      <c r="G55" s="5">
        <f t="shared" si="1"/>
        <v>4.8675505653430484E-3</v>
      </c>
      <c r="H55" s="5">
        <f t="shared" si="2"/>
        <v>1.6187117784771665E-4</v>
      </c>
      <c r="I55" s="6">
        <f t="shared" ref="I55:I118" si="6">(B$54*H55)*E55</f>
        <v>24001.427762245243</v>
      </c>
    </row>
    <row r="56" spans="2:9" ht="15.75" thickBot="1" x14ac:dyDescent="0.3">
      <c r="B56" s="8">
        <f>+CONSOLIDADO!$H$5</f>
        <v>4783060.304670779</v>
      </c>
      <c r="C56" s="3">
        <v>43405</v>
      </c>
      <c r="D56" s="3">
        <v>43434</v>
      </c>
      <c r="E56" s="4">
        <f t="shared" si="0"/>
        <v>30</v>
      </c>
      <c r="F56" s="5">
        <v>0.06</v>
      </c>
      <c r="G56" s="5">
        <f t="shared" si="1"/>
        <v>4.8675505653430484E-3</v>
      </c>
      <c r="H56" s="5">
        <f t="shared" si="2"/>
        <v>1.6187117784771665E-4</v>
      </c>
      <c r="I56" s="6">
        <f t="shared" si="6"/>
        <v>23227.188157011526</v>
      </c>
    </row>
    <row r="57" spans="2:9" ht="15.75" thickBot="1" x14ac:dyDescent="0.3">
      <c r="B57" s="8">
        <f>+CONSOLIDADO!$H$5</f>
        <v>4783060.304670779</v>
      </c>
      <c r="C57" s="3">
        <v>43435</v>
      </c>
      <c r="D57" s="3">
        <v>43465</v>
      </c>
      <c r="E57" s="4">
        <f t="shared" si="0"/>
        <v>31</v>
      </c>
      <c r="F57" s="5">
        <v>0.06</v>
      </c>
      <c r="G57" s="5">
        <f t="shared" si="1"/>
        <v>4.8675505653430484E-3</v>
      </c>
      <c r="H57" s="5">
        <f t="shared" si="2"/>
        <v>1.6187117784771665E-4</v>
      </c>
      <c r="I57" s="6">
        <f t="shared" si="6"/>
        <v>24001.427762245243</v>
      </c>
    </row>
    <row r="58" spans="2:9" ht="15.75" thickBot="1" x14ac:dyDescent="0.3">
      <c r="B58" s="8">
        <f>+CONSOLIDADO!$H$5</f>
        <v>4783060.304670779</v>
      </c>
      <c r="C58" s="3">
        <v>43466</v>
      </c>
      <c r="D58" s="3">
        <v>43496</v>
      </c>
      <c r="E58" s="4">
        <f t="shared" si="0"/>
        <v>31</v>
      </c>
      <c r="F58" s="5">
        <v>0.06</v>
      </c>
      <c r="G58" s="5">
        <f t="shared" si="1"/>
        <v>4.8675505653430484E-3</v>
      </c>
      <c r="H58" s="5">
        <f t="shared" si="2"/>
        <v>1.6187117784771665E-4</v>
      </c>
      <c r="I58" s="6">
        <f t="shared" si="6"/>
        <v>24001.427762245243</v>
      </c>
    </row>
    <row r="59" spans="2:9" ht="15.75" thickBot="1" x14ac:dyDescent="0.3">
      <c r="B59" s="8">
        <f>+CONSOLIDADO!$H$5</f>
        <v>4783060.304670779</v>
      </c>
      <c r="C59" s="3">
        <v>43497</v>
      </c>
      <c r="D59" s="3">
        <v>43524</v>
      </c>
      <c r="E59" s="4">
        <f t="shared" si="0"/>
        <v>28</v>
      </c>
      <c r="F59" s="5">
        <v>0.06</v>
      </c>
      <c r="G59" s="5">
        <f t="shared" si="1"/>
        <v>4.8675505653430484E-3</v>
      </c>
      <c r="H59" s="5">
        <f t="shared" si="2"/>
        <v>1.6187117784771665E-4</v>
      </c>
      <c r="I59" s="6">
        <f>(B$54*H59)*E59</f>
        <v>21678.708946544091</v>
      </c>
    </row>
    <row r="60" spans="2:9" ht="15.75" thickBot="1" x14ac:dyDescent="0.3">
      <c r="B60" s="8">
        <f>+CONSOLIDADO!$H$5</f>
        <v>4783060.304670779</v>
      </c>
      <c r="C60" s="3">
        <v>43525</v>
      </c>
      <c r="D60" s="3">
        <v>43555</v>
      </c>
      <c r="E60" s="4">
        <f t="shared" si="0"/>
        <v>31</v>
      </c>
      <c r="F60" s="5">
        <v>0.06</v>
      </c>
      <c r="G60" s="5">
        <f t="shared" si="1"/>
        <v>4.8675505653430484E-3</v>
      </c>
      <c r="H60" s="5">
        <f t="shared" si="2"/>
        <v>1.6187117784771665E-4</v>
      </c>
      <c r="I60" s="6">
        <f t="shared" si="6"/>
        <v>24001.427762245243</v>
      </c>
    </row>
    <row r="61" spans="2:9" ht="15.75" thickBot="1" x14ac:dyDescent="0.3">
      <c r="B61" s="8">
        <f>+CONSOLIDADO!$H$5</f>
        <v>4783060.304670779</v>
      </c>
      <c r="C61" s="3">
        <v>43556</v>
      </c>
      <c r="D61" s="3">
        <v>43585</v>
      </c>
      <c r="E61" s="4">
        <f t="shared" si="0"/>
        <v>30</v>
      </c>
      <c r="F61" s="5">
        <v>0.06</v>
      </c>
      <c r="G61" s="5">
        <f t="shared" si="1"/>
        <v>4.8675505653430484E-3</v>
      </c>
      <c r="H61" s="5">
        <f t="shared" si="2"/>
        <v>1.6187117784771665E-4</v>
      </c>
      <c r="I61" s="6">
        <f t="shared" si="6"/>
        <v>23227.188157011526</v>
      </c>
    </row>
    <row r="62" spans="2:9" ht="15.75" thickBot="1" x14ac:dyDescent="0.3">
      <c r="B62" s="8">
        <f>+CONSOLIDADO!$H$5</f>
        <v>4783060.304670779</v>
      </c>
      <c r="C62" s="3">
        <v>43586</v>
      </c>
      <c r="D62" s="3">
        <v>43616</v>
      </c>
      <c r="E62" s="4">
        <f t="shared" si="0"/>
        <v>31</v>
      </c>
      <c r="F62" s="5">
        <v>0.06</v>
      </c>
      <c r="G62" s="5">
        <f t="shared" si="1"/>
        <v>4.8675505653430484E-3</v>
      </c>
      <c r="H62" s="5">
        <f t="shared" si="2"/>
        <v>1.6187117784771665E-4</v>
      </c>
      <c r="I62" s="6">
        <f t="shared" si="6"/>
        <v>24001.427762245243</v>
      </c>
    </row>
    <row r="63" spans="2:9" ht="15.75" thickBot="1" x14ac:dyDescent="0.3">
      <c r="B63" s="8">
        <f>+CONSOLIDADO!$H$5</f>
        <v>4783060.304670779</v>
      </c>
      <c r="C63" s="3">
        <v>43617</v>
      </c>
      <c r="D63" s="3">
        <v>43646</v>
      </c>
      <c r="E63" s="4">
        <f t="shared" si="0"/>
        <v>30</v>
      </c>
      <c r="F63" s="5">
        <v>0.06</v>
      </c>
      <c r="G63" s="5">
        <f t="shared" si="1"/>
        <v>4.8675505653430484E-3</v>
      </c>
      <c r="H63" s="5">
        <f t="shared" si="2"/>
        <v>1.6187117784771665E-4</v>
      </c>
      <c r="I63" s="6">
        <f>(B$54*H63)*E63</f>
        <v>23227.188157011526</v>
      </c>
    </row>
    <row r="64" spans="2:9" ht="15.75" thickBot="1" x14ac:dyDescent="0.3">
      <c r="B64" s="8">
        <f>+CONSOLIDADO!$H$5</f>
        <v>4783060.304670779</v>
      </c>
      <c r="C64" s="3">
        <v>43647</v>
      </c>
      <c r="D64" s="3">
        <v>43677</v>
      </c>
      <c r="E64" s="4">
        <f t="shared" si="0"/>
        <v>31</v>
      </c>
      <c r="F64" s="5">
        <v>0.06</v>
      </c>
      <c r="G64" s="5">
        <f t="shared" si="1"/>
        <v>4.8675505653430484E-3</v>
      </c>
      <c r="H64" s="5">
        <f t="shared" si="2"/>
        <v>1.6187117784771665E-4</v>
      </c>
      <c r="I64" s="6">
        <f t="shared" si="6"/>
        <v>24001.427762245243</v>
      </c>
    </row>
    <row r="65" spans="2:9" ht="15.75" thickBot="1" x14ac:dyDescent="0.3">
      <c r="B65" s="8">
        <f>+CONSOLIDADO!$H$5</f>
        <v>4783060.304670779</v>
      </c>
      <c r="C65" s="3">
        <v>43678</v>
      </c>
      <c r="D65" s="3">
        <v>43708</v>
      </c>
      <c r="E65" s="4">
        <f t="shared" si="0"/>
        <v>31</v>
      </c>
      <c r="F65" s="5">
        <v>0.06</v>
      </c>
      <c r="G65" s="5">
        <f t="shared" si="1"/>
        <v>4.8675505653430484E-3</v>
      </c>
      <c r="H65" s="5">
        <f t="shared" si="2"/>
        <v>1.6187117784771665E-4</v>
      </c>
      <c r="I65" s="6">
        <f t="shared" si="6"/>
        <v>24001.427762245243</v>
      </c>
    </row>
    <row r="66" spans="2:9" ht="15.75" thickBot="1" x14ac:dyDescent="0.3">
      <c r="B66" s="8">
        <f>+CONSOLIDADO!$H$5</f>
        <v>4783060.304670779</v>
      </c>
      <c r="C66" s="3">
        <v>43709</v>
      </c>
      <c r="D66" s="3">
        <v>43738</v>
      </c>
      <c r="E66" s="4">
        <f t="shared" si="0"/>
        <v>30</v>
      </c>
      <c r="F66" s="5">
        <v>0.06</v>
      </c>
      <c r="G66" s="5">
        <f t="shared" si="1"/>
        <v>4.8675505653430484E-3</v>
      </c>
      <c r="H66" s="5">
        <f t="shared" si="2"/>
        <v>1.6187117784771665E-4</v>
      </c>
      <c r="I66" s="6">
        <f t="shared" si="6"/>
        <v>23227.188157011526</v>
      </c>
    </row>
    <row r="67" spans="2:9" ht="15.75" thickBot="1" x14ac:dyDescent="0.3">
      <c r="B67" s="8">
        <f>+CONSOLIDADO!$H$5</f>
        <v>4783060.304670779</v>
      </c>
      <c r="C67" s="3">
        <v>43739</v>
      </c>
      <c r="D67" s="3">
        <v>43769</v>
      </c>
      <c r="E67" s="4">
        <f t="shared" si="0"/>
        <v>31</v>
      </c>
      <c r="F67" s="5">
        <v>0.06</v>
      </c>
      <c r="G67" s="5">
        <f t="shared" si="1"/>
        <v>4.8675505653430484E-3</v>
      </c>
      <c r="H67" s="5">
        <f t="shared" si="2"/>
        <v>1.6187117784771665E-4</v>
      </c>
      <c r="I67" s="6">
        <f t="shared" si="6"/>
        <v>24001.427762245243</v>
      </c>
    </row>
    <row r="68" spans="2:9" ht="15.75" thickBot="1" x14ac:dyDescent="0.3">
      <c r="B68" s="8">
        <f>+CONSOLIDADO!$H$5</f>
        <v>4783060.304670779</v>
      </c>
      <c r="C68" s="3">
        <v>43770</v>
      </c>
      <c r="D68" s="3">
        <v>43799</v>
      </c>
      <c r="E68" s="4">
        <f t="shared" si="0"/>
        <v>30</v>
      </c>
      <c r="F68" s="5">
        <v>0.06</v>
      </c>
      <c r="G68" s="5">
        <f t="shared" si="1"/>
        <v>4.8675505653430484E-3</v>
      </c>
      <c r="H68" s="5">
        <f t="shared" si="2"/>
        <v>1.6187117784771665E-4</v>
      </c>
      <c r="I68" s="6">
        <f t="shared" si="6"/>
        <v>23227.188157011526</v>
      </c>
    </row>
    <row r="69" spans="2:9" ht="15.75" thickBot="1" x14ac:dyDescent="0.3">
      <c r="B69" s="8">
        <f>+CONSOLIDADO!$H$5</f>
        <v>4783060.304670779</v>
      </c>
      <c r="C69" s="3">
        <v>43800</v>
      </c>
      <c r="D69" s="3">
        <v>43830</v>
      </c>
      <c r="E69" s="4">
        <f t="shared" si="0"/>
        <v>31</v>
      </c>
      <c r="F69" s="5">
        <v>0.06</v>
      </c>
      <c r="G69" s="5">
        <f t="shared" si="1"/>
        <v>4.8675505653430484E-3</v>
      </c>
      <c r="H69" s="5">
        <f t="shared" si="2"/>
        <v>1.6187117784771665E-4</v>
      </c>
      <c r="I69" s="6">
        <f t="shared" si="6"/>
        <v>24001.427762245243</v>
      </c>
    </row>
    <row r="70" spans="2:9" ht="15.75" thickBot="1" x14ac:dyDescent="0.3">
      <c r="B70" s="8">
        <f>+CONSOLIDADO!$H$5</f>
        <v>4783060.304670779</v>
      </c>
      <c r="C70" s="3">
        <v>43831</v>
      </c>
      <c r="D70" s="3">
        <v>43861</v>
      </c>
      <c r="E70" s="4">
        <f t="shared" ref="E70:E129" si="7">D70-C70+1</f>
        <v>31</v>
      </c>
      <c r="F70" s="5">
        <v>0.06</v>
      </c>
      <c r="G70" s="5">
        <f t="shared" ref="G70:G88" si="8">+(1+F70)^(1/12)-1</f>
        <v>4.8675505653430484E-3</v>
      </c>
      <c r="H70" s="5">
        <f t="shared" ref="H70:H73" si="9">+(1+G70)^(1/30)-1</f>
        <v>1.6187117784771665E-4</v>
      </c>
      <c r="I70" s="6">
        <f t="shared" si="6"/>
        <v>24001.427762245243</v>
      </c>
    </row>
    <row r="71" spans="2:9" ht="15.75" thickBot="1" x14ac:dyDescent="0.3">
      <c r="B71" s="8">
        <f>+CONSOLIDADO!$H$5</f>
        <v>4783060.304670779</v>
      </c>
      <c r="C71" s="3">
        <v>43862</v>
      </c>
      <c r="D71" s="3">
        <v>43890</v>
      </c>
      <c r="E71" s="4">
        <f t="shared" si="7"/>
        <v>29</v>
      </c>
      <c r="F71" s="5">
        <v>0.06</v>
      </c>
      <c r="G71" s="5">
        <f t="shared" si="8"/>
        <v>4.8675505653430484E-3</v>
      </c>
      <c r="H71" s="5">
        <f t="shared" si="9"/>
        <v>1.6187117784771665E-4</v>
      </c>
      <c r="I71" s="6">
        <f t="shared" si="6"/>
        <v>22452.948551777808</v>
      </c>
    </row>
    <row r="72" spans="2:9" ht="15.75" thickBot="1" x14ac:dyDescent="0.3">
      <c r="B72" s="8">
        <f>+CONSOLIDADO!$H$5</f>
        <v>4783060.304670779</v>
      </c>
      <c r="C72" s="3">
        <v>43891</v>
      </c>
      <c r="D72" s="3">
        <v>43921</v>
      </c>
      <c r="E72" s="4">
        <f t="shared" si="7"/>
        <v>31</v>
      </c>
      <c r="F72" s="5">
        <v>0.06</v>
      </c>
      <c r="G72" s="5">
        <f t="shared" si="8"/>
        <v>4.8675505653430484E-3</v>
      </c>
      <c r="H72" s="5">
        <f t="shared" si="9"/>
        <v>1.6187117784771665E-4</v>
      </c>
      <c r="I72" s="6">
        <f t="shared" si="6"/>
        <v>24001.427762245243</v>
      </c>
    </row>
    <row r="73" spans="2:9" ht="15.75" thickBot="1" x14ac:dyDescent="0.3">
      <c r="B73" s="8">
        <f>+CONSOLIDADO!$H$5</f>
        <v>4783060.304670779</v>
      </c>
      <c r="C73" s="3">
        <v>43922</v>
      </c>
      <c r="D73" s="3">
        <v>43951</v>
      </c>
      <c r="E73" s="4">
        <f t="shared" si="7"/>
        <v>30</v>
      </c>
      <c r="F73" s="5">
        <v>0.06</v>
      </c>
      <c r="G73" s="5">
        <f t="shared" si="8"/>
        <v>4.8675505653430484E-3</v>
      </c>
      <c r="H73" s="5">
        <f t="shared" si="9"/>
        <v>1.6187117784771665E-4</v>
      </c>
      <c r="I73" s="6">
        <f t="shared" si="6"/>
        <v>23227.188157011526</v>
      </c>
    </row>
    <row r="74" spans="2:9" ht="15.75" thickBot="1" x14ac:dyDescent="0.3">
      <c r="B74" s="8">
        <f>+CONSOLIDADO!$H$5</f>
        <v>4783060.304670779</v>
      </c>
      <c r="C74" s="3">
        <v>43952</v>
      </c>
      <c r="D74" s="3">
        <v>43982</v>
      </c>
      <c r="E74" s="4">
        <f t="shared" si="7"/>
        <v>31</v>
      </c>
      <c r="F74" s="5">
        <v>0.06</v>
      </c>
      <c r="G74" s="5">
        <f>+(1+F74)^(1/12)-1</f>
        <v>4.8675505653430484E-3</v>
      </c>
      <c r="H74" s="9">
        <f>+(1+G74)^(1/30)-1</f>
        <v>1.6187117784771665E-4</v>
      </c>
      <c r="I74" s="6">
        <f t="shared" si="6"/>
        <v>24001.427762245243</v>
      </c>
    </row>
    <row r="75" spans="2:9" ht="15.75" thickBot="1" x14ac:dyDescent="0.3">
      <c r="B75" s="8">
        <f>+CONSOLIDADO!$H$5</f>
        <v>4783060.304670779</v>
      </c>
      <c r="C75" s="3">
        <v>43983</v>
      </c>
      <c r="D75" s="3">
        <v>44012</v>
      </c>
      <c r="E75" s="4">
        <f t="shared" si="7"/>
        <v>30</v>
      </c>
      <c r="F75" s="5">
        <v>0.06</v>
      </c>
      <c r="G75" s="5">
        <f t="shared" si="8"/>
        <v>4.8675505653430484E-3</v>
      </c>
      <c r="H75" s="9">
        <f t="shared" ref="H75:H129" si="10">+(1+G75)^(1/30)-1</f>
        <v>1.6187117784771665E-4</v>
      </c>
      <c r="I75" s="6">
        <f t="shared" si="6"/>
        <v>23227.188157011526</v>
      </c>
    </row>
    <row r="76" spans="2:9" ht="15.75" thickBot="1" x14ac:dyDescent="0.3">
      <c r="B76" s="8">
        <f>+CONSOLIDADO!$H$5</f>
        <v>4783060.304670779</v>
      </c>
      <c r="C76" s="3">
        <v>44013</v>
      </c>
      <c r="D76" s="3">
        <v>44043</v>
      </c>
      <c r="E76" s="4">
        <f t="shared" si="7"/>
        <v>31</v>
      </c>
      <c r="F76" s="5">
        <v>0.06</v>
      </c>
      <c r="G76" s="5">
        <f t="shared" si="8"/>
        <v>4.8675505653430484E-3</v>
      </c>
      <c r="H76" s="9">
        <f t="shared" si="10"/>
        <v>1.6187117784771665E-4</v>
      </c>
      <c r="I76" s="6">
        <f t="shared" si="6"/>
        <v>24001.427762245243</v>
      </c>
    </row>
    <row r="77" spans="2:9" ht="15.75" thickBot="1" x14ac:dyDescent="0.3">
      <c r="B77" s="8">
        <f>+CONSOLIDADO!$H$5</f>
        <v>4783060.304670779</v>
      </c>
      <c r="C77" s="3">
        <v>44044</v>
      </c>
      <c r="D77" s="3">
        <v>44074</v>
      </c>
      <c r="E77" s="4">
        <f t="shared" si="7"/>
        <v>31</v>
      </c>
      <c r="F77" s="5">
        <v>0.06</v>
      </c>
      <c r="G77" s="5">
        <f t="shared" si="8"/>
        <v>4.8675505653430484E-3</v>
      </c>
      <c r="H77" s="9">
        <f t="shared" si="10"/>
        <v>1.6187117784771665E-4</v>
      </c>
      <c r="I77" s="6">
        <f t="shared" si="6"/>
        <v>24001.427762245243</v>
      </c>
    </row>
    <row r="78" spans="2:9" ht="15.75" thickBot="1" x14ac:dyDescent="0.3">
      <c r="B78" s="8">
        <f>+CONSOLIDADO!$H$5</f>
        <v>4783060.304670779</v>
      </c>
      <c r="C78" s="3">
        <v>44075</v>
      </c>
      <c r="D78" s="3">
        <v>44104</v>
      </c>
      <c r="E78" s="10">
        <f t="shared" si="7"/>
        <v>30</v>
      </c>
      <c r="F78" s="5">
        <v>0.06</v>
      </c>
      <c r="G78" s="11">
        <f t="shared" si="8"/>
        <v>4.8675505653430484E-3</v>
      </c>
      <c r="H78" s="9">
        <f t="shared" si="10"/>
        <v>1.6187117784771665E-4</v>
      </c>
      <c r="I78" s="6">
        <f t="shared" si="6"/>
        <v>23227.188157011526</v>
      </c>
    </row>
    <row r="79" spans="2:9" ht="15.75" thickBot="1" x14ac:dyDescent="0.3">
      <c r="B79" s="8">
        <f>+CONSOLIDADO!$H$5</f>
        <v>4783060.304670779</v>
      </c>
      <c r="C79" s="3">
        <v>44105</v>
      </c>
      <c r="D79" s="12">
        <v>44135</v>
      </c>
      <c r="E79" s="10">
        <f t="shared" si="7"/>
        <v>31</v>
      </c>
      <c r="F79" s="5">
        <v>0.06</v>
      </c>
      <c r="G79" s="11">
        <f t="shared" si="8"/>
        <v>4.8675505653430484E-3</v>
      </c>
      <c r="H79" s="9">
        <f t="shared" si="10"/>
        <v>1.6187117784771665E-4</v>
      </c>
      <c r="I79" s="6">
        <f t="shared" si="6"/>
        <v>24001.427762245243</v>
      </c>
    </row>
    <row r="80" spans="2:9" ht="15.75" thickBot="1" x14ac:dyDescent="0.3">
      <c r="B80" s="8">
        <f>+CONSOLIDADO!$H$5</f>
        <v>4783060.304670779</v>
      </c>
      <c r="C80" s="3">
        <v>44136</v>
      </c>
      <c r="D80" s="3">
        <v>44165</v>
      </c>
      <c r="E80" s="13">
        <f t="shared" si="7"/>
        <v>30</v>
      </c>
      <c r="F80" s="5">
        <v>0.06</v>
      </c>
      <c r="G80" s="14">
        <f t="shared" si="8"/>
        <v>4.8675505653430484E-3</v>
      </c>
      <c r="H80" s="9">
        <f t="shared" si="10"/>
        <v>1.6187117784771665E-4</v>
      </c>
      <c r="I80" s="6">
        <f t="shared" si="6"/>
        <v>23227.188157011526</v>
      </c>
    </row>
    <row r="81" spans="2:9" ht="15.75" thickBot="1" x14ac:dyDescent="0.3">
      <c r="B81" s="8">
        <f>+CONSOLIDADO!$H$5</f>
        <v>4783060.304670779</v>
      </c>
      <c r="C81" s="15">
        <v>44166</v>
      </c>
      <c r="D81" s="16">
        <v>44196</v>
      </c>
      <c r="E81" s="17">
        <f t="shared" si="7"/>
        <v>31</v>
      </c>
      <c r="F81" s="5">
        <v>0.06</v>
      </c>
      <c r="G81" s="18">
        <f t="shared" si="8"/>
        <v>4.8675505653430484E-3</v>
      </c>
      <c r="H81" s="19">
        <f t="shared" si="10"/>
        <v>1.6187117784771665E-4</v>
      </c>
      <c r="I81" s="6">
        <f t="shared" si="6"/>
        <v>24001.427762245243</v>
      </c>
    </row>
    <row r="82" spans="2:9" ht="15.75" thickBot="1" x14ac:dyDescent="0.3">
      <c r="B82" s="8">
        <f>+CONSOLIDADO!$H$5</f>
        <v>4783060.304670779</v>
      </c>
      <c r="C82" s="16">
        <v>44197</v>
      </c>
      <c r="D82" s="15">
        <v>44227</v>
      </c>
      <c r="E82" s="20">
        <f t="shared" si="7"/>
        <v>31</v>
      </c>
      <c r="F82" s="5">
        <v>0.06</v>
      </c>
      <c r="G82" s="18">
        <f t="shared" si="8"/>
        <v>4.8675505653430484E-3</v>
      </c>
      <c r="H82" s="19">
        <f t="shared" si="10"/>
        <v>1.6187117784771665E-4</v>
      </c>
      <c r="I82" s="6">
        <f t="shared" si="6"/>
        <v>24001.427762245243</v>
      </c>
    </row>
    <row r="83" spans="2:9" ht="15.75" thickBot="1" x14ac:dyDescent="0.3">
      <c r="B83" s="8">
        <f>+CONSOLIDADO!$H$5</f>
        <v>4783060.304670779</v>
      </c>
      <c r="C83" s="16">
        <v>44228</v>
      </c>
      <c r="D83" s="15">
        <v>44255</v>
      </c>
      <c r="E83" s="20">
        <f t="shared" si="7"/>
        <v>28</v>
      </c>
      <c r="F83" s="5">
        <v>0.06</v>
      </c>
      <c r="G83" s="18">
        <f t="shared" si="8"/>
        <v>4.8675505653430484E-3</v>
      </c>
      <c r="H83" s="19">
        <f t="shared" si="10"/>
        <v>1.6187117784771665E-4</v>
      </c>
      <c r="I83" s="6">
        <f t="shared" si="6"/>
        <v>21678.708946544091</v>
      </c>
    </row>
    <row r="84" spans="2:9" ht="15.75" thickBot="1" x14ac:dyDescent="0.3">
      <c r="B84" s="8">
        <f>+CONSOLIDADO!$H$5</f>
        <v>4783060.304670779</v>
      </c>
      <c r="C84" s="16">
        <v>44256</v>
      </c>
      <c r="D84" s="15">
        <v>44286</v>
      </c>
      <c r="E84" s="20">
        <f t="shared" si="7"/>
        <v>31</v>
      </c>
      <c r="F84" s="5">
        <v>0.06</v>
      </c>
      <c r="G84" s="18">
        <f t="shared" si="8"/>
        <v>4.8675505653430484E-3</v>
      </c>
      <c r="H84" s="19">
        <f t="shared" si="10"/>
        <v>1.6187117784771665E-4</v>
      </c>
      <c r="I84" s="6">
        <f t="shared" si="6"/>
        <v>24001.427762245243</v>
      </c>
    </row>
    <row r="85" spans="2:9" ht="15.75" thickBot="1" x14ac:dyDescent="0.3">
      <c r="B85" s="8">
        <f>+CONSOLIDADO!$H$5</f>
        <v>4783060.304670779</v>
      </c>
      <c r="C85" s="12">
        <v>44287</v>
      </c>
      <c r="D85" s="3">
        <v>44316</v>
      </c>
      <c r="E85" s="21">
        <f t="shared" si="7"/>
        <v>30</v>
      </c>
      <c r="F85" s="5">
        <v>0.06</v>
      </c>
      <c r="G85" s="11">
        <f t="shared" si="8"/>
        <v>4.8675505653430484E-3</v>
      </c>
      <c r="H85" s="9">
        <f t="shared" si="10"/>
        <v>1.6187117784771665E-4</v>
      </c>
      <c r="I85" s="6">
        <f t="shared" si="6"/>
        <v>23227.188157011526</v>
      </c>
    </row>
    <row r="86" spans="2:9" ht="15.75" thickBot="1" x14ac:dyDescent="0.3">
      <c r="B86" s="8">
        <f>+CONSOLIDADO!$H$5</f>
        <v>4783060.304670779</v>
      </c>
      <c r="C86" s="22">
        <v>44317</v>
      </c>
      <c r="D86" s="23">
        <v>44347</v>
      </c>
      <c r="E86" s="24">
        <f t="shared" si="7"/>
        <v>31</v>
      </c>
      <c r="F86" s="5">
        <v>0.06</v>
      </c>
      <c r="G86" s="14">
        <f t="shared" si="8"/>
        <v>4.8675505653430484E-3</v>
      </c>
      <c r="H86" s="25">
        <f t="shared" si="10"/>
        <v>1.6187117784771665E-4</v>
      </c>
      <c r="I86" s="6">
        <f>(B$54*H86)*E86</f>
        <v>24001.427762245243</v>
      </c>
    </row>
    <row r="87" spans="2:9" ht="15.75" thickBot="1" x14ac:dyDescent="0.3">
      <c r="B87" s="8">
        <f>+CONSOLIDADO!$H$5</f>
        <v>4783060.304670779</v>
      </c>
      <c r="C87" s="22">
        <v>44348</v>
      </c>
      <c r="D87" s="23">
        <v>44377</v>
      </c>
      <c r="E87" s="24">
        <f t="shared" si="7"/>
        <v>30</v>
      </c>
      <c r="F87" s="5">
        <v>0.06</v>
      </c>
      <c r="G87" s="14">
        <f t="shared" si="8"/>
        <v>4.8675505653430484E-3</v>
      </c>
      <c r="H87" s="25">
        <f>+(1+G87)^(1/30)-1</f>
        <v>1.6187117784771665E-4</v>
      </c>
      <c r="I87" s="6">
        <f t="shared" si="6"/>
        <v>23227.188157011526</v>
      </c>
    </row>
    <row r="88" spans="2:9" ht="15.75" thickBot="1" x14ac:dyDescent="0.3">
      <c r="B88" s="8">
        <f>+CONSOLIDADO!$H$5</f>
        <v>4783060.304670779</v>
      </c>
      <c r="C88" s="16">
        <v>44378</v>
      </c>
      <c r="D88" s="15">
        <v>44408</v>
      </c>
      <c r="E88" s="20">
        <f t="shared" si="7"/>
        <v>31</v>
      </c>
      <c r="F88" s="5">
        <v>0.06</v>
      </c>
      <c r="G88" s="18">
        <f t="shared" si="8"/>
        <v>4.8675505653430484E-3</v>
      </c>
      <c r="H88" s="19">
        <f t="shared" si="10"/>
        <v>1.6187117784771665E-4</v>
      </c>
      <c r="I88" s="6">
        <f t="shared" si="6"/>
        <v>24001.427762245243</v>
      </c>
    </row>
    <row r="89" spans="2:9" ht="15.75" thickBot="1" x14ac:dyDescent="0.3">
      <c r="B89" s="8">
        <f>+CONSOLIDADO!$H$5</f>
        <v>4783060.304670779</v>
      </c>
      <c r="C89" s="12">
        <v>44409</v>
      </c>
      <c r="D89" s="3">
        <v>44439</v>
      </c>
      <c r="E89" s="21">
        <f t="shared" si="7"/>
        <v>31</v>
      </c>
      <c r="F89" s="5">
        <v>0.06</v>
      </c>
      <c r="G89" s="11">
        <f>+(1+F89)^(1/12)-1</f>
        <v>4.8675505653430484E-3</v>
      </c>
      <c r="H89" s="9">
        <f t="shared" si="10"/>
        <v>1.6187117784771665E-4</v>
      </c>
      <c r="I89" s="6">
        <f t="shared" si="6"/>
        <v>24001.427762245243</v>
      </c>
    </row>
    <row r="90" spans="2:9" ht="15.75" thickBot="1" x14ac:dyDescent="0.3">
      <c r="B90" s="8">
        <f>+CONSOLIDADO!$H$5</f>
        <v>4783060.304670779</v>
      </c>
      <c r="C90" s="22">
        <v>44440</v>
      </c>
      <c r="D90" s="3">
        <v>44469</v>
      </c>
      <c r="E90" s="24">
        <f t="shared" si="7"/>
        <v>30</v>
      </c>
      <c r="F90" s="5">
        <v>0.06</v>
      </c>
      <c r="G90" s="14">
        <f>+(1+F90)^(1/12)-1</f>
        <v>4.8675505653430484E-3</v>
      </c>
      <c r="H90" s="25">
        <f t="shared" si="10"/>
        <v>1.6187117784771665E-4</v>
      </c>
      <c r="I90" s="6">
        <f t="shared" si="6"/>
        <v>23227.188157011526</v>
      </c>
    </row>
    <row r="91" spans="2:9" ht="15.75" thickBot="1" x14ac:dyDescent="0.3">
      <c r="B91" s="8">
        <f>+CONSOLIDADO!$H$5</f>
        <v>4783060.304670779</v>
      </c>
      <c r="C91" s="22">
        <v>44470</v>
      </c>
      <c r="D91" s="3">
        <v>44500</v>
      </c>
      <c r="E91" s="24">
        <f t="shared" si="7"/>
        <v>31</v>
      </c>
      <c r="F91" s="5">
        <v>0.06</v>
      </c>
      <c r="G91" s="27">
        <f>+(1+F91)^(1/12)-1</f>
        <v>4.8675505653430484E-3</v>
      </c>
      <c r="H91" s="28">
        <f t="shared" si="10"/>
        <v>1.6187117784771665E-4</v>
      </c>
      <c r="I91" s="6">
        <f t="shared" si="6"/>
        <v>24001.427762245243</v>
      </c>
    </row>
    <row r="92" spans="2:9" ht="15.75" thickBot="1" x14ac:dyDescent="0.3">
      <c r="B92" s="8">
        <f>+CONSOLIDADO!$H$5</f>
        <v>4783060.304670779</v>
      </c>
      <c r="C92" s="22">
        <v>44501</v>
      </c>
      <c r="D92" s="3">
        <v>44530</v>
      </c>
      <c r="E92" s="24">
        <f t="shared" si="7"/>
        <v>30</v>
      </c>
      <c r="F92" s="5">
        <v>0.06</v>
      </c>
      <c r="G92" s="27">
        <f t="shared" ref="G92:G129" si="11">+(1+F92)^(1/12)-1</f>
        <v>4.8675505653430484E-3</v>
      </c>
      <c r="H92" s="28">
        <f t="shared" si="10"/>
        <v>1.6187117784771665E-4</v>
      </c>
      <c r="I92" s="6">
        <f t="shared" si="6"/>
        <v>23227.188157011526</v>
      </c>
    </row>
    <row r="93" spans="2:9" ht="15.75" thickBot="1" x14ac:dyDescent="0.3">
      <c r="B93" s="8">
        <f>+CONSOLIDADO!$H$5</f>
        <v>4783060.304670779</v>
      </c>
      <c r="C93" s="22">
        <v>44531</v>
      </c>
      <c r="D93" s="3">
        <v>44561</v>
      </c>
      <c r="E93" s="24">
        <f t="shared" si="7"/>
        <v>31</v>
      </c>
      <c r="F93" s="5">
        <v>0.06</v>
      </c>
      <c r="G93" s="27">
        <f t="shared" si="11"/>
        <v>4.8675505653430484E-3</v>
      </c>
      <c r="H93" s="28">
        <f t="shared" si="10"/>
        <v>1.6187117784771665E-4</v>
      </c>
      <c r="I93" s="6">
        <f t="shared" si="6"/>
        <v>24001.427762245243</v>
      </c>
    </row>
    <row r="94" spans="2:9" ht="15.75" thickBot="1" x14ac:dyDescent="0.3">
      <c r="B94" s="8">
        <f>+CONSOLIDADO!$H$5</f>
        <v>4783060.304670779</v>
      </c>
      <c r="C94" s="29">
        <v>44562</v>
      </c>
      <c r="D94" s="15">
        <v>44592</v>
      </c>
      <c r="E94" s="30">
        <f t="shared" si="7"/>
        <v>31</v>
      </c>
      <c r="F94" s="5">
        <v>0.06</v>
      </c>
      <c r="G94" s="31">
        <f>+(1+F94)^(1/12)-1</f>
        <v>4.8675505653430484E-3</v>
      </c>
      <c r="H94" s="32">
        <f>+(1+G94)^(1/30)-1</f>
        <v>1.6187117784771665E-4</v>
      </c>
      <c r="I94" s="6">
        <f t="shared" si="6"/>
        <v>24001.427762245243</v>
      </c>
    </row>
    <row r="95" spans="2:9" ht="15.75" thickBot="1" x14ac:dyDescent="0.3">
      <c r="B95" s="8">
        <f>+CONSOLIDADO!$H$5</f>
        <v>4783060.304670779</v>
      </c>
      <c r="C95" s="3">
        <v>44593</v>
      </c>
      <c r="D95" s="3">
        <v>44620</v>
      </c>
      <c r="E95" s="4">
        <f t="shared" si="7"/>
        <v>28</v>
      </c>
      <c r="F95" s="5">
        <v>0.06</v>
      </c>
      <c r="G95" s="33">
        <f t="shared" si="11"/>
        <v>4.8675505653430484E-3</v>
      </c>
      <c r="H95" s="34">
        <f t="shared" si="10"/>
        <v>1.6187117784771665E-4</v>
      </c>
      <c r="I95" s="6">
        <f t="shared" si="6"/>
        <v>21678.708946544091</v>
      </c>
    </row>
    <row r="96" spans="2:9" ht="15.75" thickBot="1" x14ac:dyDescent="0.3">
      <c r="B96" s="8">
        <f>+CONSOLIDADO!$H$5</f>
        <v>4783060.304670779</v>
      </c>
      <c r="C96" s="3">
        <v>44621</v>
      </c>
      <c r="D96" s="3">
        <v>44651</v>
      </c>
      <c r="E96" s="4">
        <f t="shared" si="7"/>
        <v>31</v>
      </c>
      <c r="F96" s="5">
        <v>0.06</v>
      </c>
      <c r="G96" s="33">
        <f t="shared" si="11"/>
        <v>4.8675505653430484E-3</v>
      </c>
      <c r="H96" s="34">
        <f t="shared" si="10"/>
        <v>1.6187117784771665E-4</v>
      </c>
      <c r="I96" s="6">
        <f t="shared" si="6"/>
        <v>24001.427762245243</v>
      </c>
    </row>
    <row r="97" spans="2:9" ht="15.75" thickBot="1" x14ac:dyDescent="0.3">
      <c r="B97" s="8">
        <f>+CONSOLIDADO!$H$5</f>
        <v>4783060.304670779</v>
      </c>
      <c r="C97" s="3">
        <v>44652</v>
      </c>
      <c r="D97" s="3">
        <v>44681</v>
      </c>
      <c r="E97" s="4">
        <f t="shared" si="7"/>
        <v>30</v>
      </c>
      <c r="F97" s="5">
        <v>0.06</v>
      </c>
      <c r="G97" s="33">
        <f t="shared" si="11"/>
        <v>4.8675505653430484E-3</v>
      </c>
      <c r="H97" s="34">
        <f t="shared" si="10"/>
        <v>1.6187117784771665E-4</v>
      </c>
      <c r="I97" s="6">
        <f>(B$54*H97)*E97</f>
        <v>23227.188157011526</v>
      </c>
    </row>
    <row r="98" spans="2:9" ht="15.75" thickBot="1" x14ac:dyDescent="0.3">
      <c r="B98" s="8">
        <f>+CONSOLIDADO!$H$5</f>
        <v>4783060.304670779</v>
      </c>
      <c r="C98" s="3">
        <v>44682</v>
      </c>
      <c r="D98" s="3">
        <v>44712</v>
      </c>
      <c r="E98" s="4">
        <f t="shared" si="7"/>
        <v>31</v>
      </c>
      <c r="F98" s="5">
        <v>0.06</v>
      </c>
      <c r="G98" s="33">
        <f t="shared" si="11"/>
        <v>4.8675505653430484E-3</v>
      </c>
      <c r="H98" s="34">
        <f t="shared" si="10"/>
        <v>1.6187117784771665E-4</v>
      </c>
      <c r="I98" s="6">
        <f t="shared" si="6"/>
        <v>24001.427762245243</v>
      </c>
    </row>
    <row r="99" spans="2:9" ht="15.75" thickBot="1" x14ac:dyDescent="0.3">
      <c r="B99" s="8">
        <f>+CONSOLIDADO!$H$5</f>
        <v>4783060.304670779</v>
      </c>
      <c r="C99" s="23">
        <v>44713</v>
      </c>
      <c r="D99" s="23">
        <v>44742</v>
      </c>
      <c r="E99" s="35">
        <f t="shared" si="7"/>
        <v>30</v>
      </c>
      <c r="F99" s="5">
        <v>0.06</v>
      </c>
      <c r="G99" s="26">
        <f t="shared" si="11"/>
        <v>4.8675505653430484E-3</v>
      </c>
      <c r="H99" s="28">
        <f t="shared" si="10"/>
        <v>1.6187117784771665E-4</v>
      </c>
      <c r="I99" s="6">
        <f t="shared" si="6"/>
        <v>23227.188157011526</v>
      </c>
    </row>
    <row r="100" spans="2:9" ht="15.75" thickBot="1" x14ac:dyDescent="0.3">
      <c r="B100" s="8">
        <f>+CONSOLIDADO!$H$5</f>
        <v>4783060.304670779</v>
      </c>
      <c r="C100" s="3">
        <v>44743</v>
      </c>
      <c r="D100" s="3">
        <v>44773</v>
      </c>
      <c r="E100" s="24">
        <f t="shared" si="7"/>
        <v>31</v>
      </c>
      <c r="F100" s="5">
        <v>0.06</v>
      </c>
      <c r="G100" s="26">
        <f t="shared" si="11"/>
        <v>4.8675505653430484E-3</v>
      </c>
      <c r="H100" s="28">
        <f t="shared" si="10"/>
        <v>1.6187117784771665E-4</v>
      </c>
      <c r="I100" s="6">
        <f t="shared" si="6"/>
        <v>24001.427762245243</v>
      </c>
    </row>
    <row r="101" spans="2:9" ht="15.75" thickBot="1" x14ac:dyDescent="0.3">
      <c r="B101" s="8">
        <f>+CONSOLIDADO!$H$5</f>
        <v>4783060.304670779</v>
      </c>
      <c r="C101" s="23">
        <v>44774</v>
      </c>
      <c r="D101" s="3">
        <v>44804</v>
      </c>
      <c r="E101" s="24">
        <f t="shared" si="7"/>
        <v>31</v>
      </c>
      <c r="F101" s="5">
        <v>0.06</v>
      </c>
      <c r="G101" s="26">
        <f t="shared" si="11"/>
        <v>4.8675505653430484E-3</v>
      </c>
      <c r="H101" s="28">
        <f t="shared" si="10"/>
        <v>1.6187117784771665E-4</v>
      </c>
      <c r="I101" s="6">
        <f t="shared" si="6"/>
        <v>24001.427762245243</v>
      </c>
    </row>
    <row r="102" spans="2:9" ht="15.75" thickBot="1" x14ac:dyDescent="0.3">
      <c r="B102" s="8">
        <f>+CONSOLIDADO!$H$5</f>
        <v>4783060.304670779</v>
      </c>
      <c r="C102" s="3">
        <v>44805</v>
      </c>
      <c r="D102" s="23">
        <v>44834</v>
      </c>
      <c r="E102" s="30">
        <f t="shared" si="7"/>
        <v>30</v>
      </c>
      <c r="F102" s="5">
        <v>0.06</v>
      </c>
      <c r="G102" s="26">
        <f t="shared" si="11"/>
        <v>4.8675505653430484E-3</v>
      </c>
      <c r="H102" s="28">
        <f t="shared" si="10"/>
        <v>1.6187117784771665E-4</v>
      </c>
      <c r="I102" s="6">
        <f t="shared" si="6"/>
        <v>23227.188157011526</v>
      </c>
    </row>
    <row r="103" spans="2:9" ht="15.75" thickBot="1" x14ac:dyDescent="0.3">
      <c r="B103" s="8">
        <f>+CONSOLIDADO!$H$5</f>
        <v>4783060.304670779</v>
      </c>
      <c r="C103" s="23">
        <v>44835</v>
      </c>
      <c r="D103" s="3">
        <v>44865</v>
      </c>
      <c r="E103" s="4">
        <f t="shared" si="7"/>
        <v>31</v>
      </c>
      <c r="F103" s="5">
        <v>0.06</v>
      </c>
      <c r="G103" s="26">
        <f t="shared" si="11"/>
        <v>4.8675505653430484E-3</v>
      </c>
      <c r="H103" s="28">
        <f t="shared" si="10"/>
        <v>1.6187117784771665E-4</v>
      </c>
      <c r="I103" s="6">
        <f t="shared" si="6"/>
        <v>24001.427762245243</v>
      </c>
    </row>
    <row r="104" spans="2:9" ht="15.75" thickBot="1" x14ac:dyDescent="0.3">
      <c r="B104" s="8">
        <f>+CONSOLIDADO!$H$5</f>
        <v>4783060.304670779</v>
      </c>
      <c r="C104" s="3">
        <v>44866</v>
      </c>
      <c r="D104" s="3">
        <v>44895</v>
      </c>
      <c r="E104" s="4">
        <f t="shared" si="7"/>
        <v>30</v>
      </c>
      <c r="F104" s="5">
        <v>0.06</v>
      </c>
      <c r="G104" s="26">
        <f t="shared" si="11"/>
        <v>4.8675505653430484E-3</v>
      </c>
      <c r="H104" s="28">
        <f t="shared" si="10"/>
        <v>1.6187117784771665E-4</v>
      </c>
      <c r="I104" s="6">
        <f t="shared" si="6"/>
        <v>23227.188157011526</v>
      </c>
    </row>
    <row r="105" spans="2:9" ht="15.75" thickBot="1" x14ac:dyDescent="0.3">
      <c r="B105" s="8">
        <f>+CONSOLIDADO!$H$5</f>
        <v>4783060.304670779</v>
      </c>
      <c r="C105" s="23">
        <v>44896</v>
      </c>
      <c r="D105" s="23">
        <v>44926</v>
      </c>
      <c r="E105" s="4">
        <f t="shared" si="7"/>
        <v>31</v>
      </c>
      <c r="F105" s="5">
        <v>0.06</v>
      </c>
      <c r="G105" s="26">
        <f t="shared" si="11"/>
        <v>4.8675505653430484E-3</v>
      </c>
      <c r="H105" s="28">
        <f t="shared" si="10"/>
        <v>1.6187117784771665E-4</v>
      </c>
      <c r="I105" s="6">
        <f t="shared" si="6"/>
        <v>24001.427762245243</v>
      </c>
    </row>
    <row r="106" spans="2:9" ht="15.75" thickBot="1" x14ac:dyDescent="0.3">
      <c r="B106" s="8">
        <f>+CONSOLIDADO!$H$5</f>
        <v>4783060.304670779</v>
      </c>
      <c r="C106" s="3">
        <v>44927</v>
      </c>
      <c r="D106" s="3">
        <v>44957</v>
      </c>
      <c r="E106" s="4">
        <f t="shared" si="7"/>
        <v>31</v>
      </c>
      <c r="F106" s="5">
        <v>0.06</v>
      </c>
      <c r="G106" s="26">
        <f t="shared" si="11"/>
        <v>4.8675505653430484E-3</v>
      </c>
      <c r="H106" s="28">
        <f t="shared" si="10"/>
        <v>1.6187117784771665E-4</v>
      </c>
      <c r="I106" s="6">
        <f t="shared" si="6"/>
        <v>24001.427762245243</v>
      </c>
    </row>
    <row r="107" spans="2:9" ht="15.75" thickBot="1" x14ac:dyDescent="0.3">
      <c r="B107" s="8">
        <f>+CONSOLIDADO!$H$5</f>
        <v>4783060.304670779</v>
      </c>
      <c r="C107" s="23">
        <v>44958</v>
      </c>
      <c r="D107" s="3">
        <v>44985</v>
      </c>
      <c r="E107" s="35">
        <f t="shared" si="7"/>
        <v>28</v>
      </c>
      <c r="F107" s="5">
        <v>0.06</v>
      </c>
      <c r="G107" s="26">
        <f t="shared" si="11"/>
        <v>4.8675505653430484E-3</v>
      </c>
      <c r="H107" s="28">
        <f t="shared" si="10"/>
        <v>1.6187117784771665E-4</v>
      </c>
      <c r="I107" s="6">
        <f t="shared" si="6"/>
        <v>21678.708946544091</v>
      </c>
    </row>
    <row r="108" spans="2:9" ht="15.75" thickBot="1" x14ac:dyDescent="0.3">
      <c r="B108" s="8">
        <f>+CONSOLIDADO!$H$5</f>
        <v>4783060.304670779</v>
      </c>
      <c r="C108" s="3">
        <v>44986</v>
      </c>
      <c r="D108" s="23">
        <v>45016</v>
      </c>
      <c r="E108" s="24">
        <f t="shared" si="7"/>
        <v>31</v>
      </c>
      <c r="F108" s="5">
        <v>0.06</v>
      </c>
      <c r="G108" s="26">
        <f t="shared" si="11"/>
        <v>4.8675505653430484E-3</v>
      </c>
      <c r="H108" s="28">
        <f t="shared" si="10"/>
        <v>1.6187117784771665E-4</v>
      </c>
      <c r="I108" s="6">
        <f t="shared" si="6"/>
        <v>24001.427762245243</v>
      </c>
    </row>
    <row r="109" spans="2:9" ht="15.75" thickBot="1" x14ac:dyDescent="0.3">
      <c r="B109" s="8">
        <f>+CONSOLIDADO!$H$5</f>
        <v>4783060.304670779</v>
      </c>
      <c r="C109" s="23">
        <v>45017</v>
      </c>
      <c r="D109" s="3">
        <v>45046</v>
      </c>
      <c r="E109" s="24">
        <f t="shared" si="7"/>
        <v>30</v>
      </c>
      <c r="F109" s="5">
        <v>0.06</v>
      </c>
      <c r="G109" s="26">
        <f t="shared" si="11"/>
        <v>4.8675505653430484E-3</v>
      </c>
      <c r="H109" s="28">
        <f t="shared" si="10"/>
        <v>1.6187117784771665E-4</v>
      </c>
      <c r="I109" s="6">
        <f t="shared" si="6"/>
        <v>23227.188157011526</v>
      </c>
    </row>
    <row r="110" spans="2:9" ht="15.75" thickBot="1" x14ac:dyDescent="0.3">
      <c r="B110" s="8">
        <f>+CONSOLIDADO!$H$5</f>
        <v>4783060.304670779</v>
      </c>
      <c r="C110" s="3">
        <v>45047</v>
      </c>
      <c r="D110" s="3">
        <v>45077</v>
      </c>
      <c r="E110" s="30">
        <f t="shared" si="7"/>
        <v>31</v>
      </c>
      <c r="F110" s="5">
        <v>0.06</v>
      </c>
      <c r="G110" s="26">
        <f t="shared" si="11"/>
        <v>4.8675505653430484E-3</v>
      </c>
      <c r="H110" s="28">
        <f t="shared" si="10"/>
        <v>1.6187117784771665E-4</v>
      </c>
      <c r="I110" s="6">
        <f t="shared" si="6"/>
        <v>24001.427762245243</v>
      </c>
    </row>
    <row r="111" spans="2:9" ht="15.75" thickBot="1" x14ac:dyDescent="0.3">
      <c r="B111" s="8">
        <f>+CONSOLIDADO!$H$5</f>
        <v>4783060.304670779</v>
      </c>
      <c r="C111" s="23">
        <v>45078</v>
      </c>
      <c r="D111" s="23">
        <v>45107</v>
      </c>
      <c r="E111" s="4">
        <f t="shared" si="7"/>
        <v>30</v>
      </c>
      <c r="F111" s="5">
        <v>0.06</v>
      </c>
      <c r="G111" s="26">
        <f t="shared" si="11"/>
        <v>4.8675505653430484E-3</v>
      </c>
      <c r="H111" s="28">
        <f t="shared" si="10"/>
        <v>1.6187117784771665E-4</v>
      </c>
      <c r="I111" s="6">
        <f t="shared" si="6"/>
        <v>23227.188157011526</v>
      </c>
    </row>
    <row r="112" spans="2:9" ht="15.75" thickBot="1" x14ac:dyDescent="0.3">
      <c r="B112" s="8">
        <f>+CONSOLIDADO!$H$5</f>
        <v>4783060.304670779</v>
      </c>
      <c r="C112" s="3">
        <v>45108</v>
      </c>
      <c r="D112" s="3">
        <v>45138</v>
      </c>
      <c r="E112" s="4">
        <f t="shared" si="7"/>
        <v>31</v>
      </c>
      <c r="F112" s="5">
        <v>0.06</v>
      </c>
      <c r="G112" s="26">
        <f t="shared" si="11"/>
        <v>4.8675505653430484E-3</v>
      </c>
      <c r="H112" s="28">
        <f t="shared" si="10"/>
        <v>1.6187117784771665E-4</v>
      </c>
      <c r="I112" s="6">
        <f t="shared" si="6"/>
        <v>24001.427762245243</v>
      </c>
    </row>
    <row r="113" spans="2:9" ht="15.75" thickBot="1" x14ac:dyDescent="0.3">
      <c r="B113" s="8">
        <f>+CONSOLIDADO!$H$5</f>
        <v>4783060.304670779</v>
      </c>
      <c r="C113" s="23">
        <v>45139</v>
      </c>
      <c r="D113" s="3">
        <v>45169</v>
      </c>
      <c r="E113" s="4">
        <f t="shared" si="7"/>
        <v>31</v>
      </c>
      <c r="F113" s="5">
        <v>0.06</v>
      </c>
      <c r="G113" s="26">
        <f t="shared" si="11"/>
        <v>4.8675505653430484E-3</v>
      </c>
      <c r="H113" s="28">
        <f t="shared" si="10"/>
        <v>1.6187117784771665E-4</v>
      </c>
      <c r="I113" s="6">
        <f t="shared" si="6"/>
        <v>24001.427762245243</v>
      </c>
    </row>
    <row r="114" spans="2:9" ht="15.75" thickBot="1" x14ac:dyDescent="0.3">
      <c r="B114" s="8">
        <f>+CONSOLIDADO!$H$5</f>
        <v>4783060.304670779</v>
      </c>
      <c r="C114" s="3">
        <v>45170</v>
      </c>
      <c r="D114" s="23">
        <v>45199</v>
      </c>
      <c r="E114" s="4">
        <f t="shared" si="7"/>
        <v>30</v>
      </c>
      <c r="F114" s="5">
        <v>0.06</v>
      </c>
      <c r="G114" s="26">
        <f t="shared" si="11"/>
        <v>4.8675505653430484E-3</v>
      </c>
      <c r="H114" s="28">
        <f t="shared" si="10"/>
        <v>1.6187117784771665E-4</v>
      </c>
      <c r="I114" s="6">
        <f t="shared" si="6"/>
        <v>23227.188157011526</v>
      </c>
    </row>
    <row r="115" spans="2:9" ht="15.75" thickBot="1" x14ac:dyDescent="0.3">
      <c r="B115" s="8">
        <f>+CONSOLIDADO!$H$5</f>
        <v>4783060.304670779</v>
      </c>
      <c r="C115" s="23">
        <v>45200</v>
      </c>
      <c r="D115" s="3">
        <v>45230</v>
      </c>
      <c r="E115" s="35">
        <f t="shared" si="7"/>
        <v>31</v>
      </c>
      <c r="F115" s="5">
        <v>0.06</v>
      </c>
      <c r="G115" s="26">
        <f t="shared" si="11"/>
        <v>4.8675505653430484E-3</v>
      </c>
      <c r="H115" s="28">
        <f t="shared" si="10"/>
        <v>1.6187117784771665E-4</v>
      </c>
      <c r="I115" s="6">
        <f t="shared" si="6"/>
        <v>24001.427762245243</v>
      </c>
    </row>
    <row r="116" spans="2:9" ht="15.75" thickBot="1" x14ac:dyDescent="0.3">
      <c r="B116" s="8">
        <f>+CONSOLIDADO!$H$5</f>
        <v>4783060.304670779</v>
      </c>
      <c r="C116" s="3">
        <v>45231</v>
      </c>
      <c r="D116" s="3">
        <v>45260</v>
      </c>
      <c r="E116" s="24">
        <f t="shared" si="7"/>
        <v>30</v>
      </c>
      <c r="F116" s="5">
        <v>0.06</v>
      </c>
      <c r="G116" s="26">
        <f t="shared" si="11"/>
        <v>4.8675505653430484E-3</v>
      </c>
      <c r="H116" s="28">
        <f t="shared" si="10"/>
        <v>1.6187117784771665E-4</v>
      </c>
      <c r="I116" s="6">
        <f t="shared" si="6"/>
        <v>23227.188157011526</v>
      </c>
    </row>
    <row r="117" spans="2:9" ht="15.75" thickBot="1" x14ac:dyDescent="0.3">
      <c r="B117" s="8">
        <f>+CONSOLIDADO!$H$5</f>
        <v>4783060.304670779</v>
      </c>
      <c r="C117" s="23">
        <v>45261</v>
      </c>
      <c r="D117" s="23">
        <v>45291</v>
      </c>
      <c r="E117" s="24">
        <f t="shared" si="7"/>
        <v>31</v>
      </c>
      <c r="F117" s="5">
        <v>0.06</v>
      </c>
      <c r="G117" s="26">
        <f t="shared" si="11"/>
        <v>4.8675505653430484E-3</v>
      </c>
      <c r="H117" s="28">
        <f t="shared" si="10"/>
        <v>1.6187117784771665E-4</v>
      </c>
      <c r="I117" s="6">
        <f t="shared" si="6"/>
        <v>24001.427762245243</v>
      </c>
    </row>
    <row r="118" spans="2:9" ht="15.75" thickBot="1" x14ac:dyDescent="0.3">
      <c r="B118" s="8">
        <f>+CONSOLIDADO!$H$5</f>
        <v>4783060.304670779</v>
      </c>
      <c r="C118" s="23">
        <v>45292</v>
      </c>
      <c r="D118" s="3">
        <v>45322</v>
      </c>
      <c r="E118" s="30">
        <f t="shared" si="7"/>
        <v>31</v>
      </c>
      <c r="F118" s="5">
        <v>0.06</v>
      </c>
      <c r="G118" s="26">
        <f t="shared" si="11"/>
        <v>4.8675505653430484E-3</v>
      </c>
      <c r="H118" s="28">
        <f t="shared" si="10"/>
        <v>1.6187117784771665E-4</v>
      </c>
      <c r="I118" s="6">
        <f t="shared" si="6"/>
        <v>24001.427762245243</v>
      </c>
    </row>
    <row r="119" spans="2:9" ht="15.75" thickBot="1" x14ac:dyDescent="0.3">
      <c r="B119" s="8">
        <f>+CONSOLIDADO!$H$5</f>
        <v>4783060.304670779</v>
      </c>
      <c r="C119" s="3">
        <v>45323</v>
      </c>
      <c r="D119" s="3">
        <v>45351</v>
      </c>
      <c r="E119" s="4">
        <f t="shared" si="7"/>
        <v>29</v>
      </c>
      <c r="F119" s="5">
        <v>0.06</v>
      </c>
      <c r="G119" s="26">
        <f t="shared" si="11"/>
        <v>4.8675505653430484E-3</v>
      </c>
      <c r="H119" s="28">
        <f t="shared" si="10"/>
        <v>1.6187117784771665E-4</v>
      </c>
      <c r="I119" s="6">
        <f t="shared" ref="I119:I129" si="12">(B$54*H119)*E119</f>
        <v>22452.948551777808</v>
      </c>
    </row>
    <row r="120" spans="2:9" ht="15.75" thickBot="1" x14ac:dyDescent="0.3">
      <c r="B120" s="8">
        <f>+CONSOLIDADO!$H$5</f>
        <v>4783060.304670779</v>
      </c>
      <c r="C120" s="23">
        <v>45352</v>
      </c>
      <c r="D120" s="23">
        <v>45382</v>
      </c>
      <c r="E120" s="4">
        <f t="shared" si="7"/>
        <v>31</v>
      </c>
      <c r="F120" s="5">
        <v>0.06</v>
      </c>
      <c r="G120" s="26">
        <f t="shared" si="11"/>
        <v>4.8675505653430484E-3</v>
      </c>
      <c r="H120" s="28">
        <f t="shared" si="10"/>
        <v>1.6187117784771665E-4</v>
      </c>
      <c r="I120" s="6">
        <f t="shared" si="12"/>
        <v>24001.427762245243</v>
      </c>
    </row>
    <row r="121" spans="2:9" ht="15.75" thickBot="1" x14ac:dyDescent="0.3">
      <c r="B121" s="8">
        <f>+CONSOLIDADO!$H$5</f>
        <v>4783060.304670779</v>
      </c>
      <c r="C121" s="3">
        <v>45383</v>
      </c>
      <c r="D121" s="3">
        <v>45412</v>
      </c>
      <c r="E121" s="4">
        <f t="shared" si="7"/>
        <v>30</v>
      </c>
      <c r="F121" s="5">
        <v>0.06</v>
      </c>
      <c r="G121" s="26">
        <f t="shared" si="11"/>
        <v>4.8675505653430484E-3</v>
      </c>
      <c r="H121" s="28">
        <f t="shared" si="10"/>
        <v>1.6187117784771665E-4</v>
      </c>
      <c r="I121" s="6">
        <f t="shared" si="12"/>
        <v>23227.188157011526</v>
      </c>
    </row>
    <row r="122" spans="2:9" ht="15.75" thickBot="1" x14ac:dyDescent="0.3">
      <c r="B122" s="8">
        <f>+CONSOLIDADO!$H$5</f>
        <v>4783060.304670779</v>
      </c>
      <c r="C122" s="23">
        <v>45413</v>
      </c>
      <c r="D122" s="3">
        <v>45443</v>
      </c>
      <c r="E122" s="4">
        <f t="shared" si="7"/>
        <v>31</v>
      </c>
      <c r="F122" s="5">
        <v>0.06</v>
      </c>
      <c r="G122" s="26">
        <f t="shared" si="11"/>
        <v>4.8675505653430484E-3</v>
      </c>
      <c r="H122" s="28">
        <f t="shared" si="10"/>
        <v>1.6187117784771665E-4</v>
      </c>
      <c r="I122" s="6">
        <f t="shared" si="12"/>
        <v>24001.427762245243</v>
      </c>
    </row>
    <row r="123" spans="2:9" ht="15.75" thickBot="1" x14ac:dyDescent="0.3">
      <c r="B123" s="8">
        <f>+CONSOLIDADO!$H$5</f>
        <v>4783060.304670779</v>
      </c>
      <c r="C123" s="23">
        <v>45444</v>
      </c>
      <c r="D123" s="23">
        <v>45473</v>
      </c>
      <c r="E123" s="35">
        <f t="shared" si="7"/>
        <v>30</v>
      </c>
      <c r="F123" s="5">
        <v>0.06</v>
      </c>
      <c r="G123" s="26">
        <f t="shared" si="11"/>
        <v>4.8675505653430484E-3</v>
      </c>
      <c r="H123" s="28">
        <f t="shared" si="10"/>
        <v>1.6187117784771665E-4</v>
      </c>
      <c r="I123" s="6">
        <f t="shared" si="12"/>
        <v>23227.188157011526</v>
      </c>
    </row>
    <row r="124" spans="2:9" ht="15.75" thickBot="1" x14ac:dyDescent="0.3">
      <c r="B124" s="61">
        <f>+CONSOLIDADO!$H$5</f>
        <v>4783060.304670779</v>
      </c>
      <c r="C124" s="15">
        <v>45474</v>
      </c>
      <c r="D124" s="15">
        <v>45504</v>
      </c>
      <c r="E124" s="30">
        <f t="shared" si="7"/>
        <v>31</v>
      </c>
      <c r="F124" s="73">
        <v>0.06</v>
      </c>
      <c r="G124" s="62">
        <f t="shared" si="11"/>
        <v>4.8675505653430484E-3</v>
      </c>
      <c r="H124" s="32">
        <f t="shared" si="10"/>
        <v>1.6187117784771665E-4</v>
      </c>
      <c r="I124" s="74">
        <f t="shared" si="12"/>
        <v>24001.427762245243</v>
      </c>
    </row>
    <row r="125" spans="2:9" ht="15.75" thickBot="1" x14ac:dyDescent="0.3">
      <c r="B125" s="8">
        <f>+CONSOLIDADO!$H$5</f>
        <v>4783060.304670779</v>
      </c>
      <c r="C125" s="3">
        <v>45505</v>
      </c>
      <c r="D125" s="3">
        <v>45535</v>
      </c>
      <c r="E125" s="4">
        <f t="shared" si="7"/>
        <v>31</v>
      </c>
      <c r="F125" s="5">
        <v>0.06</v>
      </c>
      <c r="G125" s="33">
        <f t="shared" si="11"/>
        <v>4.8675505653430484E-3</v>
      </c>
      <c r="H125" s="34">
        <f t="shared" si="10"/>
        <v>1.6187117784771665E-4</v>
      </c>
      <c r="I125" s="6">
        <f t="shared" si="12"/>
        <v>24001.427762245243</v>
      </c>
    </row>
    <row r="126" spans="2:9" ht="15.75" thickBot="1" x14ac:dyDescent="0.3">
      <c r="B126" s="8">
        <f>+CONSOLIDADO!$H$5</f>
        <v>4783060.304670779</v>
      </c>
      <c r="C126" s="3">
        <v>45536</v>
      </c>
      <c r="D126" s="3">
        <v>45565</v>
      </c>
      <c r="E126" s="4">
        <f t="shared" si="7"/>
        <v>30</v>
      </c>
      <c r="F126" s="5">
        <v>0.06</v>
      </c>
      <c r="G126" s="33">
        <f t="shared" si="11"/>
        <v>4.8675505653430484E-3</v>
      </c>
      <c r="H126" s="34">
        <f t="shared" si="10"/>
        <v>1.6187117784771665E-4</v>
      </c>
      <c r="I126" s="6">
        <f t="shared" si="12"/>
        <v>23227.188157011526</v>
      </c>
    </row>
    <row r="127" spans="2:9" ht="15.75" thickBot="1" x14ac:dyDescent="0.3">
      <c r="B127" s="8">
        <f>+CONSOLIDADO!$H$5</f>
        <v>4783060.304670779</v>
      </c>
      <c r="C127" s="3">
        <v>45566</v>
      </c>
      <c r="D127" s="3">
        <v>45596</v>
      </c>
      <c r="E127" s="4">
        <f t="shared" si="7"/>
        <v>31</v>
      </c>
      <c r="F127" s="5">
        <v>0.06</v>
      </c>
      <c r="G127" s="33">
        <f t="shared" si="11"/>
        <v>4.8675505653430484E-3</v>
      </c>
      <c r="H127" s="34">
        <f t="shared" si="10"/>
        <v>1.6187117784771665E-4</v>
      </c>
      <c r="I127" s="6">
        <f t="shared" si="12"/>
        <v>24001.427762245243</v>
      </c>
    </row>
    <row r="128" spans="2:9" ht="15.75" thickBot="1" x14ac:dyDescent="0.3">
      <c r="B128" s="8">
        <f>+CONSOLIDADO!$H$5</f>
        <v>4783060.304670779</v>
      </c>
      <c r="C128" s="3">
        <v>45597</v>
      </c>
      <c r="D128" s="3">
        <v>45626</v>
      </c>
      <c r="E128" s="4">
        <f t="shared" si="7"/>
        <v>30</v>
      </c>
      <c r="F128" s="5">
        <v>0.06</v>
      </c>
      <c r="G128" s="33">
        <f t="shared" si="11"/>
        <v>4.8675505653430484E-3</v>
      </c>
      <c r="H128" s="34">
        <f t="shared" si="10"/>
        <v>1.6187117784771665E-4</v>
      </c>
      <c r="I128" s="6">
        <f t="shared" si="12"/>
        <v>23227.188157011526</v>
      </c>
    </row>
    <row r="129" spans="2:9" ht="15.75" thickBot="1" x14ac:dyDescent="0.3">
      <c r="B129" s="8">
        <f>+CONSOLIDADO!$H$5</f>
        <v>4783060.304670779</v>
      </c>
      <c r="C129" s="3">
        <v>45627</v>
      </c>
      <c r="D129" s="3">
        <v>45644</v>
      </c>
      <c r="E129" s="4">
        <f t="shared" si="7"/>
        <v>18</v>
      </c>
      <c r="F129" s="5">
        <v>0.06</v>
      </c>
      <c r="G129" s="33">
        <f t="shared" si="11"/>
        <v>4.8675505653430484E-3</v>
      </c>
      <c r="H129" s="34">
        <f t="shared" si="10"/>
        <v>1.6187117784771665E-4</v>
      </c>
      <c r="I129" s="6">
        <f t="shared" si="12"/>
        <v>13936.312894206914</v>
      </c>
    </row>
    <row r="130" spans="2:9" ht="15.75" thickBot="1" x14ac:dyDescent="0.3">
      <c r="B130" s="36"/>
      <c r="C130" s="29"/>
      <c r="D130" s="29"/>
      <c r="E130" s="85" t="s">
        <v>10</v>
      </c>
      <c r="F130" s="86"/>
      <c r="G130" s="86"/>
      <c r="H130" s="87"/>
      <c r="I130" s="37">
        <f>B62</f>
        <v>4783060.304670779</v>
      </c>
    </row>
    <row r="131" spans="2:9" ht="15.75" thickBot="1" x14ac:dyDescent="0.3">
      <c r="B131" s="38"/>
      <c r="C131" s="29"/>
      <c r="D131" s="29"/>
      <c r="E131" s="88" t="s">
        <v>11</v>
      </c>
      <c r="F131" s="89"/>
      <c r="G131" s="89"/>
      <c r="H131" s="90"/>
      <c r="I131" s="8">
        <f>+SUM(I25:I129)</f>
        <v>3233224.5914560105</v>
      </c>
    </row>
    <row r="132" spans="2:9" ht="15.75" thickBot="1" x14ac:dyDescent="0.3">
      <c r="C132" s="30"/>
      <c r="D132" s="39"/>
      <c r="E132" s="88" t="s">
        <v>12</v>
      </c>
      <c r="F132" s="89"/>
      <c r="G132" s="89"/>
      <c r="H132" s="89"/>
      <c r="I132" s="40">
        <f>+SUM(I130:I131)</f>
        <v>8016284.89612679</v>
      </c>
    </row>
  </sheetData>
  <mergeCells count="12">
    <mergeCell ref="E130:H130"/>
    <mergeCell ref="E131:H131"/>
    <mergeCell ref="E132:H132"/>
    <mergeCell ref="B1:I1"/>
    <mergeCell ref="B2:I2"/>
    <mergeCell ref="B3:B4"/>
    <mergeCell ref="C3:D3"/>
    <mergeCell ref="E3:E4"/>
    <mergeCell ref="F3:F4"/>
    <mergeCell ref="G3:G4"/>
    <mergeCell ref="H3:H4"/>
    <mergeCell ref="I3:I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132"/>
  <sheetViews>
    <sheetView workbookViewId="0">
      <selection activeCell="K126" sqref="K126"/>
    </sheetView>
  </sheetViews>
  <sheetFormatPr baseColWidth="10" defaultRowHeight="15" x14ac:dyDescent="0.25"/>
  <cols>
    <col min="2" max="2" width="18" bestFit="1" customWidth="1"/>
    <col min="6" max="6" width="13.140625" customWidth="1"/>
    <col min="7" max="8" width="12.85546875" customWidth="1"/>
    <col min="9" max="9" width="13.140625" customWidth="1"/>
  </cols>
  <sheetData>
    <row r="1" spans="2:9" x14ac:dyDescent="0.25">
      <c r="B1" s="91" t="s">
        <v>0</v>
      </c>
      <c r="C1" s="91"/>
      <c r="D1" s="91"/>
      <c r="E1" s="91"/>
      <c r="F1" s="91"/>
      <c r="G1" s="91"/>
      <c r="H1" s="91"/>
      <c r="I1" s="91"/>
    </row>
    <row r="2" spans="2:9" ht="15.75" thickBot="1" x14ac:dyDescent="0.3">
      <c r="B2" s="92" t="s">
        <v>14</v>
      </c>
      <c r="C2" s="93"/>
      <c r="D2" s="93"/>
      <c r="E2" s="93"/>
      <c r="F2" s="93"/>
      <c r="G2" s="93"/>
      <c r="H2" s="93"/>
      <c r="I2" s="93"/>
    </row>
    <row r="3" spans="2:9" ht="15.75" thickBot="1" x14ac:dyDescent="0.3">
      <c r="B3" s="94" t="s">
        <v>1</v>
      </c>
      <c r="C3" s="96" t="s">
        <v>2</v>
      </c>
      <c r="D3" s="96"/>
      <c r="E3" s="97" t="s">
        <v>3</v>
      </c>
      <c r="F3" s="97" t="s">
        <v>4</v>
      </c>
      <c r="G3" s="97" t="s">
        <v>5</v>
      </c>
      <c r="H3" s="97" t="s">
        <v>6</v>
      </c>
      <c r="I3" s="99" t="s">
        <v>7</v>
      </c>
    </row>
    <row r="4" spans="2:9" ht="48" customHeight="1" thickBot="1" x14ac:dyDescent="0.3">
      <c r="B4" s="95"/>
      <c r="C4" s="1" t="s">
        <v>8</v>
      </c>
      <c r="D4" s="1" t="s">
        <v>9</v>
      </c>
      <c r="E4" s="98"/>
      <c r="F4" s="98"/>
      <c r="G4" s="98"/>
      <c r="H4" s="98"/>
      <c r="I4" s="100"/>
    </row>
    <row r="5" spans="2:9" ht="15.75" hidden="1" thickBot="1" x14ac:dyDescent="0.3">
      <c r="B5" s="2"/>
      <c r="C5" s="3">
        <v>39692</v>
      </c>
      <c r="D5" s="3">
        <v>39721</v>
      </c>
      <c r="E5" s="4">
        <f>D5-C5+1</f>
        <v>30</v>
      </c>
      <c r="F5" s="5">
        <v>0.32269999999999999</v>
      </c>
      <c r="G5" s="5">
        <f>+(1+F5)^(1/12)-1</f>
        <v>2.3579971620140583E-2</v>
      </c>
      <c r="H5" s="5">
        <f>+(1+G5)^(1/30)-1</f>
        <v>7.7717712923530691E-4</v>
      </c>
      <c r="I5" s="6">
        <f>(B$46*H5)*E5</f>
        <v>402335.74881139927</v>
      </c>
    </row>
    <row r="6" spans="2:9" ht="15.75" hidden="1" thickBot="1" x14ac:dyDescent="0.3">
      <c r="B6" s="7"/>
      <c r="C6" s="3">
        <v>39722</v>
      </c>
      <c r="D6" s="3">
        <v>39813</v>
      </c>
      <c r="E6" s="4">
        <f t="shared" ref="E6:E69" si="0">D6-C6+1</f>
        <v>92</v>
      </c>
      <c r="F6" s="5">
        <v>0.31530000000000002</v>
      </c>
      <c r="G6" s="5">
        <f t="shared" ref="G6:G69" si="1">+(1+F6)^(1/12)-1</f>
        <v>2.3101532064367492E-2</v>
      </c>
      <c r="H6" s="5">
        <f t="shared" ref="H6:H69" si="2">+(1+G6)^(1/30)-1</f>
        <v>7.6158090139122336E-4</v>
      </c>
      <c r="I6" s="6">
        <f t="shared" ref="I6:I44" si="3">(B$27*H6)*E6</f>
        <v>1209069.3951143096</v>
      </c>
    </row>
    <row r="7" spans="2:9" ht="15.75" hidden="1" thickBot="1" x14ac:dyDescent="0.3">
      <c r="B7" s="7"/>
      <c r="C7" s="3">
        <v>39814</v>
      </c>
      <c r="D7" s="3">
        <v>39903</v>
      </c>
      <c r="E7" s="4">
        <f t="shared" si="0"/>
        <v>90</v>
      </c>
      <c r="F7" s="5">
        <v>0.30709999999999998</v>
      </c>
      <c r="G7" s="5">
        <f t="shared" si="1"/>
        <v>2.2568478742334364E-2</v>
      </c>
      <c r="H7" s="5">
        <f t="shared" si="2"/>
        <v>7.4419606216213907E-4</v>
      </c>
      <c r="I7" s="6">
        <f t="shared" si="3"/>
        <v>1155785.4779917647</v>
      </c>
    </row>
    <row r="8" spans="2:9" ht="15.75" hidden="1" thickBot="1" x14ac:dyDescent="0.3">
      <c r="B8" s="7"/>
      <c r="C8" s="3">
        <v>39904</v>
      </c>
      <c r="D8" s="3">
        <v>39994</v>
      </c>
      <c r="E8" s="4">
        <f t="shared" si="0"/>
        <v>91</v>
      </c>
      <c r="F8" s="5">
        <v>0.30420000000000003</v>
      </c>
      <c r="G8" s="5">
        <f t="shared" si="1"/>
        <v>2.2379225919199275E-2</v>
      </c>
      <c r="H8" s="5">
        <f t="shared" si="2"/>
        <v>7.3802172071268934E-4</v>
      </c>
      <c r="I8" s="6">
        <f t="shared" si="3"/>
        <v>1158931.8338969643</v>
      </c>
    </row>
    <row r="9" spans="2:9" ht="15.75" hidden="1" thickBot="1" x14ac:dyDescent="0.3">
      <c r="B9" s="7"/>
      <c r="C9" s="3">
        <v>39995</v>
      </c>
      <c r="D9" s="3">
        <v>40086</v>
      </c>
      <c r="E9" s="4">
        <f t="shared" si="0"/>
        <v>92</v>
      </c>
      <c r="F9" s="5">
        <v>0.27979999999999999</v>
      </c>
      <c r="G9" s="5">
        <f t="shared" si="1"/>
        <v>2.0771436069723315E-2</v>
      </c>
      <c r="H9" s="5">
        <f t="shared" si="2"/>
        <v>6.8552324073545279E-4</v>
      </c>
      <c r="I9" s="6">
        <f t="shared" si="3"/>
        <v>1088321.8952821905</v>
      </c>
    </row>
    <row r="10" spans="2:9" ht="15.75" hidden="1" thickBot="1" x14ac:dyDescent="0.3">
      <c r="B10" s="7"/>
      <c r="C10" s="3">
        <v>40087</v>
      </c>
      <c r="D10" s="3">
        <v>40178</v>
      </c>
      <c r="E10" s="4">
        <f t="shared" si="0"/>
        <v>92</v>
      </c>
      <c r="F10" s="5">
        <v>0.25919999999999999</v>
      </c>
      <c r="G10" s="5">
        <f t="shared" si="1"/>
        <v>1.9392012318319551E-2</v>
      </c>
      <c r="H10" s="5">
        <f t="shared" si="2"/>
        <v>6.4041775405332402E-4</v>
      </c>
      <c r="I10" s="6">
        <f t="shared" si="3"/>
        <v>1016713.3985361787</v>
      </c>
    </row>
    <row r="11" spans="2:9" ht="15.75" hidden="1" thickBot="1" x14ac:dyDescent="0.3">
      <c r="B11" s="7"/>
      <c r="C11" s="3">
        <v>40179</v>
      </c>
      <c r="D11" s="3">
        <v>40268</v>
      </c>
      <c r="E11" s="4">
        <f t="shared" si="0"/>
        <v>90</v>
      </c>
      <c r="F11" s="5">
        <v>0.24210000000000001</v>
      </c>
      <c r="G11" s="5">
        <f t="shared" si="1"/>
        <v>1.8231152792165028E-2</v>
      </c>
      <c r="H11" s="5">
        <f t="shared" si="2"/>
        <v>6.0241331019206257E-4</v>
      </c>
      <c r="I11" s="6">
        <f t="shared" si="3"/>
        <v>935587.53004693938</v>
      </c>
    </row>
    <row r="12" spans="2:9" ht="15.75" hidden="1" thickBot="1" x14ac:dyDescent="0.3">
      <c r="B12" s="7"/>
      <c r="C12" s="3">
        <v>40269</v>
      </c>
      <c r="D12" s="3">
        <v>40359</v>
      </c>
      <c r="E12" s="4">
        <f t="shared" si="0"/>
        <v>91</v>
      </c>
      <c r="F12" s="5">
        <v>0.22969999999999999</v>
      </c>
      <c r="G12" s="5">
        <f t="shared" si="1"/>
        <v>1.7380160581260018E-2</v>
      </c>
      <c r="H12" s="5">
        <f t="shared" si="2"/>
        <v>5.7452674729496778E-4</v>
      </c>
      <c r="I12" s="6">
        <f t="shared" si="3"/>
        <v>902192.06044834584</v>
      </c>
    </row>
    <row r="13" spans="2:9" ht="15.75" hidden="1" thickBot="1" x14ac:dyDescent="0.3">
      <c r="B13" s="7"/>
      <c r="C13" s="3">
        <v>40360</v>
      </c>
      <c r="D13" s="3">
        <v>40451</v>
      </c>
      <c r="E13" s="4">
        <f t="shared" si="0"/>
        <v>92</v>
      </c>
      <c r="F13" s="5">
        <v>0.22409999999999999</v>
      </c>
      <c r="G13" s="5">
        <f t="shared" si="1"/>
        <v>1.6993260304198232E-2</v>
      </c>
      <c r="H13" s="5">
        <f t="shared" si="2"/>
        <v>5.618407737104647E-4</v>
      </c>
      <c r="I13" s="6">
        <f t="shared" si="3"/>
        <v>891966.28116558981</v>
      </c>
    </row>
    <row r="14" spans="2:9" ht="15.75" hidden="1" thickBot="1" x14ac:dyDescent="0.3">
      <c r="B14" s="7"/>
      <c r="C14" s="3">
        <v>40452</v>
      </c>
      <c r="D14" s="3">
        <v>40543</v>
      </c>
      <c r="E14" s="4">
        <f t="shared" si="0"/>
        <v>92</v>
      </c>
      <c r="F14" s="5">
        <v>0.2132</v>
      </c>
      <c r="G14" s="5">
        <f t="shared" si="1"/>
        <v>1.6235511280837223E-2</v>
      </c>
      <c r="H14" s="5">
        <f t="shared" si="2"/>
        <v>5.3698161423576529E-4</v>
      </c>
      <c r="I14" s="6">
        <f t="shared" si="3"/>
        <v>852500.41633859754</v>
      </c>
    </row>
    <row r="15" spans="2:9" ht="15.75" hidden="1" thickBot="1" x14ac:dyDescent="0.3">
      <c r="B15" s="7"/>
      <c r="C15" s="3">
        <v>40544</v>
      </c>
      <c r="D15" s="3">
        <v>40633</v>
      </c>
      <c r="E15" s="4">
        <f t="shared" si="0"/>
        <v>90</v>
      </c>
      <c r="F15" s="5">
        <v>0.23419999999999999</v>
      </c>
      <c r="G15" s="5">
        <f t="shared" si="1"/>
        <v>1.768989397673093E-2</v>
      </c>
      <c r="H15" s="5">
        <f t="shared" si="2"/>
        <v>5.8467915522020242E-4</v>
      </c>
      <c r="I15" s="6">
        <f t="shared" si="3"/>
        <v>908045.21986408101</v>
      </c>
    </row>
    <row r="16" spans="2:9" ht="15.75" hidden="1" thickBot="1" x14ac:dyDescent="0.3">
      <c r="B16" s="7"/>
      <c r="C16" s="3">
        <v>40634</v>
      </c>
      <c r="D16" s="3">
        <v>40724</v>
      </c>
      <c r="E16" s="4">
        <f t="shared" si="0"/>
        <v>91</v>
      </c>
      <c r="F16" s="5">
        <v>0.26540000000000002</v>
      </c>
      <c r="G16" s="5">
        <f t="shared" si="1"/>
        <v>1.9809341586159102E-2</v>
      </c>
      <c r="H16" s="5">
        <f t="shared" si="2"/>
        <v>6.5407013767582178E-4</v>
      </c>
      <c r="I16" s="6">
        <f t="shared" si="3"/>
        <v>1027100.8059517223</v>
      </c>
    </row>
    <row r="17" spans="2:9" ht="15.75" hidden="1" thickBot="1" x14ac:dyDescent="0.3">
      <c r="B17" s="7"/>
      <c r="C17" s="3">
        <v>40725</v>
      </c>
      <c r="D17" s="3">
        <v>40816</v>
      </c>
      <c r="E17" s="4">
        <f t="shared" si="0"/>
        <v>92</v>
      </c>
      <c r="F17" s="5">
        <v>0.27950000000000003</v>
      </c>
      <c r="G17" s="5">
        <f t="shared" si="1"/>
        <v>2.0751493869324511E-2</v>
      </c>
      <c r="H17" s="5">
        <f t="shared" si="2"/>
        <v>6.8487157478380745E-4</v>
      </c>
      <c r="I17" s="6">
        <f t="shared" si="3"/>
        <v>1087287.3244880263</v>
      </c>
    </row>
    <row r="18" spans="2:9" ht="15.75" hidden="1" thickBot="1" x14ac:dyDescent="0.3">
      <c r="B18" s="7"/>
      <c r="C18" s="3">
        <v>40817</v>
      </c>
      <c r="D18" s="3">
        <v>40908</v>
      </c>
      <c r="E18" s="4">
        <f t="shared" si="0"/>
        <v>92</v>
      </c>
      <c r="F18" s="5">
        <v>0.29089999999999999</v>
      </c>
      <c r="G18" s="5">
        <f t="shared" si="1"/>
        <v>2.1506301501758696E-2</v>
      </c>
      <c r="H18" s="5">
        <f t="shared" si="2"/>
        <v>7.0952840052429522E-4</v>
      </c>
      <c r="I18" s="6">
        <f t="shared" si="3"/>
        <v>1126431.9686473422</v>
      </c>
    </row>
    <row r="19" spans="2:9" ht="15.75" hidden="1" thickBot="1" x14ac:dyDescent="0.3">
      <c r="B19" s="7"/>
      <c r="C19" s="3">
        <v>40909</v>
      </c>
      <c r="D19" s="3">
        <v>40999</v>
      </c>
      <c r="E19" s="4">
        <f t="shared" si="0"/>
        <v>91</v>
      </c>
      <c r="F19" s="5">
        <v>0.29880000000000001</v>
      </c>
      <c r="G19" s="5">
        <f t="shared" si="1"/>
        <v>2.2025793890954715E-2</v>
      </c>
      <c r="H19" s="5">
        <f t="shared" si="2"/>
        <v>7.2648810153652654E-4</v>
      </c>
      <c r="I19" s="6">
        <f t="shared" si="3"/>
        <v>1140820.3365681437</v>
      </c>
    </row>
    <row r="20" spans="2:9" ht="15.75" hidden="1" thickBot="1" x14ac:dyDescent="0.3">
      <c r="B20" s="7"/>
      <c r="C20" s="3">
        <v>41000</v>
      </c>
      <c r="D20" s="3">
        <v>41090</v>
      </c>
      <c r="E20" s="4">
        <f t="shared" si="0"/>
        <v>91</v>
      </c>
      <c r="F20" s="5">
        <v>0.30780000000000002</v>
      </c>
      <c r="G20" s="5">
        <f t="shared" si="1"/>
        <v>2.2614102789175972E-2</v>
      </c>
      <c r="H20" s="5">
        <f t="shared" si="2"/>
        <v>7.456843737503327E-4</v>
      </c>
      <c r="I20" s="6">
        <f t="shared" si="3"/>
        <v>1170964.667468389</v>
      </c>
    </row>
    <row r="21" spans="2:9" ht="15.75" hidden="1" thickBot="1" x14ac:dyDescent="0.3">
      <c r="B21" s="7"/>
      <c r="C21" s="3">
        <v>41091</v>
      </c>
      <c r="D21" s="3">
        <v>41182</v>
      </c>
      <c r="E21" s="4">
        <f t="shared" si="0"/>
        <v>92</v>
      </c>
      <c r="F21" s="5">
        <v>0.31290000000000001</v>
      </c>
      <c r="G21" s="5">
        <f t="shared" si="1"/>
        <v>2.2945832503501462E-2</v>
      </c>
      <c r="H21" s="5">
        <f t="shared" si="2"/>
        <v>7.5650386859016372E-4</v>
      </c>
      <c r="I21" s="6">
        <f t="shared" si="3"/>
        <v>1201009.2074618367</v>
      </c>
    </row>
    <row r="22" spans="2:9" ht="15.75" hidden="1" thickBot="1" x14ac:dyDescent="0.3">
      <c r="B22" s="7"/>
      <c r="C22" s="3">
        <v>41183</v>
      </c>
      <c r="D22" s="3">
        <v>41274</v>
      </c>
      <c r="E22" s="4">
        <f t="shared" si="0"/>
        <v>92</v>
      </c>
      <c r="F22" s="5">
        <v>0.31340000000000001</v>
      </c>
      <c r="G22" s="5">
        <f t="shared" si="1"/>
        <v>2.2978291415095331E-2</v>
      </c>
      <c r="H22" s="5">
        <f t="shared" si="2"/>
        <v>7.575623465558845E-4</v>
      </c>
      <c r="I22" s="6">
        <f t="shared" si="3"/>
        <v>1202689.6242257261</v>
      </c>
    </row>
    <row r="23" spans="2:9" ht="15.75" hidden="1" thickBot="1" x14ac:dyDescent="0.3">
      <c r="B23" s="7"/>
      <c r="C23" s="3">
        <v>41275</v>
      </c>
      <c r="D23" s="3">
        <v>41364</v>
      </c>
      <c r="E23" s="4">
        <f t="shared" si="0"/>
        <v>90</v>
      </c>
      <c r="F23" s="5">
        <v>0.31130000000000002</v>
      </c>
      <c r="G23" s="5">
        <f t="shared" si="1"/>
        <v>2.2841887785261861E-2</v>
      </c>
      <c r="H23" s="5">
        <f t="shared" si="2"/>
        <v>7.5311403572531077E-4</v>
      </c>
      <c r="I23" s="6">
        <f t="shared" si="3"/>
        <v>1169635.678041846</v>
      </c>
    </row>
    <row r="24" spans="2:9" ht="15.75" hidden="1" thickBot="1" x14ac:dyDescent="0.3">
      <c r="B24" s="7"/>
      <c r="C24" s="3">
        <v>41365</v>
      </c>
      <c r="D24" s="3">
        <v>41455</v>
      </c>
      <c r="E24" s="4">
        <f t="shared" si="0"/>
        <v>91</v>
      </c>
      <c r="F24" s="5">
        <v>0.3125</v>
      </c>
      <c r="G24" s="5">
        <f t="shared" si="1"/>
        <v>2.2919857214587447E-2</v>
      </c>
      <c r="H24" s="5">
        <f t="shared" si="2"/>
        <v>7.5565679674660657E-4</v>
      </c>
      <c r="I24" s="6">
        <f t="shared" si="3"/>
        <v>1186624.5839005332</v>
      </c>
    </row>
    <row r="25" spans="2:9" ht="15.75" thickBot="1" x14ac:dyDescent="0.3">
      <c r="B25" s="8">
        <f>+CONSOLIDADO!$H$6</f>
        <v>17256287.045197029</v>
      </c>
      <c r="C25" s="3">
        <v>41459</v>
      </c>
      <c r="D25" s="3">
        <v>41547</v>
      </c>
      <c r="E25" s="4">
        <f t="shared" si="0"/>
        <v>89</v>
      </c>
      <c r="F25" s="5">
        <v>0.06</v>
      </c>
      <c r="G25" s="5">
        <f t="shared" si="1"/>
        <v>4.8675505653430484E-3</v>
      </c>
      <c r="H25" s="5">
        <f t="shared" si="2"/>
        <v>1.6187117784771665E-4</v>
      </c>
      <c r="I25" s="6">
        <f>(B$25*H25)*E25</f>
        <v>248603.30032630602</v>
      </c>
    </row>
    <row r="26" spans="2:9" ht="15.75" thickBot="1" x14ac:dyDescent="0.3">
      <c r="B26" s="8">
        <f>+CONSOLIDADO!$H$6</f>
        <v>17256287.045197029</v>
      </c>
      <c r="C26" s="3">
        <v>41548</v>
      </c>
      <c r="D26" s="3">
        <v>41639</v>
      </c>
      <c r="E26" s="4">
        <f t="shared" si="0"/>
        <v>92</v>
      </c>
      <c r="F26" s="5">
        <v>0.06</v>
      </c>
      <c r="G26" s="5">
        <f t="shared" si="1"/>
        <v>4.8675505653430484E-3</v>
      </c>
      <c r="H26" s="5">
        <f t="shared" si="2"/>
        <v>1.6187117784771665E-4</v>
      </c>
      <c r="I26" s="6">
        <f t="shared" si="3"/>
        <v>256983.18685415902</v>
      </c>
    </row>
    <row r="27" spans="2:9" ht="15.75" thickBot="1" x14ac:dyDescent="0.3">
      <c r="B27" s="8">
        <f>+CONSOLIDADO!$H$6</f>
        <v>17256287.045197029</v>
      </c>
      <c r="C27" s="3">
        <v>41640</v>
      </c>
      <c r="D27" s="3">
        <v>41728</v>
      </c>
      <c r="E27" s="4">
        <f t="shared" si="0"/>
        <v>89</v>
      </c>
      <c r="F27" s="5">
        <v>0.06</v>
      </c>
      <c r="G27" s="5">
        <f t="shared" si="1"/>
        <v>4.8675505653430484E-3</v>
      </c>
      <c r="H27" s="5">
        <f t="shared" si="2"/>
        <v>1.6187117784771665E-4</v>
      </c>
      <c r="I27" s="6">
        <f>(B$27*H27)*E27</f>
        <v>248603.30032630602</v>
      </c>
    </row>
    <row r="28" spans="2:9" ht="15.75" thickBot="1" x14ac:dyDescent="0.3">
      <c r="B28" s="8">
        <f>+CONSOLIDADO!$H$6</f>
        <v>17256287.045197029</v>
      </c>
      <c r="C28" s="3">
        <v>41730</v>
      </c>
      <c r="D28" s="3">
        <v>41820</v>
      </c>
      <c r="E28" s="4">
        <f t="shared" si="0"/>
        <v>91</v>
      </c>
      <c r="F28" s="5">
        <v>0.06</v>
      </c>
      <c r="G28" s="5">
        <f t="shared" si="1"/>
        <v>4.8675505653430484E-3</v>
      </c>
      <c r="H28" s="5">
        <f t="shared" si="2"/>
        <v>1.6187117784771665E-4</v>
      </c>
      <c r="I28" s="6">
        <f t="shared" si="3"/>
        <v>254189.89134487469</v>
      </c>
    </row>
    <row r="29" spans="2:9" ht="15.75" thickBot="1" x14ac:dyDescent="0.3">
      <c r="B29" s="8">
        <f>+CONSOLIDADO!$H$6</f>
        <v>17256287.045197029</v>
      </c>
      <c r="C29" s="3">
        <v>41821</v>
      </c>
      <c r="D29" s="3">
        <v>41912</v>
      </c>
      <c r="E29" s="4">
        <f t="shared" si="0"/>
        <v>92</v>
      </c>
      <c r="F29" s="5">
        <v>0.06</v>
      </c>
      <c r="G29" s="5">
        <f t="shared" si="1"/>
        <v>4.8675505653430484E-3</v>
      </c>
      <c r="H29" s="5">
        <f t="shared" si="2"/>
        <v>1.6187117784771665E-4</v>
      </c>
      <c r="I29" s="6">
        <f t="shared" si="3"/>
        <v>256983.18685415902</v>
      </c>
    </row>
    <row r="30" spans="2:9" ht="15.75" thickBot="1" x14ac:dyDescent="0.3">
      <c r="B30" s="8">
        <f>+CONSOLIDADO!$H$6</f>
        <v>17256287.045197029</v>
      </c>
      <c r="C30" s="3">
        <v>41913</v>
      </c>
      <c r="D30" s="3">
        <v>42003</v>
      </c>
      <c r="E30" s="4">
        <f t="shared" si="0"/>
        <v>91</v>
      </c>
      <c r="F30" s="5">
        <v>0.06</v>
      </c>
      <c r="G30" s="5">
        <f t="shared" si="1"/>
        <v>4.8675505653430484E-3</v>
      </c>
      <c r="H30" s="5">
        <f t="shared" si="2"/>
        <v>1.6187117784771665E-4</v>
      </c>
      <c r="I30" s="6">
        <f t="shared" si="3"/>
        <v>254189.89134487469</v>
      </c>
    </row>
    <row r="31" spans="2:9" ht="15.75" thickBot="1" x14ac:dyDescent="0.3">
      <c r="B31" s="8">
        <f>+CONSOLIDADO!$H$6</f>
        <v>17256287.045197029</v>
      </c>
      <c r="C31" s="3">
        <v>42005</v>
      </c>
      <c r="D31" s="3">
        <v>42094</v>
      </c>
      <c r="E31" s="4">
        <f t="shared" si="0"/>
        <v>90</v>
      </c>
      <c r="F31" s="5">
        <v>0.06</v>
      </c>
      <c r="G31" s="5">
        <f t="shared" si="1"/>
        <v>4.8675505653430484E-3</v>
      </c>
      <c r="H31" s="5">
        <f t="shared" si="2"/>
        <v>1.6187117784771665E-4</v>
      </c>
      <c r="I31" s="6">
        <f>(B$46*H31)*E31</f>
        <v>251396.59583559036</v>
      </c>
    </row>
    <row r="32" spans="2:9" ht="15.75" thickBot="1" x14ac:dyDescent="0.3">
      <c r="B32" s="8">
        <f>+CONSOLIDADO!$H$6</f>
        <v>17256287.045197029</v>
      </c>
      <c r="C32" s="3">
        <v>42095</v>
      </c>
      <c r="D32" s="3">
        <v>42185</v>
      </c>
      <c r="E32" s="4">
        <f t="shared" si="0"/>
        <v>91</v>
      </c>
      <c r="F32" s="5">
        <v>0.06</v>
      </c>
      <c r="G32" s="5">
        <f t="shared" si="1"/>
        <v>4.8675505653430484E-3</v>
      </c>
      <c r="H32" s="5">
        <f t="shared" si="2"/>
        <v>1.6187117784771665E-4</v>
      </c>
      <c r="I32" s="6">
        <f t="shared" si="3"/>
        <v>254189.89134487469</v>
      </c>
    </row>
    <row r="33" spans="2:9" ht="15.75" thickBot="1" x14ac:dyDescent="0.3">
      <c r="B33" s="8">
        <f>+CONSOLIDADO!$H$6</f>
        <v>17256287.045197029</v>
      </c>
      <c r="C33" s="3">
        <v>42186</v>
      </c>
      <c r="D33" s="3">
        <v>42277</v>
      </c>
      <c r="E33" s="4">
        <f t="shared" si="0"/>
        <v>92</v>
      </c>
      <c r="F33" s="5">
        <v>0.06</v>
      </c>
      <c r="G33" s="5">
        <f t="shared" si="1"/>
        <v>4.8675505653430484E-3</v>
      </c>
      <c r="H33" s="5">
        <f t="shared" si="2"/>
        <v>1.6187117784771665E-4</v>
      </c>
      <c r="I33" s="6">
        <f>(B$27*H33)*E33</f>
        <v>256983.18685415902</v>
      </c>
    </row>
    <row r="34" spans="2:9" ht="15.75" thickBot="1" x14ac:dyDescent="0.3">
      <c r="B34" s="8">
        <f>+CONSOLIDADO!$H$6</f>
        <v>17256287.045197029</v>
      </c>
      <c r="C34" s="3">
        <v>42278</v>
      </c>
      <c r="D34" s="3">
        <v>42368</v>
      </c>
      <c r="E34" s="4">
        <f t="shared" si="0"/>
        <v>91</v>
      </c>
      <c r="F34" s="5">
        <v>0.06</v>
      </c>
      <c r="G34" s="5">
        <f t="shared" si="1"/>
        <v>4.8675505653430484E-3</v>
      </c>
      <c r="H34" s="5">
        <f t="shared" si="2"/>
        <v>1.6187117784771665E-4</v>
      </c>
      <c r="I34" s="6">
        <f t="shared" si="3"/>
        <v>254189.89134487469</v>
      </c>
    </row>
    <row r="35" spans="2:9" ht="15.75" thickBot="1" x14ac:dyDescent="0.3">
      <c r="B35" s="8">
        <f>+CONSOLIDADO!$H$6</f>
        <v>17256287.045197029</v>
      </c>
      <c r="C35" s="3">
        <v>42370</v>
      </c>
      <c r="D35" s="3">
        <v>42459</v>
      </c>
      <c r="E35" s="4">
        <f t="shared" si="0"/>
        <v>90</v>
      </c>
      <c r="F35" s="5">
        <v>0.06</v>
      </c>
      <c r="G35" s="5">
        <f t="shared" si="1"/>
        <v>4.8675505653430484E-3</v>
      </c>
      <c r="H35" s="5">
        <f t="shared" si="2"/>
        <v>1.6187117784771665E-4</v>
      </c>
      <c r="I35" s="6">
        <f t="shared" si="3"/>
        <v>251396.59583559036</v>
      </c>
    </row>
    <row r="36" spans="2:9" ht="15.75" thickBot="1" x14ac:dyDescent="0.3">
      <c r="B36" s="8">
        <f>+CONSOLIDADO!$H$6</f>
        <v>17256287.045197029</v>
      </c>
      <c r="C36" s="3">
        <v>42461</v>
      </c>
      <c r="D36" s="3">
        <v>42551</v>
      </c>
      <c r="E36" s="4">
        <f t="shared" si="0"/>
        <v>91</v>
      </c>
      <c r="F36" s="5">
        <v>0.06</v>
      </c>
      <c r="G36" s="5">
        <f t="shared" si="1"/>
        <v>4.8675505653430484E-3</v>
      </c>
      <c r="H36" s="5">
        <f t="shared" si="2"/>
        <v>1.6187117784771665E-4</v>
      </c>
      <c r="I36" s="6">
        <f t="shared" si="3"/>
        <v>254189.89134487469</v>
      </c>
    </row>
    <row r="37" spans="2:9" ht="15.75" thickBot="1" x14ac:dyDescent="0.3">
      <c r="B37" s="8">
        <f>+CONSOLIDADO!$H$6</f>
        <v>17256287.045197029</v>
      </c>
      <c r="C37" s="3">
        <v>42552</v>
      </c>
      <c r="D37" s="3">
        <v>42643</v>
      </c>
      <c r="E37" s="4">
        <f t="shared" si="0"/>
        <v>92</v>
      </c>
      <c r="F37" s="5">
        <v>0.06</v>
      </c>
      <c r="G37" s="5">
        <f t="shared" si="1"/>
        <v>4.8675505653430484E-3</v>
      </c>
      <c r="H37" s="5">
        <f t="shared" si="2"/>
        <v>1.6187117784771665E-4</v>
      </c>
      <c r="I37" s="6">
        <f t="shared" si="3"/>
        <v>256983.18685415902</v>
      </c>
    </row>
    <row r="38" spans="2:9" ht="15.75" thickBot="1" x14ac:dyDescent="0.3">
      <c r="B38" s="8">
        <f>+CONSOLIDADO!$H$6</f>
        <v>17256287.045197029</v>
      </c>
      <c r="C38" s="3">
        <v>42644</v>
      </c>
      <c r="D38" s="3">
        <v>42734</v>
      </c>
      <c r="E38" s="4">
        <f t="shared" si="0"/>
        <v>91</v>
      </c>
      <c r="F38" s="5">
        <v>0.06</v>
      </c>
      <c r="G38" s="5">
        <f t="shared" si="1"/>
        <v>4.8675505653430484E-3</v>
      </c>
      <c r="H38" s="5">
        <f t="shared" si="2"/>
        <v>1.6187117784771665E-4</v>
      </c>
      <c r="I38" s="6">
        <f t="shared" si="3"/>
        <v>254189.89134487469</v>
      </c>
    </row>
    <row r="39" spans="2:9" ht="15.75" thickBot="1" x14ac:dyDescent="0.3">
      <c r="B39" s="8">
        <f>+CONSOLIDADO!$H$6</f>
        <v>17256287.045197029</v>
      </c>
      <c r="C39" s="3">
        <v>42736</v>
      </c>
      <c r="D39" s="3">
        <v>42824</v>
      </c>
      <c r="E39" s="4">
        <f t="shared" si="0"/>
        <v>89</v>
      </c>
      <c r="F39" s="5">
        <v>0.06</v>
      </c>
      <c r="G39" s="5">
        <f t="shared" si="1"/>
        <v>4.8675505653430484E-3</v>
      </c>
      <c r="H39" s="5">
        <f t="shared" si="2"/>
        <v>1.6187117784771665E-4</v>
      </c>
      <c r="I39" s="6">
        <f t="shared" si="3"/>
        <v>248603.30032630602</v>
      </c>
    </row>
    <row r="40" spans="2:9" ht="15.75" thickBot="1" x14ac:dyDescent="0.3">
      <c r="B40" s="8">
        <f>+CONSOLIDADO!$H$6</f>
        <v>17256287.045197029</v>
      </c>
      <c r="C40" s="3">
        <v>42826</v>
      </c>
      <c r="D40" s="3">
        <v>42916</v>
      </c>
      <c r="E40" s="4">
        <f t="shared" si="0"/>
        <v>91</v>
      </c>
      <c r="F40" s="5">
        <v>0.06</v>
      </c>
      <c r="G40" s="5">
        <f t="shared" si="1"/>
        <v>4.8675505653430484E-3</v>
      </c>
      <c r="H40" s="5">
        <f t="shared" si="2"/>
        <v>1.6187117784771665E-4</v>
      </c>
      <c r="I40" s="6">
        <f t="shared" si="3"/>
        <v>254189.89134487469</v>
      </c>
    </row>
    <row r="41" spans="2:9" ht="15.75" thickBot="1" x14ac:dyDescent="0.3">
      <c r="B41" s="8">
        <f>+CONSOLIDADO!$H$6</f>
        <v>17256287.045197029</v>
      </c>
      <c r="C41" s="3">
        <v>42917</v>
      </c>
      <c r="D41" s="3">
        <v>42977</v>
      </c>
      <c r="E41" s="4">
        <f t="shared" si="0"/>
        <v>61</v>
      </c>
      <c r="F41" s="5">
        <v>0.06</v>
      </c>
      <c r="G41" s="5">
        <f t="shared" si="1"/>
        <v>4.8675505653430484E-3</v>
      </c>
      <c r="H41" s="5">
        <f t="shared" si="2"/>
        <v>1.6187117784771665E-4</v>
      </c>
      <c r="I41" s="6">
        <f t="shared" si="3"/>
        <v>170391.02606634458</v>
      </c>
    </row>
    <row r="42" spans="2:9" ht="15.75" thickBot="1" x14ac:dyDescent="0.3">
      <c r="B42" s="8">
        <f>+CONSOLIDADO!$H$6</f>
        <v>17256287.045197029</v>
      </c>
      <c r="C42" s="3">
        <v>42979</v>
      </c>
      <c r="D42" s="3">
        <v>43008</v>
      </c>
      <c r="E42" s="4">
        <f t="shared" si="0"/>
        <v>30</v>
      </c>
      <c r="F42" s="5">
        <v>0.06</v>
      </c>
      <c r="G42" s="5">
        <f t="shared" si="1"/>
        <v>4.8675505653430484E-3</v>
      </c>
      <c r="H42" s="5">
        <f t="shared" si="2"/>
        <v>1.6187117784771665E-4</v>
      </c>
      <c r="I42" s="6">
        <f>(B$27*H42)*E42</f>
        <v>83798.865278530109</v>
      </c>
    </row>
    <row r="43" spans="2:9" ht="15.75" thickBot="1" x14ac:dyDescent="0.3">
      <c r="B43" s="8">
        <f>+CONSOLIDADO!$H$6</f>
        <v>17256287.045197029</v>
      </c>
      <c r="C43" s="3">
        <v>43009</v>
      </c>
      <c r="D43" s="3">
        <v>43038</v>
      </c>
      <c r="E43" s="4">
        <f t="shared" si="0"/>
        <v>30</v>
      </c>
      <c r="F43" s="5">
        <v>0.06</v>
      </c>
      <c r="G43" s="5">
        <f t="shared" si="1"/>
        <v>4.8675505653430484E-3</v>
      </c>
      <c r="H43" s="5">
        <f t="shared" si="2"/>
        <v>1.6187117784771665E-4</v>
      </c>
      <c r="I43" s="6">
        <f t="shared" si="3"/>
        <v>83798.865278530109</v>
      </c>
    </row>
    <row r="44" spans="2:9" ht="15.75" thickBot="1" x14ac:dyDescent="0.3">
      <c r="B44" s="8">
        <f>+CONSOLIDADO!$H$6</f>
        <v>17256287.045197029</v>
      </c>
      <c r="C44" s="3">
        <v>43040</v>
      </c>
      <c r="D44" s="3">
        <v>43069</v>
      </c>
      <c r="E44" s="4">
        <f t="shared" si="0"/>
        <v>30</v>
      </c>
      <c r="F44" s="5">
        <v>0.06</v>
      </c>
      <c r="G44" s="5">
        <f t="shared" si="1"/>
        <v>4.8675505653430484E-3</v>
      </c>
      <c r="H44" s="5">
        <f t="shared" si="2"/>
        <v>1.6187117784771665E-4</v>
      </c>
      <c r="I44" s="6">
        <f t="shared" si="3"/>
        <v>83798.865278530109</v>
      </c>
    </row>
    <row r="45" spans="2:9" ht="15.75" thickBot="1" x14ac:dyDescent="0.3">
      <c r="B45" s="8">
        <f>+CONSOLIDADO!$H$6</f>
        <v>17256287.045197029</v>
      </c>
      <c r="C45" s="3">
        <v>43070</v>
      </c>
      <c r="D45" s="3">
        <v>43099</v>
      </c>
      <c r="E45" s="4">
        <f t="shared" si="0"/>
        <v>30</v>
      </c>
      <c r="F45" s="5">
        <v>0.06</v>
      </c>
      <c r="G45" s="5">
        <f t="shared" si="1"/>
        <v>4.8675505653430484E-3</v>
      </c>
      <c r="H45" s="5">
        <f t="shared" si="2"/>
        <v>1.6187117784771665E-4</v>
      </c>
      <c r="I45" s="6">
        <f>(B$27*H45)*E45</f>
        <v>83798.865278530109</v>
      </c>
    </row>
    <row r="46" spans="2:9" ht="15.75" thickBot="1" x14ac:dyDescent="0.3">
      <c r="B46" s="8">
        <f>+CONSOLIDADO!$H$6</f>
        <v>17256287.045197029</v>
      </c>
      <c r="C46" s="3">
        <v>43101</v>
      </c>
      <c r="D46" s="3">
        <v>43130</v>
      </c>
      <c r="E46" s="4">
        <f t="shared" si="0"/>
        <v>30</v>
      </c>
      <c r="F46" s="5">
        <v>0.06</v>
      </c>
      <c r="G46" s="5">
        <f t="shared" si="1"/>
        <v>4.8675505653430484E-3</v>
      </c>
      <c r="H46" s="5">
        <f t="shared" si="2"/>
        <v>1.6187117784771665E-4</v>
      </c>
      <c r="I46" s="6">
        <f>(B$46*H46)*E46</f>
        <v>83798.865278530109</v>
      </c>
    </row>
    <row r="47" spans="2:9" ht="15.75" thickBot="1" x14ac:dyDescent="0.3">
      <c r="B47" s="8">
        <f>+CONSOLIDADO!$H$6</f>
        <v>17256287.045197029</v>
      </c>
      <c r="C47" s="3">
        <v>43132</v>
      </c>
      <c r="D47" s="3">
        <v>43159</v>
      </c>
      <c r="E47" s="4">
        <f t="shared" si="0"/>
        <v>28</v>
      </c>
      <c r="F47" s="5">
        <v>0.06</v>
      </c>
      <c r="G47" s="5">
        <f t="shared" si="1"/>
        <v>4.8675505653430484E-3</v>
      </c>
      <c r="H47" s="5">
        <f t="shared" si="2"/>
        <v>1.6187117784771665E-4</v>
      </c>
      <c r="I47" s="6">
        <f t="shared" ref="I47" si="4">(B$46*H47)*E47</f>
        <v>78212.274259961443</v>
      </c>
    </row>
    <row r="48" spans="2:9" ht="15.75" thickBot="1" x14ac:dyDescent="0.3">
      <c r="B48" s="8">
        <f>+CONSOLIDADO!$H$6</f>
        <v>17256287.045197029</v>
      </c>
      <c r="C48" s="3">
        <v>43160</v>
      </c>
      <c r="D48" s="3">
        <v>43190</v>
      </c>
      <c r="E48" s="4">
        <f t="shared" si="0"/>
        <v>31</v>
      </c>
      <c r="F48" s="5">
        <v>0.06</v>
      </c>
      <c r="G48" s="5">
        <f>+(1+F48)^(1/12)-1</f>
        <v>4.8675505653430484E-3</v>
      </c>
      <c r="H48" s="5">
        <f>+(1+G48)^(1/30)-1</f>
        <v>1.6187117784771665E-4</v>
      </c>
      <c r="I48" s="6">
        <f>(B$48*H48)*E48</f>
        <v>86592.160787814457</v>
      </c>
    </row>
    <row r="49" spans="2:9" ht="15.75" thickBot="1" x14ac:dyDescent="0.3">
      <c r="B49" s="8">
        <f>+CONSOLIDADO!$H$6</f>
        <v>17256287.045197029</v>
      </c>
      <c r="C49" s="3">
        <v>43191</v>
      </c>
      <c r="D49" s="3">
        <v>43220</v>
      </c>
      <c r="E49" s="4">
        <f t="shared" si="0"/>
        <v>30</v>
      </c>
      <c r="F49" s="5">
        <v>0.06</v>
      </c>
      <c r="G49" s="5">
        <f t="shared" si="1"/>
        <v>4.8675505653430484E-3</v>
      </c>
      <c r="H49" s="5">
        <f t="shared" si="2"/>
        <v>1.6187117784771665E-4</v>
      </c>
      <c r="I49" s="6">
        <f>(B$48*H49)*E49</f>
        <v>83798.865278530109</v>
      </c>
    </row>
    <row r="50" spans="2:9" ht="15.75" thickBot="1" x14ac:dyDescent="0.3">
      <c r="B50" s="8">
        <f>+CONSOLIDADO!$H$6</f>
        <v>17256287.045197029</v>
      </c>
      <c r="C50" s="3">
        <v>43221</v>
      </c>
      <c r="D50" s="3">
        <v>43251</v>
      </c>
      <c r="E50" s="4">
        <f t="shared" si="0"/>
        <v>31</v>
      </c>
      <c r="F50" s="5">
        <v>0.06</v>
      </c>
      <c r="G50" s="5">
        <f t="shared" si="1"/>
        <v>4.8675505653430484E-3</v>
      </c>
      <c r="H50" s="5">
        <f t="shared" si="2"/>
        <v>1.6187117784771665E-4</v>
      </c>
      <c r="I50" s="6">
        <f t="shared" ref="I50:I53" si="5">(B$48*H50)*E50</f>
        <v>86592.160787814457</v>
      </c>
    </row>
    <row r="51" spans="2:9" ht="15.75" thickBot="1" x14ac:dyDescent="0.3">
      <c r="B51" s="8">
        <f>+CONSOLIDADO!$H$6</f>
        <v>17256287.045197029</v>
      </c>
      <c r="C51" s="3">
        <v>43252</v>
      </c>
      <c r="D51" s="3">
        <v>43281</v>
      </c>
      <c r="E51" s="4">
        <f t="shared" si="0"/>
        <v>30</v>
      </c>
      <c r="F51" s="5">
        <v>0.06</v>
      </c>
      <c r="G51" s="5">
        <f t="shared" si="1"/>
        <v>4.8675505653430484E-3</v>
      </c>
      <c r="H51" s="5">
        <f t="shared" si="2"/>
        <v>1.6187117784771665E-4</v>
      </c>
      <c r="I51" s="6">
        <f t="shared" si="5"/>
        <v>83798.865278530109</v>
      </c>
    </row>
    <row r="52" spans="2:9" ht="15.75" thickBot="1" x14ac:dyDescent="0.3">
      <c r="B52" s="8">
        <f>+CONSOLIDADO!$H$6</f>
        <v>17256287.045197029</v>
      </c>
      <c r="C52" s="3">
        <v>43282</v>
      </c>
      <c r="D52" s="3">
        <v>43312</v>
      </c>
      <c r="E52" s="4">
        <f t="shared" si="0"/>
        <v>31</v>
      </c>
      <c r="F52" s="5">
        <v>0.06</v>
      </c>
      <c r="G52" s="5">
        <f t="shared" si="1"/>
        <v>4.8675505653430484E-3</v>
      </c>
      <c r="H52" s="5">
        <f t="shared" si="2"/>
        <v>1.6187117784771665E-4</v>
      </c>
      <c r="I52" s="6">
        <f t="shared" si="5"/>
        <v>86592.160787814457</v>
      </c>
    </row>
    <row r="53" spans="2:9" ht="15.75" thickBot="1" x14ac:dyDescent="0.3">
      <c r="B53" s="8">
        <f>+CONSOLIDADO!$H$6</f>
        <v>17256287.045197029</v>
      </c>
      <c r="C53" s="3">
        <v>43313</v>
      </c>
      <c r="D53" s="3">
        <v>43343</v>
      </c>
      <c r="E53" s="4">
        <f t="shared" si="0"/>
        <v>31</v>
      </c>
      <c r="F53" s="5">
        <v>0.06</v>
      </c>
      <c r="G53" s="5">
        <f t="shared" si="1"/>
        <v>4.8675505653430484E-3</v>
      </c>
      <c r="H53" s="5">
        <f t="shared" si="2"/>
        <v>1.6187117784771665E-4</v>
      </c>
      <c r="I53" s="6">
        <f t="shared" si="5"/>
        <v>86592.160787814457</v>
      </c>
    </row>
    <row r="54" spans="2:9" ht="15.75" thickBot="1" x14ac:dyDescent="0.3">
      <c r="B54" s="8">
        <f>+CONSOLIDADO!$H$6</f>
        <v>17256287.045197029</v>
      </c>
      <c r="C54" s="3">
        <v>43344</v>
      </c>
      <c r="D54" s="3">
        <v>43373</v>
      </c>
      <c r="E54" s="4">
        <f t="shared" si="0"/>
        <v>30</v>
      </c>
      <c r="F54" s="5">
        <v>0.06</v>
      </c>
      <c r="G54" s="5">
        <f t="shared" si="1"/>
        <v>4.8675505653430484E-3</v>
      </c>
      <c r="H54" s="5">
        <f t="shared" si="2"/>
        <v>1.6187117784771665E-4</v>
      </c>
      <c r="I54" s="6">
        <f>(B$54*H54)*E54</f>
        <v>83798.865278530109</v>
      </c>
    </row>
    <row r="55" spans="2:9" ht="15.75" thickBot="1" x14ac:dyDescent="0.3">
      <c r="B55" s="8">
        <f>+CONSOLIDADO!$H$6</f>
        <v>17256287.045197029</v>
      </c>
      <c r="C55" s="3">
        <v>43374</v>
      </c>
      <c r="D55" s="3">
        <v>43404</v>
      </c>
      <c r="E55" s="4">
        <f t="shared" si="0"/>
        <v>31</v>
      </c>
      <c r="F55" s="5">
        <v>0.06</v>
      </c>
      <c r="G55" s="5">
        <f t="shared" si="1"/>
        <v>4.8675505653430484E-3</v>
      </c>
      <c r="H55" s="5">
        <f t="shared" si="2"/>
        <v>1.6187117784771665E-4</v>
      </c>
      <c r="I55" s="6">
        <f t="shared" ref="I55:I117" si="6">(B$54*H55)*E55</f>
        <v>86592.160787814457</v>
      </c>
    </row>
    <row r="56" spans="2:9" ht="15.75" thickBot="1" x14ac:dyDescent="0.3">
      <c r="B56" s="8">
        <f>+CONSOLIDADO!$H$6</f>
        <v>17256287.045197029</v>
      </c>
      <c r="C56" s="3">
        <v>43405</v>
      </c>
      <c r="D56" s="3">
        <v>43434</v>
      </c>
      <c r="E56" s="4">
        <f t="shared" si="0"/>
        <v>30</v>
      </c>
      <c r="F56" s="5">
        <v>0.06</v>
      </c>
      <c r="G56" s="5">
        <f t="shared" si="1"/>
        <v>4.8675505653430484E-3</v>
      </c>
      <c r="H56" s="5">
        <f t="shared" si="2"/>
        <v>1.6187117784771665E-4</v>
      </c>
      <c r="I56" s="6">
        <f t="shared" si="6"/>
        <v>83798.865278530109</v>
      </c>
    </row>
    <row r="57" spans="2:9" ht="15.75" thickBot="1" x14ac:dyDescent="0.3">
      <c r="B57" s="8">
        <f>+CONSOLIDADO!$H$6</f>
        <v>17256287.045197029</v>
      </c>
      <c r="C57" s="3">
        <v>43435</v>
      </c>
      <c r="D57" s="3">
        <v>43465</v>
      </c>
      <c r="E57" s="4">
        <f t="shared" si="0"/>
        <v>31</v>
      </c>
      <c r="F57" s="5">
        <v>0.06</v>
      </c>
      <c r="G57" s="5">
        <f t="shared" si="1"/>
        <v>4.8675505653430484E-3</v>
      </c>
      <c r="H57" s="5">
        <f t="shared" si="2"/>
        <v>1.6187117784771665E-4</v>
      </c>
      <c r="I57" s="6">
        <f t="shared" si="6"/>
        <v>86592.160787814457</v>
      </c>
    </row>
    <row r="58" spans="2:9" ht="15.75" thickBot="1" x14ac:dyDescent="0.3">
      <c r="B58" s="8">
        <f>+CONSOLIDADO!$H$6</f>
        <v>17256287.045197029</v>
      </c>
      <c r="C58" s="3">
        <v>43466</v>
      </c>
      <c r="D58" s="3">
        <v>43496</v>
      </c>
      <c r="E58" s="4">
        <f t="shared" si="0"/>
        <v>31</v>
      </c>
      <c r="F58" s="5">
        <v>0.06</v>
      </c>
      <c r="G58" s="5">
        <f t="shared" si="1"/>
        <v>4.8675505653430484E-3</v>
      </c>
      <c r="H58" s="5">
        <f t="shared" si="2"/>
        <v>1.6187117784771665E-4</v>
      </c>
      <c r="I58" s="6">
        <f t="shared" si="6"/>
        <v>86592.160787814457</v>
      </c>
    </row>
    <row r="59" spans="2:9" ht="15.75" thickBot="1" x14ac:dyDescent="0.3">
      <c r="B59" s="8">
        <f>+CONSOLIDADO!$H$6</f>
        <v>17256287.045197029</v>
      </c>
      <c r="C59" s="3">
        <v>43497</v>
      </c>
      <c r="D59" s="3">
        <v>43524</v>
      </c>
      <c r="E59" s="4">
        <f t="shared" si="0"/>
        <v>28</v>
      </c>
      <c r="F59" s="5">
        <v>0.06</v>
      </c>
      <c r="G59" s="5">
        <f t="shared" si="1"/>
        <v>4.8675505653430484E-3</v>
      </c>
      <c r="H59" s="5">
        <f t="shared" si="2"/>
        <v>1.6187117784771665E-4</v>
      </c>
      <c r="I59" s="6">
        <f>(B$54*H59)*E59</f>
        <v>78212.274259961443</v>
      </c>
    </row>
    <row r="60" spans="2:9" ht="15.75" thickBot="1" x14ac:dyDescent="0.3">
      <c r="B60" s="8">
        <f>+CONSOLIDADO!$H$6</f>
        <v>17256287.045197029</v>
      </c>
      <c r="C60" s="3">
        <v>43525</v>
      </c>
      <c r="D60" s="3">
        <v>43555</v>
      </c>
      <c r="E60" s="4">
        <f t="shared" si="0"/>
        <v>31</v>
      </c>
      <c r="F60" s="5">
        <v>0.06</v>
      </c>
      <c r="G60" s="5">
        <f t="shared" si="1"/>
        <v>4.8675505653430484E-3</v>
      </c>
      <c r="H60" s="5">
        <f t="shared" si="2"/>
        <v>1.6187117784771665E-4</v>
      </c>
      <c r="I60" s="6">
        <f t="shared" si="6"/>
        <v>86592.160787814457</v>
      </c>
    </row>
    <row r="61" spans="2:9" ht="15.75" thickBot="1" x14ac:dyDescent="0.3">
      <c r="B61" s="8">
        <f>+CONSOLIDADO!$H$6</f>
        <v>17256287.045197029</v>
      </c>
      <c r="C61" s="3">
        <v>43556</v>
      </c>
      <c r="D61" s="3">
        <v>43585</v>
      </c>
      <c r="E61" s="4">
        <f t="shared" si="0"/>
        <v>30</v>
      </c>
      <c r="F61" s="5">
        <v>0.06</v>
      </c>
      <c r="G61" s="5">
        <f t="shared" si="1"/>
        <v>4.8675505653430484E-3</v>
      </c>
      <c r="H61" s="5">
        <f t="shared" si="2"/>
        <v>1.6187117784771665E-4</v>
      </c>
      <c r="I61" s="6">
        <f t="shared" si="6"/>
        <v>83798.865278530109</v>
      </c>
    </row>
    <row r="62" spans="2:9" ht="15.75" thickBot="1" x14ac:dyDescent="0.3">
      <c r="B62" s="8">
        <f>+CONSOLIDADO!$H$6</f>
        <v>17256287.045197029</v>
      </c>
      <c r="C62" s="3">
        <v>43586</v>
      </c>
      <c r="D62" s="3">
        <v>43616</v>
      </c>
      <c r="E62" s="4">
        <f t="shared" si="0"/>
        <v>31</v>
      </c>
      <c r="F62" s="5">
        <v>0.06</v>
      </c>
      <c r="G62" s="5">
        <f t="shared" si="1"/>
        <v>4.8675505653430484E-3</v>
      </c>
      <c r="H62" s="5">
        <f t="shared" si="2"/>
        <v>1.6187117784771665E-4</v>
      </c>
      <c r="I62" s="6">
        <f t="shared" si="6"/>
        <v>86592.160787814457</v>
      </c>
    </row>
    <row r="63" spans="2:9" ht="15.75" thickBot="1" x14ac:dyDescent="0.3">
      <c r="B63" s="8">
        <f>+CONSOLIDADO!$H$6</f>
        <v>17256287.045197029</v>
      </c>
      <c r="C63" s="3">
        <v>43617</v>
      </c>
      <c r="D63" s="3">
        <v>43646</v>
      </c>
      <c r="E63" s="4">
        <f t="shared" si="0"/>
        <v>30</v>
      </c>
      <c r="F63" s="5">
        <v>0.06</v>
      </c>
      <c r="G63" s="5">
        <f t="shared" si="1"/>
        <v>4.8675505653430484E-3</v>
      </c>
      <c r="H63" s="5">
        <f t="shared" si="2"/>
        <v>1.6187117784771665E-4</v>
      </c>
      <c r="I63" s="6">
        <f>(B$54*H63)*E63</f>
        <v>83798.865278530109</v>
      </c>
    </row>
    <row r="64" spans="2:9" ht="15.75" thickBot="1" x14ac:dyDescent="0.3">
      <c r="B64" s="8">
        <f>+CONSOLIDADO!$H$6</f>
        <v>17256287.045197029</v>
      </c>
      <c r="C64" s="3">
        <v>43647</v>
      </c>
      <c r="D64" s="3">
        <v>43677</v>
      </c>
      <c r="E64" s="4">
        <f t="shared" si="0"/>
        <v>31</v>
      </c>
      <c r="F64" s="5">
        <v>0.06</v>
      </c>
      <c r="G64" s="5">
        <f t="shared" si="1"/>
        <v>4.8675505653430484E-3</v>
      </c>
      <c r="H64" s="5">
        <f t="shared" si="2"/>
        <v>1.6187117784771665E-4</v>
      </c>
      <c r="I64" s="6">
        <f t="shared" si="6"/>
        <v>86592.160787814457</v>
      </c>
    </row>
    <row r="65" spans="2:9" ht="15.75" thickBot="1" x14ac:dyDescent="0.3">
      <c r="B65" s="8">
        <f>+CONSOLIDADO!$H$6</f>
        <v>17256287.045197029</v>
      </c>
      <c r="C65" s="3">
        <v>43678</v>
      </c>
      <c r="D65" s="3">
        <v>43708</v>
      </c>
      <c r="E65" s="4">
        <f t="shared" si="0"/>
        <v>31</v>
      </c>
      <c r="F65" s="5">
        <v>0.06</v>
      </c>
      <c r="G65" s="5">
        <f t="shared" si="1"/>
        <v>4.8675505653430484E-3</v>
      </c>
      <c r="H65" s="5">
        <f t="shared" si="2"/>
        <v>1.6187117784771665E-4</v>
      </c>
      <c r="I65" s="6">
        <f t="shared" si="6"/>
        <v>86592.160787814457</v>
      </c>
    </row>
    <row r="66" spans="2:9" ht="15.75" thickBot="1" x14ac:dyDescent="0.3">
      <c r="B66" s="8">
        <f>+CONSOLIDADO!$H$6</f>
        <v>17256287.045197029</v>
      </c>
      <c r="C66" s="3">
        <v>43709</v>
      </c>
      <c r="D66" s="3">
        <v>43738</v>
      </c>
      <c r="E66" s="4">
        <f t="shared" si="0"/>
        <v>30</v>
      </c>
      <c r="F66" s="5">
        <v>0.06</v>
      </c>
      <c r="G66" s="5">
        <f t="shared" si="1"/>
        <v>4.8675505653430484E-3</v>
      </c>
      <c r="H66" s="5">
        <f t="shared" si="2"/>
        <v>1.6187117784771665E-4</v>
      </c>
      <c r="I66" s="6">
        <f t="shared" si="6"/>
        <v>83798.865278530109</v>
      </c>
    </row>
    <row r="67" spans="2:9" ht="15.75" thickBot="1" x14ac:dyDescent="0.3">
      <c r="B67" s="8">
        <f>+CONSOLIDADO!$H$6</f>
        <v>17256287.045197029</v>
      </c>
      <c r="C67" s="3">
        <v>43739</v>
      </c>
      <c r="D67" s="3">
        <v>43769</v>
      </c>
      <c r="E67" s="4">
        <f t="shared" si="0"/>
        <v>31</v>
      </c>
      <c r="F67" s="5">
        <v>0.06</v>
      </c>
      <c r="G67" s="5">
        <f t="shared" si="1"/>
        <v>4.8675505653430484E-3</v>
      </c>
      <c r="H67" s="5">
        <f t="shared" si="2"/>
        <v>1.6187117784771665E-4</v>
      </c>
      <c r="I67" s="6">
        <f t="shared" si="6"/>
        <v>86592.160787814457</v>
      </c>
    </row>
    <row r="68" spans="2:9" ht="15.75" thickBot="1" x14ac:dyDescent="0.3">
      <c r="B68" s="8">
        <f>+CONSOLIDADO!$H$6</f>
        <v>17256287.045197029</v>
      </c>
      <c r="C68" s="3">
        <v>43770</v>
      </c>
      <c r="D68" s="3">
        <v>43799</v>
      </c>
      <c r="E68" s="4">
        <f t="shared" si="0"/>
        <v>30</v>
      </c>
      <c r="F68" s="5">
        <v>0.06</v>
      </c>
      <c r="G68" s="5">
        <f t="shared" si="1"/>
        <v>4.8675505653430484E-3</v>
      </c>
      <c r="H68" s="5">
        <f t="shared" si="2"/>
        <v>1.6187117784771665E-4</v>
      </c>
      <c r="I68" s="6">
        <f t="shared" si="6"/>
        <v>83798.865278530109</v>
      </c>
    </row>
    <row r="69" spans="2:9" ht="15.75" thickBot="1" x14ac:dyDescent="0.3">
      <c r="B69" s="8">
        <f>+CONSOLIDADO!$H$6</f>
        <v>17256287.045197029</v>
      </c>
      <c r="C69" s="3">
        <v>43800</v>
      </c>
      <c r="D69" s="3">
        <v>43830</v>
      </c>
      <c r="E69" s="4">
        <f t="shared" si="0"/>
        <v>31</v>
      </c>
      <c r="F69" s="5">
        <v>0.06</v>
      </c>
      <c r="G69" s="5">
        <f t="shared" si="1"/>
        <v>4.8675505653430484E-3</v>
      </c>
      <c r="H69" s="5">
        <f t="shared" si="2"/>
        <v>1.6187117784771665E-4</v>
      </c>
      <c r="I69" s="6">
        <f t="shared" si="6"/>
        <v>86592.160787814457</v>
      </c>
    </row>
    <row r="70" spans="2:9" ht="15.75" thickBot="1" x14ac:dyDescent="0.3">
      <c r="B70" s="8">
        <f>+CONSOLIDADO!$H$6</f>
        <v>17256287.045197029</v>
      </c>
      <c r="C70" s="3">
        <v>43831</v>
      </c>
      <c r="D70" s="3">
        <v>43861</v>
      </c>
      <c r="E70" s="4">
        <f t="shared" ref="E70:E129" si="7">D70-C70+1</f>
        <v>31</v>
      </c>
      <c r="F70" s="5">
        <v>0.06</v>
      </c>
      <c r="G70" s="5">
        <f t="shared" ref="G70:G88" si="8">+(1+F70)^(1/12)-1</f>
        <v>4.8675505653430484E-3</v>
      </c>
      <c r="H70" s="5">
        <f t="shared" ref="H70:H73" si="9">+(1+G70)^(1/30)-1</f>
        <v>1.6187117784771665E-4</v>
      </c>
      <c r="I70" s="6">
        <f t="shared" si="6"/>
        <v>86592.160787814457</v>
      </c>
    </row>
    <row r="71" spans="2:9" ht="15.75" thickBot="1" x14ac:dyDescent="0.3">
      <c r="B71" s="8">
        <f>+CONSOLIDADO!$H$6</f>
        <v>17256287.045197029</v>
      </c>
      <c r="C71" s="3">
        <v>43862</v>
      </c>
      <c r="D71" s="3">
        <v>43890</v>
      </c>
      <c r="E71" s="4">
        <f t="shared" si="7"/>
        <v>29</v>
      </c>
      <c r="F71" s="5">
        <v>0.06</v>
      </c>
      <c r="G71" s="5">
        <f t="shared" si="8"/>
        <v>4.8675505653430484E-3</v>
      </c>
      <c r="H71" s="5">
        <f t="shared" si="9"/>
        <v>1.6187117784771665E-4</v>
      </c>
      <c r="I71" s="6">
        <f t="shared" si="6"/>
        <v>81005.569769245776</v>
      </c>
    </row>
    <row r="72" spans="2:9" ht="15.75" thickBot="1" x14ac:dyDescent="0.3">
      <c r="B72" s="8">
        <f>+CONSOLIDADO!$H$6</f>
        <v>17256287.045197029</v>
      </c>
      <c r="C72" s="3">
        <v>43891</v>
      </c>
      <c r="D72" s="3">
        <v>43921</v>
      </c>
      <c r="E72" s="4">
        <f t="shared" si="7"/>
        <v>31</v>
      </c>
      <c r="F72" s="5">
        <v>0.06</v>
      </c>
      <c r="G72" s="5">
        <f t="shared" si="8"/>
        <v>4.8675505653430484E-3</v>
      </c>
      <c r="H72" s="5">
        <f t="shared" si="9"/>
        <v>1.6187117784771665E-4</v>
      </c>
      <c r="I72" s="6">
        <f t="shared" si="6"/>
        <v>86592.160787814457</v>
      </c>
    </row>
    <row r="73" spans="2:9" ht="15.75" thickBot="1" x14ac:dyDescent="0.3">
      <c r="B73" s="8">
        <f>+CONSOLIDADO!$H$6</f>
        <v>17256287.045197029</v>
      </c>
      <c r="C73" s="3">
        <v>43922</v>
      </c>
      <c r="D73" s="3">
        <v>43951</v>
      </c>
      <c r="E73" s="4">
        <f t="shared" si="7"/>
        <v>30</v>
      </c>
      <c r="F73" s="5">
        <v>0.06</v>
      </c>
      <c r="G73" s="5">
        <f t="shared" si="8"/>
        <v>4.8675505653430484E-3</v>
      </c>
      <c r="H73" s="5">
        <f t="shared" si="9"/>
        <v>1.6187117784771665E-4</v>
      </c>
      <c r="I73" s="6">
        <f t="shared" si="6"/>
        <v>83798.865278530109</v>
      </c>
    </row>
    <row r="74" spans="2:9" ht="15.75" thickBot="1" x14ac:dyDescent="0.3">
      <c r="B74" s="8">
        <f>+CONSOLIDADO!$H$6</f>
        <v>17256287.045197029</v>
      </c>
      <c r="C74" s="3">
        <v>43952</v>
      </c>
      <c r="D74" s="3">
        <v>43982</v>
      </c>
      <c r="E74" s="4">
        <f t="shared" si="7"/>
        <v>31</v>
      </c>
      <c r="F74" s="5">
        <v>0.06</v>
      </c>
      <c r="G74" s="5">
        <f>+(1+F74)^(1/12)-1</f>
        <v>4.8675505653430484E-3</v>
      </c>
      <c r="H74" s="9">
        <f>+(1+G74)^(1/30)-1</f>
        <v>1.6187117784771665E-4</v>
      </c>
      <c r="I74" s="6">
        <f t="shared" si="6"/>
        <v>86592.160787814457</v>
      </c>
    </row>
    <row r="75" spans="2:9" ht="15.75" thickBot="1" x14ac:dyDescent="0.3">
      <c r="B75" s="8">
        <f>+CONSOLIDADO!$H$6</f>
        <v>17256287.045197029</v>
      </c>
      <c r="C75" s="3">
        <v>43983</v>
      </c>
      <c r="D75" s="3">
        <v>44012</v>
      </c>
      <c r="E75" s="4">
        <f t="shared" si="7"/>
        <v>30</v>
      </c>
      <c r="F75" s="5">
        <v>0.06</v>
      </c>
      <c r="G75" s="5">
        <f t="shared" si="8"/>
        <v>4.8675505653430484E-3</v>
      </c>
      <c r="H75" s="9">
        <f t="shared" ref="H75:H124" si="10">+(1+G75)^(1/30)-1</f>
        <v>1.6187117784771665E-4</v>
      </c>
      <c r="I75" s="6">
        <f t="shared" si="6"/>
        <v>83798.865278530109</v>
      </c>
    </row>
    <row r="76" spans="2:9" ht="15.75" thickBot="1" x14ac:dyDescent="0.3">
      <c r="B76" s="8">
        <f>+CONSOLIDADO!$H$6</f>
        <v>17256287.045197029</v>
      </c>
      <c r="C76" s="3">
        <v>44013</v>
      </c>
      <c r="D76" s="3">
        <v>44043</v>
      </c>
      <c r="E76" s="4">
        <f t="shared" si="7"/>
        <v>31</v>
      </c>
      <c r="F76" s="5">
        <v>0.06</v>
      </c>
      <c r="G76" s="5">
        <f t="shared" si="8"/>
        <v>4.8675505653430484E-3</v>
      </c>
      <c r="H76" s="9">
        <f t="shared" si="10"/>
        <v>1.6187117784771665E-4</v>
      </c>
      <c r="I76" s="6">
        <f t="shared" si="6"/>
        <v>86592.160787814457</v>
      </c>
    </row>
    <row r="77" spans="2:9" ht="15.75" thickBot="1" x14ac:dyDescent="0.3">
      <c r="B77" s="8">
        <f>+CONSOLIDADO!$H$6</f>
        <v>17256287.045197029</v>
      </c>
      <c r="C77" s="3">
        <v>44044</v>
      </c>
      <c r="D77" s="3">
        <v>44074</v>
      </c>
      <c r="E77" s="4">
        <f t="shared" si="7"/>
        <v>31</v>
      </c>
      <c r="F77" s="5">
        <v>0.06</v>
      </c>
      <c r="G77" s="5">
        <f t="shared" si="8"/>
        <v>4.8675505653430484E-3</v>
      </c>
      <c r="H77" s="9">
        <f t="shared" si="10"/>
        <v>1.6187117784771665E-4</v>
      </c>
      <c r="I77" s="6">
        <f t="shared" si="6"/>
        <v>86592.160787814457</v>
      </c>
    </row>
    <row r="78" spans="2:9" ht="15.75" thickBot="1" x14ac:dyDescent="0.3">
      <c r="B78" s="8">
        <f>+CONSOLIDADO!$H$6</f>
        <v>17256287.045197029</v>
      </c>
      <c r="C78" s="3">
        <v>44075</v>
      </c>
      <c r="D78" s="3">
        <v>44104</v>
      </c>
      <c r="E78" s="10">
        <f t="shared" si="7"/>
        <v>30</v>
      </c>
      <c r="F78" s="5">
        <v>0.06</v>
      </c>
      <c r="G78" s="11">
        <f t="shared" si="8"/>
        <v>4.8675505653430484E-3</v>
      </c>
      <c r="H78" s="9">
        <f t="shared" si="10"/>
        <v>1.6187117784771665E-4</v>
      </c>
      <c r="I78" s="6">
        <f t="shared" si="6"/>
        <v>83798.865278530109</v>
      </c>
    </row>
    <row r="79" spans="2:9" ht="15.75" thickBot="1" x14ac:dyDescent="0.3">
      <c r="B79" s="8">
        <f>+CONSOLIDADO!$H$6</f>
        <v>17256287.045197029</v>
      </c>
      <c r="C79" s="3">
        <v>44105</v>
      </c>
      <c r="D79" s="12">
        <v>44135</v>
      </c>
      <c r="E79" s="10">
        <f t="shared" si="7"/>
        <v>31</v>
      </c>
      <c r="F79" s="5">
        <v>0.06</v>
      </c>
      <c r="G79" s="11">
        <f t="shared" si="8"/>
        <v>4.8675505653430484E-3</v>
      </c>
      <c r="H79" s="9">
        <f t="shared" si="10"/>
        <v>1.6187117784771665E-4</v>
      </c>
      <c r="I79" s="6">
        <f t="shared" si="6"/>
        <v>86592.160787814457</v>
      </c>
    </row>
    <row r="80" spans="2:9" ht="15.75" thickBot="1" x14ac:dyDescent="0.3">
      <c r="B80" s="8">
        <f>+CONSOLIDADO!$H$6</f>
        <v>17256287.045197029</v>
      </c>
      <c r="C80" s="3">
        <v>44136</v>
      </c>
      <c r="D80" s="3">
        <v>44165</v>
      </c>
      <c r="E80" s="13">
        <f t="shared" si="7"/>
        <v>30</v>
      </c>
      <c r="F80" s="5">
        <v>0.06</v>
      </c>
      <c r="G80" s="14">
        <f t="shared" si="8"/>
        <v>4.8675505653430484E-3</v>
      </c>
      <c r="H80" s="9">
        <f t="shared" si="10"/>
        <v>1.6187117784771665E-4</v>
      </c>
      <c r="I80" s="6">
        <f t="shared" si="6"/>
        <v>83798.865278530109</v>
      </c>
    </row>
    <row r="81" spans="2:9" ht="15.75" thickBot="1" x14ac:dyDescent="0.3">
      <c r="B81" s="8">
        <f>+CONSOLIDADO!$H$6</f>
        <v>17256287.045197029</v>
      </c>
      <c r="C81" s="15">
        <v>44166</v>
      </c>
      <c r="D81" s="16">
        <v>44196</v>
      </c>
      <c r="E81" s="17">
        <f t="shared" si="7"/>
        <v>31</v>
      </c>
      <c r="F81" s="5">
        <v>0.06</v>
      </c>
      <c r="G81" s="18">
        <f t="shared" si="8"/>
        <v>4.8675505653430484E-3</v>
      </c>
      <c r="H81" s="19">
        <f t="shared" si="10"/>
        <v>1.6187117784771665E-4</v>
      </c>
      <c r="I81" s="6">
        <f t="shared" si="6"/>
        <v>86592.160787814457</v>
      </c>
    </row>
    <row r="82" spans="2:9" ht="15.75" thickBot="1" x14ac:dyDescent="0.3">
      <c r="B82" s="8">
        <f>+CONSOLIDADO!$H$6</f>
        <v>17256287.045197029</v>
      </c>
      <c r="C82" s="16">
        <v>44197</v>
      </c>
      <c r="D82" s="15">
        <v>44227</v>
      </c>
      <c r="E82" s="20">
        <f t="shared" si="7"/>
        <v>31</v>
      </c>
      <c r="F82" s="5">
        <v>0.06</v>
      </c>
      <c r="G82" s="18">
        <f t="shared" si="8"/>
        <v>4.8675505653430484E-3</v>
      </c>
      <c r="H82" s="19">
        <f t="shared" si="10"/>
        <v>1.6187117784771665E-4</v>
      </c>
      <c r="I82" s="6">
        <f t="shared" si="6"/>
        <v>86592.160787814457</v>
      </c>
    </row>
    <row r="83" spans="2:9" ht="15.75" thickBot="1" x14ac:dyDescent="0.3">
      <c r="B83" s="8">
        <f>+CONSOLIDADO!$H$6</f>
        <v>17256287.045197029</v>
      </c>
      <c r="C83" s="16">
        <v>44228</v>
      </c>
      <c r="D83" s="15">
        <v>44255</v>
      </c>
      <c r="E83" s="20">
        <f t="shared" si="7"/>
        <v>28</v>
      </c>
      <c r="F83" s="5">
        <v>0.06</v>
      </c>
      <c r="G83" s="18">
        <f t="shared" si="8"/>
        <v>4.8675505653430484E-3</v>
      </c>
      <c r="H83" s="19">
        <f t="shared" si="10"/>
        <v>1.6187117784771665E-4</v>
      </c>
      <c r="I83" s="6">
        <f t="shared" si="6"/>
        <v>78212.274259961443</v>
      </c>
    </row>
    <row r="84" spans="2:9" ht="15.75" thickBot="1" x14ac:dyDescent="0.3">
      <c r="B84" s="8">
        <f>+CONSOLIDADO!$H$6</f>
        <v>17256287.045197029</v>
      </c>
      <c r="C84" s="16">
        <v>44256</v>
      </c>
      <c r="D84" s="15">
        <v>44286</v>
      </c>
      <c r="E84" s="20">
        <f t="shared" si="7"/>
        <v>31</v>
      </c>
      <c r="F84" s="5">
        <v>0.06</v>
      </c>
      <c r="G84" s="18">
        <f t="shared" si="8"/>
        <v>4.8675505653430484E-3</v>
      </c>
      <c r="H84" s="19">
        <f t="shared" si="10"/>
        <v>1.6187117784771665E-4</v>
      </c>
      <c r="I84" s="6">
        <f t="shared" si="6"/>
        <v>86592.160787814457</v>
      </c>
    </row>
    <row r="85" spans="2:9" ht="15.75" thickBot="1" x14ac:dyDescent="0.3">
      <c r="B85" s="8">
        <f>+CONSOLIDADO!$H$6</f>
        <v>17256287.045197029</v>
      </c>
      <c r="C85" s="12">
        <v>44287</v>
      </c>
      <c r="D85" s="3">
        <v>44316</v>
      </c>
      <c r="E85" s="21">
        <f t="shared" si="7"/>
        <v>30</v>
      </c>
      <c r="F85" s="5">
        <v>0.06</v>
      </c>
      <c r="G85" s="11">
        <f t="shared" si="8"/>
        <v>4.8675505653430484E-3</v>
      </c>
      <c r="H85" s="9">
        <f t="shared" si="10"/>
        <v>1.6187117784771665E-4</v>
      </c>
      <c r="I85" s="6">
        <f t="shared" si="6"/>
        <v>83798.865278530109</v>
      </c>
    </row>
    <row r="86" spans="2:9" ht="15.75" thickBot="1" x14ac:dyDescent="0.3">
      <c r="B86" s="8">
        <f>+CONSOLIDADO!$H$6</f>
        <v>17256287.045197029</v>
      </c>
      <c r="C86" s="22">
        <v>44317</v>
      </c>
      <c r="D86" s="23">
        <v>44347</v>
      </c>
      <c r="E86" s="24">
        <f t="shared" si="7"/>
        <v>31</v>
      </c>
      <c r="F86" s="5">
        <v>0.06</v>
      </c>
      <c r="G86" s="14">
        <f t="shared" si="8"/>
        <v>4.8675505653430484E-3</v>
      </c>
      <c r="H86" s="25">
        <f t="shared" si="10"/>
        <v>1.6187117784771665E-4</v>
      </c>
      <c r="I86" s="6">
        <f>(B$54*H86)*E86</f>
        <v>86592.160787814457</v>
      </c>
    </row>
    <row r="87" spans="2:9" ht="15.75" thickBot="1" x14ac:dyDescent="0.3">
      <c r="B87" s="8">
        <f>+CONSOLIDADO!$H$6</f>
        <v>17256287.045197029</v>
      </c>
      <c r="C87" s="22">
        <v>44348</v>
      </c>
      <c r="D87" s="23">
        <v>44377</v>
      </c>
      <c r="E87" s="24">
        <f t="shared" si="7"/>
        <v>30</v>
      </c>
      <c r="F87" s="5">
        <v>0.06</v>
      </c>
      <c r="G87" s="14">
        <f t="shared" si="8"/>
        <v>4.8675505653430484E-3</v>
      </c>
      <c r="H87" s="25">
        <f>+(1+G87)^(1/30)-1</f>
        <v>1.6187117784771665E-4</v>
      </c>
      <c r="I87" s="6">
        <f t="shared" si="6"/>
        <v>83798.865278530109</v>
      </c>
    </row>
    <row r="88" spans="2:9" ht="15.75" thickBot="1" x14ac:dyDescent="0.3">
      <c r="B88" s="8">
        <f>+CONSOLIDADO!$H$6</f>
        <v>17256287.045197029</v>
      </c>
      <c r="C88" s="16">
        <v>44378</v>
      </c>
      <c r="D88" s="15">
        <v>44408</v>
      </c>
      <c r="E88" s="20">
        <f t="shared" si="7"/>
        <v>31</v>
      </c>
      <c r="F88" s="5">
        <v>0.06</v>
      </c>
      <c r="G88" s="18">
        <f t="shared" si="8"/>
        <v>4.8675505653430484E-3</v>
      </c>
      <c r="H88" s="19">
        <f t="shared" si="10"/>
        <v>1.6187117784771665E-4</v>
      </c>
      <c r="I88" s="6">
        <f t="shared" si="6"/>
        <v>86592.160787814457</v>
      </c>
    </row>
    <row r="89" spans="2:9" ht="15.75" thickBot="1" x14ac:dyDescent="0.3">
      <c r="B89" s="8">
        <f>+CONSOLIDADO!$H$6</f>
        <v>17256287.045197029</v>
      </c>
      <c r="C89" s="12">
        <v>44409</v>
      </c>
      <c r="D89" s="3">
        <v>44439</v>
      </c>
      <c r="E89" s="21">
        <f t="shared" si="7"/>
        <v>31</v>
      </c>
      <c r="F89" s="5">
        <v>0.06</v>
      </c>
      <c r="G89" s="11">
        <f>+(1+F89)^(1/12)-1</f>
        <v>4.8675505653430484E-3</v>
      </c>
      <c r="H89" s="9">
        <f t="shared" si="10"/>
        <v>1.6187117784771665E-4</v>
      </c>
      <c r="I89" s="6">
        <f t="shared" si="6"/>
        <v>86592.160787814457</v>
      </c>
    </row>
    <row r="90" spans="2:9" ht="15.75" thickBot="1" x14ac:dyDescent="0.3">
      <c r="B90" s="8">
        <f>+CONSOLIDADO!$H$6</f>
        <v>17256287.045197029</v>
      </c>
      <c r="C90" s="22">
        <v>44440</v>
      </c>
      <c r="D90" s="3">
        <v>44469</v>
      </c>
      <c r="E90" s="24">
        <f t="shared" si="7"/>
        <v>30</v>
      </c>
      <c r="F90" s="5">
        <v>0.06</v>
      </c>
      <c r="G90" s="14">
        <f>+(1+F90)^(1/12)-1</f>
        <v>4.8675505653430484E-3</v>
      </c>
      <c r="H90" s="25">
        <f t="shared" si="10"/>
        <v>1.6187117784771665E-4</v>
      </c>
      <c r="I90" s="6">
        <f t="shared" si="6"/>
        <v>83798.865278530109</v>
      </c>
    </row>
    <row r="91" spans="2:9" ht="15.75" thickBot="1" x14ac:dyDescent="0.3">
      <c r="B91" s="8">
        <f>+CONSOLIDADO!$H$6</f>
        <v>17256287.045197029</v>
      </c>
      <c r="C91" s="22">
        <v>44470</v>
      </c>
      <c r="D91" s="3">
        <v>44500</v>
      </c>
      <c r="E91" s="24">
        <f t="shared" si="7"/>
        <v>31</v>
      </c>
      <c r="F91" s="5">
        <v>0.06</v>
      </c>
      <c r="G91" s="27">
        <f>+(1+F91)^(1/12)-1</f>
        <v>4.8675505653430484E-3</v>
      </c>
      <c r="H91" s="28">
        <f t="shared" si="10"/>
        <v>1.6187117784771665E-4</v>
      </c>
      <c r="I91" s="6">
        <f t="shared" si="6"/>
        <v>86592.160787814457</v>
      </c>
    </row>
    <row r="92" spans="2:9" ht="15.75" thickBot="1" x14ac:dyDescent="0.3">
      <c r="B92" s="8">
        <f>+CONSOLIDADO!$H$6</f>
        <v>17256287.045197029</v>
      </c>
      <c r="C92" s="22">
        <v>44501</v>
      </c>
      <c r="D92" s="3">
        <v>44530</v>
      </c>
      <c r="E92" s="24">
        <f t="shared" si="7"/>
        <v>30</v>
      </c>
      <c r="F92" s="5">
        <v>0.06</v>
      </c>
      <c r="G92" s="27">
        <f t="shared" ref="G92:G129" si="11">+(1+F92)^(1/12)-1</f>
        <v>4.8675505653430484E-3</v>
      </c>
      <c r="H92" s="28">
        <f t="shared" si="10"/>
        <v>1.6187117784771665E-4</v>
      </c>
      <c r="I92" s="6">
        <f t="shared" si="6"/>
        <v>83798.865278530109</v>
      </c>
    </row>
    <row r="93" spans="2:9" ht="15.75" thickBot="1" x14ac:dyDescent="0.3">
      <c r="B93" s="8">
        <f>+CONSOLIDADO!$H$6</f>
        <v>17256287.045197029</v>
      </c>
      <c r="C93" s="22">
        <v>44531</v>
      </c>
      <c r="D93" s="3">
        <v>44561</v>
      </c>
      <c r="E93" s="24">
        <f t="shared" si="7"/>
        <v>31</v>
      </c>
      <c r="F93" s="5">
        <v>0.06</v>
      </c>
      <c r="G93" s="27">
        <f t="shared" si="11"/>
        <v>4.8675505653430484E-3</v>
      </c>
      <c r="H93" s="28">
        <f t="shared" si="10"/>
        <v>1.6187117784771665E-4</v>
      </c>
      <c r="I93" s="6">
        <f t="shared" si="6"/>
        <v>86592.160787814457</v>
      </c>
    </row>
    <row r="94" spans="2:9" ht="15.75" thickBot="1" x14ac:dyDescent="0.3">
      <c r="B94" s="8">
        <f>+CONSOLIDADO!$H$6</f>
        <v>17256287.045197029</v>
      </c>
      <c r="C94" s="29">
        <v>44562</v>
      </c>
      <c r="D94" s="15">
        <v>44592</v>
      </c>
      <c r="E94" s="30">
        <f t="shared" si="7"/>
        <v>31</v>
      </c>
      <c r="F94" s="5">
        <v>0.06</v>
      </c>
      <c r="G94" s="31">
        <f>+(1+F94)^(1/12)-1</f>
        <v>4.8675505653430484E-3</v>
      </c>
      <c r="H94" s="32">
        <f>+(1+G94)^(1/30)-1</f>
        <v>1.6187117784771665E-4</v>
      </c>
      <c r="I94" s="6">
        <f>(B$54*H94)*E94</f>
        <v>86592.160787814457</v>
      </c>
    </row>
    <row r="95" spans="2:9" ht="15.75" thickBot="1" x14ac:dyDescent="0.3">
      <c r="B95" s="8">
        <f>+CONSOLIDADO!$H$6</f>
        <v>17256287.045197029</v>
      </c>
      <c r="C95" s="3">
        <v>44593</v>
      </c>
      <c r="D95" s="3">
        <v>44620</v>
      </c>
      <c r="E95" s="4">
        <f t="shared" si="7"/>
        <v>28</v>
      </c>
      <c r="F95" s="5">
        <v>0.06</v>
      </c>
      <c r="G95" s="33">
        <f t="shared" si="11"/>
        <v>4.8675505653430484E-3</v>
      </c>
      <c r="H95" s="34">
        <f t="shared" si="10"/>
        <v>1.6187117784771665E-4</v>
      </c>
      <c r="I95" s="6">
        <f t="shared" si="6"/>
        <v>78212.274259961443</v>
      </c>
    </row>
    <row r="96" spans="2:9" ht="15.75" thickBot="1" x14ac:dyDescent="0.3">
      <c r="B96" s="8">
        <f>+CONSOLIDADO!$H$6</f>
        <v>17256287.045197029</v>
      </c>
      <c r="C96" s="3">
        <v>44621</v>
      </c>
      <c r="D96" s="3">
        <v>44651</v>
      </c>
      <c r="E96" s="4">
        <f t="shared" si="7"/>
        <v>31</v>
      </c>
      <c r="F96" s="5">
        <v>0.06</v>
      </c>
      <c r="G96" s="33">
        <f t="shared" si="11"/>
        <v>4.8675505653430484E-3</v>
      </c>
      <c r="H96" s="34">
        <f t="shared" si="10"/>
        <v>1.6187117784771665E-4</v>
      </c>
      <c r="I96" s="6">
        <f t="shared" si="6"/>
        <v>86592.160787814457</v>
      </c>
    </row>
    <row r="97" spans="2:9" ht="15.75" thickBot="1" x14ac:dyDescent="0.3">
      <c r="B97" s="8">
        <f>+CONSOLIDADO!$H$6</f>
        <v>17256287.045197029</v>
      </c>
      <c r="C97" s="3">
        <v>44652</v>
      </c>
      <c r="D97" s="3">
        <v>44681</v>
      </c>
      <c r="E97" s="4">
        <f t="shared" si="7"/>
        <v>30</v>
      </c>
      <c r="F97" s="5">
        <v>0.06</v>
      </c>
      <c r="G97" s="33">
        <f t="shared" si="11"/>
        <v>4.8675505653430484E-3</v>
      </c>
      <c r="H97" s="34">
        <f t="shared" si="10"/>
        <v>1.6187117784771665E-4</v>
      </c>
      <c r="I97" s="6">
        <f t="shared" si="6"/>
        <v>83798.865278530109</v>
      </c>
    </row>
    <row r="98" spans="2:9" ht="15.75" thickBot="1" x14ac:dyDescent="0.3">
      <c r="B98" s="8">
        <f>+CONSOLIDADO!$H$6</f>
        <v>17256287.045197029</v>
      </c>
      <c r="C98" s="3">
        <v>44682</v>
      </c>
      <c r="D98" s="3">
        <v>44712</v>
      </c>
      <c r="E98" s="4">
        <f t="shared" si="7"/>
        <v>31</v>
      </c>
      <c r="F98" s="5">
        <v>0.06</v>
      </c>
      <c r="G98" s="33">
        <f t="shared" si="11"/>
        <v>4.8675505653430484E-3</v>
      </c>
      <c r="H98" s="34">
        <f t="shared" si="10"/>
        <v>1.6187117784771665E-4</v>
      </c>
      <c r="I98" s="6">
        <f t="shared" si="6"/>
        <v>86592.160787814457</v>
      </c>
    </row>
    <row r="99" spans="2:9" ht="15.75" thickBot="1" x14ac:dyDescent="0.3">
      <c r="B99" s="8">
        <f>+CONSOLIDADO!$H$6</f>
        <v>17256287.045197029</v>
      </c>
      <c r="C99" s="23">
        <v>44713</v>
      </c>
      <c r="D99" s="23">
        <v>44742</v>
      </c>
      <c r="E99" s="35">
        <f t="shared" si="7"/>
        <v>30</v>
      </c>
      <c r="F99" s="5">
        <v>0.06</v>
      </c>
      <c r="G99" s="26">
        <f t="shared" si="11"/>
        <v>4.8675505653430484E-3</v>
      </c>
      <c r="H99" s="28">
        <f t="shared" si="10"/>
        <v>1.6187117784771665E-4</v>
      </c>
      <c r="I99" s="6">
        <f t="shared" si="6"/>
        <v>83798.865278530109</v>
      </c>
    </row>
    <row r="100" spans="2:9" ht="15.75" thickBot="1" x14ac:dyDescent="0.3">
      <c r="B100" s="8">
        <f>+CONSOLIDADO!$H$6</f>
        <v>17256287.045197029</v>
      </c>
      <c r="C100" s="3">
        <v>44743</v>
      </c>
      <c r="D100" s="15">
        <v>44773</v>
      </c>
      <c r="E100" s="4">
        <f t="shared" si="7"/>
        <v>31</v>
      </c>
      <c r="F100" s="5">
        <v>0.06</v>
      </c>
      <c r="G100" s="26">
        <f t="shared" si="11"/>
        <v>4.8675505653430484E-3</v>
      </c>
      <c r="H100" s="28">
        <f t="shared" si="10"/>
        <v>1.6187117784771665E-4</v>
      </c>
      <c r="I100" s="6">
        <f t="shared" si="6"/>
        <v>86592.160787814457</v>
      </c>
    </row>
    <row r="101" spans="2:9" ht="15.75" thickBot="1" x14ac:dyDescent="0.3">
      <c r="B101" s="8">
        <f>+CONSOLIDADO!$H$6</f>
        <v>17256287.045197029</v>
      </c>
      <c r="C101" s="3">
        <v>44774</v>
      </c>
      <c r="D101" s="3">
        <v>44804</v>
      </c>
      <c r="E101" s="4">
        <f t="shared" si="7"/>
        <v>31</v>
      </c>
      <c r="F101" s="5">
        <v>0.06</v>
      </c>
      <c r="G101" s="26">
        <f t="shared" si="11"/>
        <v>4.8675505653430484E-3</v>
      </c>
      <c r="H101" s="28">
        <f t="shared" si="10"/>
        <v>1.6187117784771665E-4</v>
      </c>
      <c r="I101" s="6">
        <f t="shared" si="6"/>
        <v>86592.160787814457</v>
      </c>
    </row>
    <row r="102" spans="2:9" ht="15.75" thickBot="1" x14ac:dyDescent="0.3">
      <c r="B102" s="8">
        <f>+CONSOLIDADO!$H$6</f>
        <v>17256287.045197029</v>
      </c>
      <c r="C102" s="23">
        <v>44805</v>
      </c>
      <c r="D102" s="3">
        <v>44834</v>
      </c>
      <c r="E102" s="4">
        <f t="shared" si="7"/>
        <v>30</v>
      </c>
      <c r="F102" s="5">
        <v>0.06</v>
      </c>
      <c r="G102" s="26">
        <f t="shared" si="11"/>
        <v>4.8675505653430484E-3</v>
      </c>
      <c r="H102" s="28">
        <f t="shared" si="10"/>
        <v>1.6187117784771665E-4</v>
      </c>
      <c r="I102" s="6">
        <f t="shared" si="6"/>
        <v>83798.865278530109</v>
      </c>
    </row>
    <row r="103" spans="2:9" ht="15.75" thickBot="1" x14ac:dyDescent="0.3">
      <c r="B103" s="8">
        <f>+CONSOLIDADO!$H$6</f>
        <v>17256287.045197029</v>
      </c>
      <c r="C103" s="3">
        <v>44835</v>
      </c>
      <c r="D103" s="3">
        <v>44865</v>
      </c>
      <c r="E103" s="4">
        <f t="shared" si="7"/>
        <v>31</v>
      </c>
      <c r="F103" s="5">
        <v>0.06</v>
      </c>
      <c r="G103" s="26">
        <f t="shared" si="11"/>
        <v>4.8675505653430484E-3</v>
      </c>
      <c r="H103" s="28">
        <f t="shared" si="10"/>
        <v>1.6187117784771665E-4</v>
      </c>
      <c r="I103" s="6">
        <f t="shared" si="6"/>
        <v>86592.160787814457</v>
      </c>
    </row>
    <row r="104" spans="2:9" ht="15.75" thickBot="1" x14ac:dyDescent="0.3">
      <c r="B104" s="8">
        <f>+CONSOLIDADO!$H$6</f>
        <v>17256287.045197029</v>
      </c>
      <c r="C104" s="3">
        <v>44866</v>
      </c>
      <c r="D104" s="3">
        <v>44895</v>
      </c>
      <c r="E104" s="35">
        <f t="shared" si="7"/>
        <v>30</v>
      </c>
      <c r="F104" s="5">
        <v>0.06</v>
      </c>
      <c r="G104" s="26">
        <f t="shared" si="11"/>
        <v>4.8675505653430484E-3</v>
      </c>
      <c r="H104" s="28">
        <f t="shared" si="10"/>
        <v>1.6187117784771665E-4</v>
      </c>
      <c r="I104" s="6">
        <f t="shared" si="6"/>
        <v>83798.865278530109</v>
      </c>
    </row>
    <row r="105" spans="2:9" ht="15.75" thickBot="1" x14ac:dyDescent="0.3">
      <c r="B105" s="8">
        <f>+CONSOLIDADO!$H$6</f>
        <v>17256287.045197029</v>
      </c>
      <c r="C105" s="23">
        <v>44896</v>
      </c>
      <c r="D105" s="23">
        <v>44926</v>
      </c>
      <c r="E105" s="4">
        <f t="shared" si="7"/>
        <v>31</v>
      </c>
      <c r="F105" s="5">
        <v>0.06</v>
      </c>
      <c r="G105" s="26">
        <f t="shared" si="11"/>
        <v>4.8675505653430484E-3</v>
      </c>
      <c r="H105" s="28">
        <f t="shared" si="10"/>
        <v>1.6187117784771665E-4</v>
      </c>
      <c r="I105" s="6">
        <f t="shared" si="6"/>
        <v>86592.160787814457</v>
      </c>
    </row>
    <row r="106" spans="2:9" ht="15.75" thickBot="1" x14ac:dyDescent="0.3">
      <c r="B106" s="8">
        <f>+CONSOLIDADO!$H$6</f>
        <v>17256287.045197029</v>
      </c>
      <c r="C106" s="3">
        <v>44927</v>
      </c>
      <c r="D106" s="15">
        <v>44957</v>
      </c>
      <c r="E106" s="4">
        <f t="shared" si="7"/>
        <v>31</v>
      </c>
      <c r="F106" s="5">
        <v>0.06</v>
      </c>
      <c r="G106" s="26">
        <f t="shared" si="11"/>
        <v>4.8675505653430484E-3</v>
      </c>
      <c r="H106" s="28">
        <f t="shared" si="10"/>
        <v>1.6187117784771665E-4</v>
      </c>
      <c r="I106" s="6">
        <f t="shared" si="6"/>
        <v>86592.160787814457</v>
      </c>
    </row>
    <row r="107" spans="2:9" ht="15.75" thickBot="1" x14ac:dyDescent="0.3">
      <c r="B107" s="8">
        <f>+CONSOLIDADO!$H$6</f>
        <v>17256287.045197029</v>
      </c>
      <c r="C107" s="3">
        <v>44958</v>
      </c>
      <c r="D107" s="3">
        <v>44985</v>
      </c>
      <c r="E107" s="4">
        <f t="shared" si="7"/>
        <v>28</v>
      </c>
      <c r="F107" s="5">
        <v>0.06</v>
      </c>
      <c r="G107" s="26">
        <f t="shared" si="11"/>
        <v>4.8675505653430484E-3</v>
      </c>
      <c r="H107" s="28">
        <f t="shared" si="10"/>
        <v>1.6187117784771665E-4</v>
      </c>
      <c r="I107" s="6">
        <f t="shared" si="6"/>
        <v>78212.274259961443</v>
      </c>
    </row>
    <row r="108" spans="2:9" ht="15.75" thickBot="1" x14ac:dyDescent="0.3">
      <c r="B108" s="8">
        <f>+CONSOLIDADO!$H$6</f>
        <v>17256287.045197029</v>
      </c>
      <c r="C108" s="23">
        <v>44986</v>
      </c>
      <c r="D108" s="3">
        <v>45016</v>
      </c>
      <c r="E108" s="4">
        <f t="shared" si="7"/>
        <v>31</v>
      </c>
      <c r="F108" s="5">
        <v>0.06</v>
      </c>
      <c r="G108" s="26">
        <f t="shared" si="11"/>
        <v>4.8675505653430484E-3</v>
      </c>
      <c r="H108" s="28">
        <f t="shared" si="10"/>
        <v>1.6187117784771665E-4</v>
      </c>
      <c r="I108" s="6">
        <f t="shared" si="6"/>
        <v>86592.160787814457</v>
      </c>
    </row>
    <row r="109" spans="2:9" ht="15.75" thickBot="1" x14ac:dyDescent="0.3">
      <c r="B109" s="8">
        <f>+CONSOLIDADO!$H$6</f>
        <v>17256287.045197029</v>
      </c>
      <c r="C109" s="3">
        <v>45017</v>
      </c>
      <c r="D109" s="3">
        <v>45046</v>
      </c>
      <c r="E109" s="35">
        <f t="shared" si="7"/>
        <v>30</v>
      </c>
      <c r="F109" s="5">
        <v>0.06</v>
      </c>
      <c r="G109" s="26">
        <f t="shared" si="11"/>
        <v>4.8675505653430484E-3</v>
      </c>
      <c r="H109" s="28">
        <f t="shared" si="10"/>
        <v>1.6187117784771665E-4</v>
      </c>
      <c r="I109" s="6">
        <f t="shared" si="6"/>
        <v>83798.865278530109</v>
      </c>
    </row>
    <row r="110" spans="2:9" ht="15.75" thickBot="1" x14ac:dyDescent="0.3">
      <c r="B110" s="8">
        <f>+CONSOLIDADO!$H$6</f>
        <v>17256287.045197029</v>
      </c>
      <c r="C110" s="3">
        <v>45047</v>
      </c>
      <c r="D110" s="3">
        <v>45077</v>
      </c>
      <c r="E110" s="4">
        <f t="shared" si="7"/>
        <v>31</v>
      </c>
      <c r="F110" s="5">
        <v>0.06</v>
      </c>
      <c r="G110" s="26">
        <f t="shared" si="11"/>
        <v>4.8675505653430484E-3</v>
      </c>
      <c r="H110" s="28">
        <f t="shared" si="10"/>
        <v>1.6187117784771665E-4</v>
      </c>
      <c r="I110" s="6">
        <f t="shared" si="6"/>
        <v>86592.160787814457</v>
      </c>
    </row>
    <row r="111" spans="2:9" ht="15.75" thickBot="1" x14ac:dyDescent="0.3">
      <c r="B111" s="8">
        <f>+CONSOLIDADO!$H$6</f>
        <v>17256287.045197029</v>
      </c>
      <c r="C111" s="23">
        <v>45078</v>
      </c>
      <c r="D111" s="23">
        <v>45107</v>
      </c>
      <c r="E111" s="4">
        <f t="shared" si="7"/>
        <v>30</v>
      </c>
      <c r="F111" s="5">
        <v>0.06</v>
      </c>
      <c r="G111" s="26">
        <f t="shared" si="11"/>
        <v>4.8675505653430484E-3</v>
      </c>
      <c r="H111" s="28">
        <f t="shared" si="10"/>
        <v>1.6187117784771665E-4</v>
      </c>
      <c r="I111" s="6">
        <f t="shared" si="6"/>
        <v>83798.865278530109</v>
      </c>
    </row>
    <row r="112" spans="2:9" ht="15.75" thickBot="1" x14ac:dyDescent="0.3">
      <c r="B112" s="8">
        <f>+CONSOLIDADO!$H$6</f>
        <v>17256287.045197029</v>
      </c>
      <c r="C112" s="3">
        <v>45108</v>
      </c>
      <c r="D112" s="15">
        <v>45138</v>
      </c>
      <c r="E112" s="4">
        <f t="shared" si="7"/>
        <v>31</v>
      </c>
      <c r="F112" s="5">
        <v>0.06</v>
      </c>
      <c r="G112" s="26">
        <f t="shared" si="11"/>
        <v>4.8675505653430484E-3</v>
      </c>
      <c r="H112" s="28">
        <f t="shared" si="10"/>
        <v>1.6187117784771665E-4</v>
      </c>
      <c r="I112" s="6">
        <f t="shared" si="6"/>
        <v>86592.160787814457</v>
      </c>
    </row>
    <row r="113" spans="2:9" ht="15.75" thickBot="1" x14ac:dyDescent="0.3">
      <c r="B113" s="8">
        <f>+CONSOLIDADO!$H$6</f>
        <v>17256287.045197029</v>
      </c>
      <c r="C113" s="3">
        <v>45139</v>
      </c>
      <c r="D113" s="3">
        <v>45169</v>
      </c>
      <c r="E113" s="4">
        <f t="shared" si="7"/>
        <v>31</v>
      </c>
      <c r="F113" s="5">
        <v>0.06</v>
      </c>
      <c r="G113" s="26">
        <f t="shared" si="11"/>
        <v>4.8675505653430484E-3</v>
      </c>
      <c r="H113" s="28">
        <f t="shared" si="10"/>
        <v>1.6187117784771665E-4</v>
      </c>
      <c r="I113" s="6">
        <f t="shared" si="6"/>
        <v>86592.160787814457</v>
      </c>
    </row>
    <row r="114" spans="2:9" ht="15.75" thickBot="1" x14ac:dyDescent="0.3">
      <c r="B114" s="8">
        <f>+CONSOLIDADO!$H$6</f>
        <v>17256287.045197029</v>
      </c>
      <c r="C114" s="23">
        <v>45170</v>
      </c>
      <c r="D114" s="3">
        <v>45199</v>
      </c>
      <c r="E114" s="35">
        <f t="shared" si="7"/>
        <v>30</v>
      </c>
      <c r="F114" s="5">
        <v>0.06</v>
      </c>
      <c r="G114" s="26">
        <f t="shared" si="11"/>
        <v>4.8675505653430484E-3</v>
      </c>
      <c r="H114" s="28">
        <f t="shared" si="10"/>
        <v>1.6187117784771665E-4</v>
      </c>
      <c r="I114" s="6">
        <f t="shared" si="6"/>
        <v>83798.865278530109</v>
      </c>
    </row>
    <row r="115" spans="2:9" ht="15.75" thickBot="1" x14ac:dyDescent="0.3">
      <c r="B115" s="8">
        <f>+CONSOLIDADO!$H$6</f>
        <v>17256287.045197029</v>
      </c>
      <c r="C115" s="3">
        <v>45200</v>
      </c>
      <c r="D115" s="3">
        <v>45230</v>
      </c>
      <c r="E115" s="4">
        <f t="shared" si="7"/>
        <v>31</v>
      </c>
      <c r="F115" s="5">
        <v>0.06</v>
      </c>
      <c r="G115" s="26">
        <f t="shared" si="11"/>
        <v>4.8675505653430484E-3</v>
      </c>
      <c r="H115" s="28">
        <f t="shared" si="10"/>
        <v>1.6187117784771665E-4</v>
      </c>
      <c r="I115" s="6">
        <f t="shared" si="6"/>
        <v>86592.160787814457</v>
      </c>
    </row>
    <row r="116" spans="2:9" ht="15.75" thickBot="1" x14ac:dyDescent="0.3">
      <c r="B116" s="8">
        <f>+CONSOLIDADO!$H$6</f>
        <v>17256287.045197029</v>
      </c>
      <c r="C116" s="3">
        <v>45231</v>
      </c>
      <c r="D116" s="3">
        <v>45260</v>
      </c>
      <c r="E116" s="4">
        <f t="shared" si="7"/>
        <v>30</v>
      </c>
      <c r="F116" s="5">
        <v>0.06</v>
      </c>
      <c r="G116" s="26">
        <f t="shared" si="11"/>
        <v>4.8675505653430484E-3</v>
      </c>
      <c r="H116" s="28">
        <f t="shared" si="10"/>
        <v>1.6187117784771665E-4</v>
      </c>
      <c r="I116" s="6">
        <f t="shared" si="6"/>
        <v>83798.865278530109</v>
      </c>
    </row>
    <row r="117" spans="2:9" ht="15.75" thickBot="1" x14ac:dyDescent="0.3">
      <c r="B117" s="8">
        <f>+CONSOLIDADO!$H$6</f>
        <v>17256287.045197029</v>
      </c>
      <c r="C117" s="23">
        <v>45261</v>
      </c>
      <c r="D117" s="23">
        <v>45291</v>
      </c>
      <c r="E117" s="4">
        <f t="shared" si="7"/>
        <v>31</v>
      </c>
      <c r="F117" s="5">
        <v>0.06</v>
      </c>
      <c r="G117" s="26">
        <f t="shared" si="11"/>
        <v>4.8675505653430484E-3</v>
      </c>
      <c r="H117" s="28">
        <f t="shared" si="10"/>
        <v>1.6187117784771665E-4</v>
      </c>
      <c r="I117" s="6">
        <f t="shared" si="6"/>
        <v>86592.160787814457</v>
      </c>
    </row>
    <row r="118" spans="2:9" ht="15.75" thickBot="1" x14ac:dyDescent="0.3">
      <c r="B118" s="8">
        <f>+CONSOLIDADO!$H$6</f>
        <v>17256287.045197029</v>
      </c>
      <c r="C118" s="3">
        <v>45292</v>
      </c>
      <c r="D118" s="15">
        <v>45322</v>
      </c>
      <c r="E118" s="4">
        <f t="shared" si="7"/>
        <v>31</v>
      </c>
      <c r="F118" s="5">
        <v>0.06</v>
      </c>
      <c r="G118" s="26">
        <f t="shared" si="11"/>
        <v>4.8675505653430484E-3</v>
      </c>
      <c r="H118" s="28">
        <f t="shared" si="10"/>
        <v>1.6187117784771665E-4</v>
      </c>
      <c r="I118" s="6">
        <f>(B$54*H118)*E118</f>
        <v>86592.160787814457</v>
      </c>
    </row>
    <row r="119" spans="2:9" ht="15.75" thickBot="1" x14ac:dyDescent="0.3">
      <c r="B119" s="8">
        <f>+CONSOLIDADO!$H$6</f>
        <v>17256287.045197029</v>
      </c>
      <c r="C119" s="3">
        <v>45323</v>
      </c>
      <c r="D119" s="3">
        <v>45351</v>
      </c>
      <c r="E119" s="35">
        <f t="shared" si="7"/>
        <v>29</v>
      </c>
      <c r="F119" s="5">
        <v>0.06</v>
      </c>
      <c r="G119" s="26">
        <f t="shared" si="11"/>
        <v>4.8675505653430484E-3</v>
      </c>
      <c r="H119" s="28">
        <f t="shared" si="10"/>
        <v>1.6187117784771665E-4</v>
      </c>
      <c r="I119" s="6">
        <f t="shared" ref="I119:I129" si="12">(B$54*H119)*E119</f>
        <v>81005.569769245776</v>
      </c>
    </row>
    <row r="120" spans="2:9" ht="15.75" thickBot="1" x14ac:dyDescent="0.3">
      <c r="B120" s="8">
        <f>+CONSOLIDADO!$H$6</f>
        <v>17256287.045197029</v>
      </c>
      <c r="C120" s="23">
        <v>45352</v>
      </c>
      <c r="D120" s="3">
        <v>45382</v>
      </c>
      <c r="E120" s="4">
        <f t="shared" si="7"/>
        <v>31</v>
      </c>
      <c r="F120" s="5">
        <v>0.06</v>
      </c>
      <c r="G120" s="26">
        <f t="shared" si="11"/>
        <v>4.8675505653430484E-3</v>
      </c>
      <c r="H120" s="28">
        <f t="shared" si="10"/>
        <v>1.6187117784771665E-4</v>
      </c>
      <c r="I120" s="6">
        <f t="shared" si="12"/>
        <v>86592.160787814457</v>
      </c>
    </row>
    <row r="121" spans="2:9" ht="15.75" thickBot="1" x14ac:dyDescent="0.3">
      <c r="B121" s="8">
        <f>+CONSOLIDADO!$H$6</f>
        <v>17256287.045197029</v>
      </c>
      <c r="C121" s="3">
        <v>45383</v>
      </c>
      <c r="D121" s="3">
        <v>45412</v>
      </c>
      <c r="E121" s="4">
        <f t="shared" si="7"/>
        <v>30</v>
      </c>
      <c r="F121" s="5">
        <v>0.06</v>
      </c>
      <c r="G121" s="26">
        <f t="shared" si="11"/>
        <v>4.8675505653430484E-3</v>
      </c>
      <c r="H121" s="28">
        <f t="shared" si="10"/>
        <v>1.6187117784771665E-4</v>
      </c>
      <c r="I121" s="6">
        <f t="shared" si="12"/>
        <v>83798.865278530109</v>
      </c>
    </row>
    <row r="122" spans="2:9" ht="15.75" thickBot="1" x14ac:dyDescent="0.3">
      <c r="B122" s="8">
        <f>+CONSOLIDADO!$H$6</f>
        <v>17256287.045197029</v>
      </c>
      <c r="C122" s="3">
        <v>45413</v>
      </c>
      <c r="D122" s="3">
        <v>45443</v>
      </c>
      <c r="E122" s="4">
        <f t="shared" si="7"/>
        <v>31</v>
      </c>
      <c r="F122" s="5">
        <v>0.06</v>
      </c>
      <c r="G122" s="26">
        <f t="shared" si="11"/>
        <v>4.8675505653430484E-3</v>
      </c>
      <c r="H122" s="28">
        <f t="shared" si="10"/>
        <v>1.6187117784771665E-4</v>
      </c>
      <c r="I122" s="6">
        <f t="shared" si="12"/>
        <v>86592.160787814457</v>
      </c>
    </row>
    <row r="123" spans="2:9" ht="15.75" thickBot="1" x14ac:dyDescent="0.3">
      <c r="B123" s="8">
        <f>+CONSOLIDADO!$H$6</f>
        <v>17256287.045197029</v>
      </c>
      <c r="C123" s="23">
        <v>45444</v>
      </c>
      <c r="D123" s="23">
        <v>45473</v>
      </c>
      <c r="E123" s="4">
        <f t="shared" si="7"/>
        <v>30</v>
      </c>
      <c r="F123" s="5">
        <v>0.06</v>
      </c>
      <c r="G123" s="26">
        <f t="shared" si="11"/>
        <v>4.8675505653430484E-3</v>
      </c>
      <c r="H123" s="28">
        <f t="shared" si="10"/>
        <v>1.6187117784771665E-4</v>
      </c>
      <c r="I123" s="6">
        <f t="shared" si="12"/>
        <v>83798.865278530109</v>
      </c>
    </row>
    <row r="124" spans="2:9" ht="15.75" thickBot="1" x14ac:dyDescent="0.3">
      <c r="B124" s="8">
        <f>+CONSOLIDADO!$H$6</f>
        <v>17256287.045197029</v>
      </c>
      <c r="C124" s="3">
        <v>45474</v>
      </c>
      <c r="D124" s="15">
        <v>45504</v>
      </c>
      <c r="E124" s="35">
        <f t="shared" si="7"/>
        <v>31</v>
      </c>
      <c r="F124" s="5">
        <v>0.06</v>
      </c>
      <c r="G124" s="26">
        <f t="shared" si="11"/>
        <v>4.8675505653430484E-3</v>
      </c>
      <c r="H124" s="28">
        <f t="shared" si="10"/>
        <v>1.6187117784771665E-4</v>
      </c>
      <c r="I124" s="6">
        <f t="shared" si="12"/>
        <v>86592.160787814457</v>
      </c>
    </row>
    <row r="125" spans="2:9" ht="15.75" thickBot="1" x14ac:dyDescent="0.3">
      <c r="B125" s="8">
        <f>+CONSOLIDADO!$H$6</f>
        <v>17256287.045197029</v>
      </c>
      <c r="C125" s="3">
        <v>45505</v>
      </c>
      <c r="D125" s="3">
        <v>45535</v>
      </c>
      <c r="E125" s="4">
        <f t="shared" si="7"/>
        <v>31</v>
      </c>
      <c r="F125" s="5">
        <v>0.06</v>
      </c>
      <c r="G125" s="33">
        <f t="shared" si="11"/>
        <v>4.8675505653430484E-3</v>
      </c>
      <c r="H125" s="34">
        <f>+(1+G125)^(1/30)-1</f>
        <v>1.6187117784771665E-4</v>
      </c>
      <c r="I125" s="6">
        <f t="shared" si="12"/>
        <v>86592.160787814457</v>
      </c>
    </row>
    <row r="126" spans="2:9" ht="15.75" thickBot="1" x14ac:dyDescent="0.3">
      <c r="B126" s="8">
        <f>+CONSOLIDADO!$H$6</f>
        <v>17256287.045197029</v>
      </c>
      <c r="C126" s="3">
        <v>45536</v>
      </c>
      <c r="D126" s="3">
        <v>45565</v>
      </c>
      <c r="E126" s="4">
        <f t="shared" si="7"/>
        <v>30</v>
      </c>
      <c r="F126" s="5">
        <v>0.06</v>
      </c>
      <c r="G126" s="33">
        <f t="shared" si="11"/>
        <v>4.8675505653430484E-3</v>
      </c>
      <c r="H126" s="34">
        <f t="shared" ref="H126:H129" si="13">+(1+G126)^(1/30)-1</f>
        <v>1.6187117784771665E-4</v>
      </c>
      <c r="I126" s="6">
        <f t="shared" si="12"/>
        <v>83798.865278530109</v>
      </c>
    </row>
    <row r="127" spans="2:9" ht="15.75" thickBot="1" x14ac:dyDescent="0.3">
      <c r="B127" s="8">
        <f>+CONSOLIDADO!$H$6</f>
        <v>17256287.045197029</v>
      </c>
      <c r="C127" s="3">
        <v>45566</v>
      </c>
      <c r="D127" s="3">
        <v>45596</v>
      </c>
      <c r="E127" s="4">
        <f t="shared" si="7"/>
        <v>31</v>
      </c>
      <c r="F127" s="5">
        <v>0.06</v>
      </c>
      <c r="G127" s="33">
        <f t="shared" si="11"/>
        <v>4.8675505653430484E-3</v>
      </c>
      <c r="H127" s="34">
        <f t="shared" si="13"/>
        <v>1.6187117784771665E-4</v>
      </c>
      <c r="I127" s="6">
        <f t="shared" si="12"/>
        <v>86592.160787814457</v>
      </c>
    </row>
    <row r="128" spans="2:9" ht="15.75" thickBot="1" x14ac:dyDescent="0.3">
      <c r="B128" s="8">
        <f>+CONSOLIDADO!$H$6</f>
        <v>17256287.045197029</v>
      </c>
      <c r="C128" s="3">
        <v>45597</v>
      </c>
      <c r="D128" s="3">
        <v>45626</v>
      </c>
      <c r="E128" s="4">
        <f t="shared" si="7"/>
        <v>30</v>
      </c>
      <c r="F128" s="5">
        <v>0.06</v>
      </c>
      <c r="G128" s="33">
        <f t="shared" si="11"/>
        <v>4.8675505653430484E-3</v>
      </c>
      <c r="H128" s="34">
        <f t="shared" si="13"/>
        <v>1.6187117784771665E-4</v>
      </c>
      <c r="I128" s="6">
        <f t="shared" si="12"/>
        <v>83798.865278530109</v>
      </c>
    </row>
    <row r="129" spans="2:9" ht="15.75" thickBot="1" x14ac:dyDescent="0.3">
      <c r="B129" s="8">
        <f>+CONSOLIDADO!$H$6</f>
        <v>17256287.045197029</v>
      </c>
      <c r="C129" s="3">
        <v>45627</v>
      </c>
      <c r="D129" s="3">
        <v>45644</v>
      </c>
      <c r="E129" s="4">
        <f t="shared" si="7"/>
        <v>18</v>
      </c>
      <c r="F129" s="5">
        <v>0.06</v>
      </c>
      <c r="G129" s="33">
        <f t="shared" si="11"/>
        <v>4.8675505653430484E-3</v>
      </c>
      <c r="H129" s="34">
        <f t="shared" si="13"/>
        <v>1.6187117784771665E-4</v>
      </c>
      <c r="I129" s="6">
        <f t="shared" si="12"/>
        <v>50279.319167118068</v>
      </c>
    </row>
    <row r="130" spans="2:9" ht="15.75" thickBot="1" x14ac:dyDescent="0.3">
      <c r="B130" s="36"/>
      <c r="C130" s="29"/>
      <c r="D130" s="29"/>
      <c r="E130" s="85" t="s">
        <v>10</v>
      </c>
      <c r="F130" s="86"/>
      <c r="G130" s="86"/>
      <c r="H130" s="87"/>
      <c r="I130" s="37">
        <f>B25</f>
        <v>17256287.045197029</v>
      </c>
    </row>
    <row r="131" spans="2:9" ht="15.75" thickBot="1" x14ac:dyDescent="0.3">
      <c r="B131" s="38"/>
      <c r="C131" s="29"/>
      <c r="D131" s="29"/>
      <c r="E131" s="88" t="s">
        <v>11</v>
      </c>
      <c r="F131" s="89"/>
      <c r="G131" s="89"/>
      <c r="H131" s="90"/>
      <c r="I131" s="8">
        <f>+SUM(I25:I129)</f>
        <v>11664802.046771413</v>
      </c>
    </row>
    <row r="132" spans="2:9" ht="15.75" thickBot="1" x14ac:dyDescent="0.3">
      <c r="C132" s="30"/>
      <c r="D132" s="39"/>
      <c r="E132" s="88" t="s">
        <v>12</v>
      </c>
      <c r="F132" s="89"/>
      <c r="G132" s="89"/>
      <c r="H132" s="89"/>
      <c r="I132" s="40">
        <f>+SUM(I130:I131)</f>
        <v>28921089.09196844</v>
      </c>
    </row>
  </sheetData>
  <mergeCells count="12">
    <mergeCell ref="E130:H130"/>
    <mergeCell ref="E131:H131"/>
    <mergeCell ref="E132:H132"/>
    <mergeCell ref="B1:I1"/>
    <mergeCell ref="B2:I2"/>
    <mergeCell ref="B3:B4"/>
    <mergeCell ref="C3:D3"/>
    <mergeCell ref="E3:E4"/>
    <mergeCell ref="F3:F4"/>
    <mergeCell ref="G3:G4"/>
    <mergeCell ref="H3:H4"/>
    <mergeCell ref="I3:I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8677-AFDD-42F1-871F-247DD437A56B}">
  <dimension ref="A3:F18"/>
  <sheetViews>
    <sheetView workbookViewId="0">
      <selection activeCell="C16" sqref="C16"/>
    </sheetView>
  </sheetViews>
  <sheetFormatPr baseColWidth="10" defaultRowHeight="15" x14ac:dyDescent="0.25"/>
  <cols>
    <col min="1" max="1" width="25.42578125" customWidth="1"/>
    <col min="2" max="2" width="14.5703125" bestFit="1" customWidth="1"/>
    <col min="5" max="5" width="23.140625" customWidth="1"/>
    <col min="6" max="6" width="15.5703125" bestFit="1" customWidth="1"/>
  </cols>
  <sheetData>
    <row r="3" spans="1:6" x14ac:dyDescent="0.25">
      <c r="A3" s="58" t="s">
        <v>28</v>
      </c>
      <c r="B3" s="43"/>
      <c r="E3" s="58" t="s">
        <v>33</v>
      </c>
      <c r="F3" s="43"/>
    </row>
    <row r="4" spans="1:6" x14ac:dyDescent="0.25">
      <c r="A4" s="43"/>
      <c r="B4" s="43"/>
      <c r="E4" s="43"/>
      <c r="F4" s="43"/>
    </row>
    <row r="5" spans="1:6" x14ac:dyDescent="0.25">
      <c r="A5" s="43" t="s">
        <v>29</v>
      </c>
      <c r="B5" s="56">
        <v>3000000</v>
      </c>
      <c r="E5" s="43" t="s">
        <v>34</v>
      </c>
      <c r="F5" s="56">
        <v>10560000</v>
      </c>
    </row>
    <row r="6" spans="1:6" x14ac:dyDescent="0.25">
      <c r="A6" s="56" t="s">
        <v>31</v>
      </c>
      <c r="B6" s="43">
        <v>144.22</v>
      </c>
      <c r="E6" s="43" t="s">
        <v>31</v>
      </c>
      <c r="F6" s="43">
        <v>144.22</v>
      </c>
    </row>
    <row r="7" spans="1:6" x14ac:dyDescent="0.25">
      <c r="A7" s="43" t="s">
        <v>30</v>
      </c>
      <c r="B7" s="43">
        <v>79.430000000000007</v>
      </c>
      <c r="E7" s="43" t="s">
        <v>30</v>
      </c>
      <c r="F7" s="43">
        <v>79.430000000000007</v>
      </c>
    </row>
    <row r="8" spans="1:6" x14ac:dyDescent="0.25">
      <c r="A8" s="43"/>
      <c r="B8" s="43"/>
      <c r="E8" s="43"/>
      <c r="F8" s="43"/>
    </row>
    <row r="9" spans="1:6" x14ac:dyDescent="0.25">
      <c r="A9" s="58" t="s">
        <v>32</v>
      </c>
      <c r="B9" s="57">
        <f>(B5*(B6/B7))</f>
        <v>5447060.304670779</v>
      </c>
      <c r="E9" s="58" t="s">
        <v>32</v>
      </c>
      <c r="F9" s="57">
        <f>(F5*(F6/F7))</f>
        <v>19173652.272441141</v>
      </c>
    </row>
    <row r="13" spans="1:6" ht="30" x14ac:dyDescent="0.25">
      <c r="A13" s="58" t="s">
        <v>35</v>
      </c>
      <c r="B13" s="43"/>
      <c r="E13" s="60" t="s">
        <v>35</v>
      </c>
      <c r="F13" s="43"/>
    </row>
    <row r="14" spans="1:6" x14ac:dyDescent="0.25">
      <c r="A14" s="43"/>
      <c r="B14" s="43"/>
      <c r="E14" s="43"/>
      <c r="F14" s="43"/>
    </row>
    <row r="15" spans="1:6" ht="30" x14ac:dyDescent="0.25">
      <c r="A15" s="59" t="s">
        <v>36</v>
      </c>
      <c r="B15" s="56">
        <v>5447060</v>
      </c>
      <c r="E15" s="59" t="s">
        <v>39</v>
      </c>
      <c r="F15" s="56">
        <v>19173652</v>
      </c>
    </row>
    <row r="16" spans="1:6" x14ac:dyDescent="0.25">
      <c r="A16" s="43" t="s">
        <v>37</v>
      </c>
      <c r="B16" s="57">
        <v>664000</v>
      </c>
      <c r="E16" s="43" t="s">
        <v>37</v>
      </c>
      <c r="F16" s="57">
        <f>(F15*10%)</f>
        <v>1917365.2000000002</v>
      </c>
    </row>
    <row r="17" spans="1:6" x14ac:dyDescent="0.25">
      <c r="A17" s="43"/>
      <c r="B17" s="43"/>
      <c r="E17" s="43"/>
      <c r="F17" s="43"/>
    </row>
    <row r="18" spans="1:6" x14ac:dyDescent="0.25">
      <c r="A18" s="58" t="s">
        <v>38</v>
      </c>
      <c r="B18" s="57">
        <f>(B15-B16)</f>
        <v>4783060</v>
      </c>
      <c r="E18" s="58" t="s">
        <v>38</v>
      </c>
      <c r="F18" s="57">
        <f>(F15-F16)</f>
        <v>17256286.800000001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vt:lpstr>
      <vt:lpstr>DE</vt:lpstr>
      <vt:lpstr>LC</vt:lpstr>
      <vt:lpstr>indexación y Decucible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dc:creator>
  <cp:lastModifiedBy>Daniel Lozano Villota</cp:lastModifiedBy>
  <dcterms:created xsi:type="dcterms:W3CDTF">2022-06-17T18:48:47Z</dcterms:created>
  <dcterms:modified xsi:type="dcterms:W3CDTF">2024-12-18T19:40:50Z</dcterms:modified>
</cp:coreProperties>
</file>