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7FF5C640-9FDF-4E98-8F41-93AEA558D1D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LIQ. CONDENA" sheetId="2" r:id="rId1"/>
    <sheet name="LIQUIDACIÓN INT. MORATORIOS" sheetId="1" r:id="rId2"/>
    <sheet name="PENSIÓN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" l="1"/>
  <c r="C14" i="2"/>
  <c r="G125" i="1"/>
  <c r="D22" i="2"/>
  <c r="D19" i="2"/>
  <c r="C12" i="2"/>
  <c r="C26" i="2"/>
  <c r="C8" i="2"/>
  <c r="D124" i="1" l="1"/>
  <c r="D123" i="1"/>
  <c r="D122" i="1"/>
  <c r="A122" i="1"/>
  <c r="A123" i="1"/>
  <c r="A124" i="1"/>
  <c r="D121" i="1"/>
  <c r="D120" i="1"/>
  <c r="D66" i="1"/>
  <c r="D67" i="1"/>
  <c r="D68" i="1"/>
  <c r="D69" i="1"/>
  <c r="D70" i="1"/>
  <c r="D71" i="1"/>
  <c r="D72" i="1"/>
  <c r="D73" i="1"/>
  <c r="D119" i="1"/>
  <c r="D118" i="1"/>
  <c r="D117" i="1"/>
  <c r="D116" i="1"/>
  <c r="D115" i="1"/>
  <c r="D114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37" i="1"/>
  <c r="D38" i="1"/>
  <c r="D39" i="1"/>
  <c r="D40" i="1"/>
  <c r="D41" i="1"/>
  <c r="D15" i="1"/>
  <c r="D18" i="1"/>
  <c r="D33" i="1"/>
  <c r="D34" i="1"/>
  <c r="D35" i="1"/>
  <c r="D36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7" i="1"/>
  <c r="D16" i="1"/>
  <c r="B15" i="1"/>
  <c r="A16" i="1" s="1"/>
  <c r="B16" i="1" s="1"/>
  <c r="C8" i="1"/>
  <c r="E15" i="1" l="1"/>
  <c r="G15" i="1" s="1"/>
  <c r="A17" i="1"/>
  <c r="B17" i="1" s="1"/>
  <c r="A18" i="1" s="1"/>
  <c r="B18" i="1" s="1"/>
  <c r="A19" i="1" s="1"/>
  <c r="B19" i="1" s="1"/>
  <c r="A20" i="1" s="1"/>
  <c r="B20" i="1" s="1"/>
  <c r="A21" i="1" s="1"/>
  <c r="B21" i="1" s="1"/>
  <c r="B22" i="1" s="1"/>
  <c r="A23" i="1" s="1"/>
  <c r="B23" i="1" s="1"/>
  <c r="A24" i="1" s="1"/>
  <c r="B24" i="1" s="1"/>
  <c r="A25" i="1" s="1"/>
  <c r="B25" i="1" s="1"/>
  <c r="A26" i="1" s="1"/>
  <c r="B26" i="1" s="1"/>
  <c r="A27" i="1" s="1"/>
  <c r="B27" i="1" s="1"/>
  <c r="A28" i="1" s="1"/>
  <c r="B28" i="1" s="1"/>
  <c r="A29" i="1" s="1"/>
  <c r="B29" i="1" s="1"/>
  <c r="A30" i="1" s="1"/>
  <c r="B30" i="1" s="1"/>
  <c r="A31" i="1" s="1"/>
  <c r="B31" i="1" s="1"/>
  <c r="A32" i="1" s="1"/>
  <c r="B32" i="1" s="1"/>
  <c r="A33" i="1" s="1"/>
  <c r="B33" i="1" s="1"/>
  <c r="A34" i="1" s="1"/>
  <c r="B34" i="1" s="1"/>
  <c r="A35" i="1" s="1"/>
  <c r="B35" i="1" s="1"/>
  <c r="A36" i="1" s="1"/>
  <c r="B36" i="1" s="1"/>
  <c r="E16" i="1"/>
  <c r="A37" i="1" l="1"/>
  <c r="B37" i="1" s="1"/>
  <c r="A38" i="1" s="1"/>
  <c r="B38" i="1" s="1"/>
  <c r="A39" i="1" s="1"/>
  <c r="B39" i="1" s="1"/>
  <c r="A40" i="1" s="1"/>
  <c r="B40" i="1" s="1"/>
  <c r="A41" i="1" s="1"/>
  <c r="B41" i="1" s="1"/>
  <c r="A42" i="1" s="1"/>
  <c r="B42" i="1" s="1"/>
  <c r="A43" i="1" s="1"/>
  <c r="B43" i="1" s="1"/>
  <c r="A44" i="1" s="1"/>
  <c r="B44" i="1" s="1"/>
  <c r="A45" i="1" s="1"/>
  <c r="B45" i="1" s="1"/>
  <c r="A46" i="1" s="1"/>
  <c r="B46" i="1" s="1"/>
  <c r="A47" i="1" s="1"/>
  <c r="B47" i="1" s="1"/>
  <c r="A48" i="1" s="1"/>
  <c r="B48" i="1" s="1"/>
  <c r="A49" i="1" s="1"/>
  <c r="B49" i="1" s="1"/>
  <c r="A50" i="1" s="1"/>
  <c r="B50" i="1" s="1"/>
  <c r="A51" i="1" s="1"/>
  <c r="B51" i="1" s="1"/>
  <c r="A52" i="1" s="1"/>
  <c r="B52" i="1" s="1"/>
  <c r="A53" i="1" s="1"/>
  <c r="B53" i="1" s="1"/>
  <c r="A54" i="1" s="1"/>
  <c r="B54" i="1" s="1"/>
  <c r="A55" i="1" s="1"/>
  <c r="B55" i="1" s="1"/>
  <c r="A56" i="1" s="1"/>
  <c r="B56" i="1" s="1"/>
  <c r="A57" i="1" s="1"/>
  <c r="B57" i="1" s="1"/>
  <c r="A58" i="1" s="1"/>
  <c r="B58" i="1" s="1"/>
  <c r="A59" i="1" s="1"/>
  <c r="B59" i="1" s="1"/>
  <c r="A60" i="1" s="1"/>
  <c r="B60" i="1" s="1"/>
  <c r="A61" i="1" s="1"/>
  <c r="B61" i="1" s="1"/>
  <c r="A62" i="1" s="1"/>
  <c r="B62" i="1" s="1"/>
  <c r="A63" i="1" s="1"/>
  <c r="B63" i="1" s="1"/>
  <c r="A64" i="1" s="1"/>
  <c r="B64" i="1" s="1"/>
  <c r="A65" i="1" s="1"/>
  <c r="B65" i="1" s="1"/>
  <c r="F16" i="1"/>
  <c r="G16" i="1"/>
  <c r="A66" i="1" l="1"/>
  <c r="B66" i="1" s="1"/>
  <c r="A67" i="1" s="1"/>
  <c r="B67" i="1" s="1"/>
  <c r="A68" i="1" s="1"/>
  <c r="B68" i="1" s="1"/>
  <c r="A69" i="1" s="1"/>
  <c r="B69" i="1" s="1"/>
  <c r="A70" i="1" s="1"/>
  <c r="B70" i="1" s="1"/>
  <c r="A71" i="1" s="1"/>
  <c r="B71" i="1" s="1"/>
  <c r="A72" i="1" s="1"/>
  <c r="B72" i="1" s="1"/>
  <c r="A73" i="1" s="1"/>
  <c r="B73" i="1" s="1"/>
  <c r="A74" i="1" s="1"/>
  <c r="B74" i="1" s="1"/>
  <c r="A75" i="1" s="1"/>
  <c r="B75" i="1" s="1"/>
  <c r="A76" i="1" s="1"/>
  <c r="B76" i="1" s="1"/>
  <c r="A77" i="1" s="1"/>
  <c r="B77" i="1" s="1"/>
  <c r="A78" i="1" s="1"/>
  <c r="B78" i="1" s="1"/>
  <c r="A79" i="1" s="1"/>
  <c r="B79" i="1" s="1"/>
  <c r="A80" i="1" s="1"/>
  <c r="B80" i="1" s="1"/>
  <c r="A81" i="1" s="1"/>
  <c r="B81" i="1" s="1"/>
  <c r="B82" i="1" s="1"/>
  <c r="B83" i="1" s="1"/>
  <c r="A84" i="1" s="1"/>
  <c r="B84" i="1" s="1"/>
  <c r="A85" i="1" s="1"/>
  <c r="B85" i="1" s="1"/>
  <c r="A86" i="1" s="1"/>
  <c r="B86" i="1" s="1"/>
  <c r="A87" i="1" s="1"/>
  <c r="B87" i="1" s="1"/>
  <c r="A88" i="1" s="1"/>
  <c r="B88" i="1" s="1"/>
  <c r="A89" i="1" s="1"/>
  <c r="B89" i="1" s="1"/>
  <c r="A90" i="1" s="1"/>
  <c r="B90" i="1" s="1"/>
  <c r="B91" i="1" s="1"/>
  <c r="A92" i="1" s="1"/>
  <c r="B92" i="1" s="1"/>
  <c r="A93" i="1" s="1"/>
  <c r="B93" i="1" s="1"/>
  <c r="A94" i="1" s="1"/>
  <c r="B94" i="1" s="1"/>
  <c r="A95" i="1" s="1"/>
  <c r="B95" i="1" s="1"/>
  <c r="A96" i="1" s="1"/>
  <c r="B96" i="1" s="1"/>
  <c r="A97" i="1" s="1"/>
  <c r="B97" i="1" s="1"/>
  <c r="A98" i="1" s="1"/>
  <c r="B98" i="1" s="1"/>
  <c r="A99" i="1" s="1"/>
  <c r="B99" i="1" s="1"/>
  <c r="A100" i="1" s="1"/>
  <c r="B100" i="1" s="1"/>
  <c r="A101" i="1" s="1"/>
  <c r="B101" i="1" s="1"/>
  <c r="A102" i="1" s="1"/>
  <c r="B102" i="1" s="1"/>
  <c r="A103" i="1" s="1"/>
  <c r="B103" i="1" s="1"/>
  <c r="A104" i="1" s="1"/>
  <c r="B104" i="1" s="1"/>
  <c r="A105" i="1" s="1"/>
  <c r="B105" i="1" s="1"/>
  <c r="A106" i="1" s="1"/>
  <c r="B106" i="1" s="1"/>
  <c r="A107" i="1" s="1"/>
  <c r="B107" i="1" s="1"/>
  <c r="A108" i="1" s="1"/>
  <c r="B108" i="1" s="1"/>
  <c r="A109" i="1" s="1"/>
  <c r="B109" i="1" s="1"/>
  <c r="A110" i="1" s="1"/>
  <c r="B110" i="1" s="1"/>
  <c r="A111" i="1" s="1"/>
  <c r="B111" i="1" s="1"/>
  <c r="A112" i="1" s="1"/>
  <c r="B112" i="1" s="1"/>
  <c r="A113" i="1" s="1"/>
  <c r="B113" i="1" s="1"/>
  <c r="A114" i="1" s="1"/>
  <c r="B114" i="1" s="1"/>
  <c r="A115" i="1" s="1"/>
  <c r="B115" i="1" s="1"/>
  <c r="A116" i="1" s="1"/>
  <c r="B116" i="1" s="1"/>
  <c r="A117" i="1" s="1"/>
  <c r="B117" i="1" s="1"/>
  <c r="A118" i="1" s="1"/>
  <c r="B118" i="1" s="1"/>
  <c r="A119" i="1" s="1"/>
  <c r="B119" i="1" s="1"/>
  <c r="A120" i="1" s="1"/>
  <c r="B120" i="1" s="1"/>
  <c r="A121" i="1" s="1"/>
  <c r="E17" i="1"/>
  <c r="G17" i="1" s="1"/>
  <c r="F17" i="1" l="1"/>
  <c r="E18" i="1" l="1"/>
  <c r="G18" i="1" s="1"/>
  <c r="F18" i="1" l="1"/>
  <c r="E19" i="1" l="1"/>
  <c r="G19" i="1" s="1"/>
  <c r="F19" i="1" l="1"/>
  <c r="E20" i="1" l="1"/>
  <c r="G20" i="1" s="1"/>
  <c r="F20" i="1" l="1"/>
  <c r="E21" i="1" l="1"/>
  <c r="G21" i="1" s="1"/>
  <c r="F21" i="1" l="1"/>
  <c r="E22" i="1" l="1"/>
  <c r="G22" i="1" s="1"/>
  <c r="F22" i="1" l="1"/>
  <c r="E23" i="1" l="1"/>
  <c r="G23" i="1" s="1"/>
  <c r="F23" i="1" l="1"/>
  <c r="E24" i="1" l="1"/>
  <c r="G24" i="1" s="1"/>
  <c r="F24" i="1" l="1"/>
  <c r="E25" i="1" l="1"/>
  <c r="G25" i="1" s="1"/>
  <c r="F25" i="1" l="1"/>
  <c r="E26" i="1" l="1"/>
  <c r="G26" i="1" s="1"/>
  <c r="F26" i="1" l="1"/>
  <c r="E27" i="1" l="1"/>
  <c r="G27" i="1" s="1"/>
  <c r="F27" i="1" l="1"/>
  <c r="E28" i="1" l="1"/>
  <c r="G28" i="1" s="1"/>
  <c r="F28" i="1" l="1"/>
  <c r="E29" i="1" l="1"/>
  <c r="G29" i="1" s="1"/>
  <c r="F29" i="1" l="1"/>
  <c r="E30" i="1" l="1"/>
  <c r="G30" i="1" s="1"/>
  <c r="F30" i="1" l="1"/>
  <c r="E31" i="1" l="1"/>
  <c r="G31" i="1" s="1"/>
  <c r="F31" i="1" l="1"/>
  <c r="E32" i="1" s="1"/>
  <c r="F32" i="1" l="1"/>
  <c r="E33" i="1" s="1"/>
  <c r="G32" i="1"/>
  <c r="F33" i="1" l="1"/>
  <c r="E34" i="1" s="1"/>
  <c r="G33" i="1"/>
  <c r="F34" i="1" l="1"/>
  <c r="G34" i="1"/>
  <c r="E35" i="1" l="1"/>
  <c r="G35" i="1" s="1"/>
  <c r="F35" i="1" l="1"/>
  <c r="E36" i="1" l="1"/>
  <c r="G36" i="1" s="1"/>
  <c r="F36" i="1" l="1"/>
  <c r="E37" i="1" s="1"/>
  <c r="F37" i="1" l="1"/>
  <c r="G37" i="1"/>
  <c r="E38" i="1" l="1"/>
  <c r="G38" i="1" s="1"/>
  <c r="F38" i="1" l="1"/>
  <c r="E39" i="1" l="1"/>
  <c r="G39" i="1" s="1"/>
  <c r="F39" i="1" l="1"/>
  <c r="E40" i="1" l="1"/>
  <c r="G40" i="1" s="1"/>
  <c r="F40" i="1" l="1"/>
  <c r="E41" i="1" l="1"/>
  <c r="G41" i="1" s="1"/>
  <c r="F41" i="1" l="1"/>
  <c r="E42" i="1" s="1"/>
  <c r="F42" i="1" l="1"/>
  <c r="G42" i="1"/>
  <c r="E43" i="1" l="1"/>
  <c r="G43" i="1" s="1"/>
  <c r="F43" i="1" l="1"/>
  <c r="E44" i="1" l="1"/>
  <c r="G44" i="1" s="1"/>
  <c r="F44" i="1" l="1"/>
  <c r="E45" i="1" l="1"/>
  <c r="G45" i="1" s="1"/>
  <c r="F45" i="1" l="1"/>
  <c r="E46" i="1" l="1"/>
  <c r="G46" i="1" s="1"/>
  <c r="F46" i="1" l="1"/>
  <c r="E47" i="1" l="1"/>
  <c r="G47" i="1" s="1"/>
  <c r="F47" i="1" l="1"/>
  <c r="E48" i="1" s="1"/>
  <c r="G48" i="1" s="1"/>
  <c r="F48" i="1" l="1"/>
  <c r="E49" i="1" s="1"/>
  <c r="G49" i="1" s="1"/>
  <c r="F49" i="1" l="1"/>
  <c r="E50" i="1" l="1"/>
  <c r="G50" i="1" s="1"/>
  <c r="F50" i="1" l="1"/>
  <c r="E51" i="1" l="1"/>
  <c r="G51" i="1" s="1"/>
  <c r="F51" i="1" l="1"/>
  <c r="E52" i="1" l="1"/>
  <c r="G52" i="1" s="1"/>
  <c r="F52" i="1" l="1"/>
  <c r="E53" i="1" l="1"/>
  <c r="G53" i="1" s="1"/>
  <c r="F53" i="1" l="1"/>
  <c r="E54" i="1" l="1"/>
  <c r="G54" i="1" s="1"/>
  <c r="F54" i="1" l="1"/>
  <c r="E55" i="1" l="1"/>
  <c r="G55" i="1" s="1"/>
  <c r="F55" i="1" l="1"/>
  <c r="E56" i="1" l="1"/>
  <c r="G56" i="1" s="1"/>
  <c r="F56" i="1" l="1"/>
  <c r="E57" i="1" l="1"/>
  <c r="G57" i="1" s="1"/>
  <c r="F57" i="1" l="1"/>
  <c r="E58" i="1" l="1"/>
  <c r="G58" i="1" s="1"/>
  <c r="F58" i="1" l="1"/>
  <c r="E59" i="1" l="1"/>
  <c r="G59" i="1" s="1"/>
  <c r="F59" i="1" l="1"/>
  <c r="E60" i="1" l="1"/>
  <c r="G60" i="1" s="1"/>
  <c r="F60" i="1" l="1"/>
  <c r="E61" i="1" l="1"/>
  <c r="G61" i="1" s="1"/>
  <c r="F61" i="1" l="1"/>
  <c r="E62" i="1" l="1"/>
  <c r="G62" i="1" s="1"/>
  <c r="F62" i="1" l="1"/>
  <c r="E63" i="1" l="1"/>
  <c r="G63" i="1" s="1"/>
  <c r="F63" i="1" l="1"/>
  <c r="E64" i="1" s="1"/>
  <c r="G64" i="1" s="1"/>
  <c r="F64" i="1" l="1"/>
  <c r="E65" i="1" l="1"/>
  <c r="G65" i="1" s="1"/>
  <c r="F65" i="1" l="1"/>
  <c r="E66" i="1" l="1"/>
  <c r="G66" i="1" s="1"/>
  <c r="F66" i="1" l="1"/>
  <c r="E67" i="1" l="1"/>
  <c r="G67" i="1" s="1"/>
  <c r="F67" i="1" l="1"/>
  <c r="E68" i="1" s="1"/>
  <c r="G68" i="1" s="1"/>
  <c r="F68" i="1" l="1"/>
  <c r="E69" i="1" l="1"/>
  <c r="G69" i="1" s="1"/>
  <c r="F69" i="1" l="1"/>
  <c r="E70" i="1" l="1"/>
  <c r="G70" i="1" s="1"/>
  <c r="F70" i="1" l="1"/>
  <c r="E71" i="1" l="1"/>
  <c r="G71" i="1" s="1"/>
  <c r="F71" i="1" l="1"/>
  <c r="E72" i="1" l="1"/>
  <c r="G72" i="1" s="1"/>
  <c r="F72" i="1" l="1"/>
  <c r="E73" i="1" l="1"/>
  <c r="G73" i="1" s="1"/>
  <c r="F73" i="1" l="1"/>
  <c r="E74" i="1" l="1"/>
  <c r="G74" i="1" s="1"/>
  <c r="F74" i="1" l="1"/>
  <c r="E75" i="1" l="1"/>
  <c r="G75" i="1" s="1"/>
  <c r="F75" i="1" l="1"/>
  <c r="E76" i="1" l="1"/>
  <c r="G76" i="1" s="1"/>
  <c r="F76" i="1" l="1"/>
  <c r="E77" i="1" l="1"/>
  <c r="G77" i="1" s="1"/>
  <c r="F77" i="1" l="1"/>
  <c r="E78" i="1" l="1"/>
  <c r="G78" i="1" s="1"/>
  <c r="F78" i="1" l="1"/>
  <c r="E79" i="1" l="1"/>
  <c r="G79" i="1" s="1"/>
  <c r="F79" i="1" l="1"/>
  <c r="E80" i="1" l="1"/>
  <c r="G80" i="1" s="1"/>
  <c r="F80" i="1" l="1"/>
  <c r="E81" i="1" l="1"/>
  <c r="G81" i="1" s="1"/>
  <c r="F81" i="1" l="1"/>
  <c r="E82" i="1" l="1"/>
  <c r="G82" i="1" s="1"/>
  <c r="F82" i="1" l="1"/>
  <c r="E83" i="1" l="1"/>
  <c r="G83" i="1" s="1"/>
  <c r="F83" i="1" l="1"/>
  <c r="E84" i="1" l="1"/>
  <c r="G84" i="1" s="1"/>
  <c r="F84" i="1" l="1"/>
  <c r="E85" i="1" l="1"/>
  <c r="G85" i="1" s="1"/>
  <c r="F85" i="1" l="1"/>
  <c r="E86" i="1" l="1"/>
  <c r="G86" i="1" s="1"/>
  <c r="F86" i="1" l="1"/>
  <c r="E87" i="1" l="1"/>
  <c r="G87" i="1" s="1"/>
  <c r="F87" i="1" l="1"/>
  <c r="E88" i="1" l="1"/>
  <c r="G88" i="1" s="1"/>
  <c r="F88" i="1" l="1"/>
  <c r="E89" i="1" l="1"/>
  <c r="G89" i="1" s="1"/>
  <c r="F89" i="1" l="1"/>
  <c r="E90" i="1" l="1"/>
  <c r="G90" i="1" s="1"/>
  <c r="F90" i="1" l="1"/>
  <c r="E91" i="1" l="1"/>
  <c r="G91" i="1" s="1"/>
  <c r="F91" i="1" l="1"/>
  <c r="E92" i="1" l="1"/>
  <c r="G92" i="1" s="1"/>
  <c r="F92" i="1" l="1"/>
  <c r="E93" i="1" l="1"/>
  <c r="G93" i="1" s="1"/>
  <c r="F93" i="1" l="1"/>
  <c r="E94" i="1" l="1"/>
  <c r="G94" i="1" s="1"/>
  <c r="F94" i="1" l="1"/>
  <c r="E95" i="1" l="1"/>
  <c r="G95" i="1" s="1"/>
  <c r="F95" i="1" l="1"/>
  <c r="E96" i="1" l="1"/>
  <c r="G96" i="1" s="1"/>
  <c r="F96" i="1" l="1"/>
  <c r="E97" i="1" l="1"/>
  <c r="G97" i="1" s="1"/>
  <c r="F97" i="1" l="1"/>
  <c r="E98" i="1" l="1"/>
  <c r="G98" i="1" s="1"/>
  <c r="F98" i="1" l="1"/>
  <c r="E99" i="1" l="1"/>
  <c r="G99" i="1" s="1"/>
  <c r="F99" i="1" l="1"/>
  <c r="E100" i="1" l="1"/>
  <c r="G100" i="1" s="1"/>
  <c r="F100" i="1" l="1"/>
  <c r="E101" i="1" l="1"/>
  <c r="G101" i="1" s="1"/>
  <c r="F101" i="1" l="1"/>
  <c r="E102" i="1" l="1"/>
  <c r="G102" i="1" s="1"/>
  <c r="F102" i="1" l="1"/>
  <c r="E103" i="1" l="1"/>
  <c r="G103" i="1" s="1"/>
  <c r="F103" i="1" l="1"/>
  <c r="E104" i="1" l="1"/>
  <c r="G104" i="1" s="1"/>
  <c r="F104" i="1" l="1"/>
  <c r="E105" i="1" l="1"/>
  <c r="G105" i="1" s="1"/>
  <c r="F105" i="1" l="1"/>
  <c r="E106" i="1" l="1"/>
  <c r="G106" i="1" s="1"/>
  <c r="F106" i="1" l="1"/>
  <c r="E107" i="1" l="1"/>
  <c r="G107" i="1" s="1"/>
  <c r="F107" i="1" l="1"/>
  <c r="E108" i="1" l="1"/>
  <c r="G108" i="1" s="1"/>
  <c r="F108" i="1" l="1"/>
  <c r="E109" i="1" l="1"/>
  <c r="G109" i="1" s="1"/>
  <c r="F109" i="1" l="1"/>
  <c r="E110" i="1" l="1"/>
  <c r="G110" i="1" s="1"/>
  <c r="F110" i="1" l="1"/>
  <c r="E111" i="1" l="1"/>
  <c r="G111" i="1" s="1"/>
  <c r="F111" i="1" l="1"/>
  <c r="E112" i="1" l="1"/>
  <c r="G112" i="1" s="1"/>
  <c r="F112" i="1" l="1"/>
  <c r="E113" i="1" l="1"/>
  <c r="G113" i="1" s="1"/>
  <c r="F113" i="1" l="1"/>
  <c r="E114" i="1" l="1"/>
  <c r="G114" i="1" s="1"/>
  <c r="F114" i="1" l="1"/>
  <c r="E115" i="1" l="1"/>
  <c r="G115" i="1" s="1"/>
  <c r="F115" i="1" l="1"/>
  <c r="E116" i="1" l="1"/>
  <c r="G116" i="1" s="1"/>
  <c r="F116" i="1" l="1"/>
  <c r="E117" i="1" l="1"/>
  <c r="G117" i="1" s="1"/>
  <c r="F117" i="1" l="1"/>
  <c r="E118" i="1" l="1"/>
  <c r="G118" i="1" s="1"/>
  <c r="F118" i="1" l="1"/>
  <c r="E119" i="1" l="1"/>
  <c r="G119" i="1" s="1"/>
  <c r="F119" i="1" l="1"/>
  <c r="E120" i="1" s="1"/>
  <c r="F120" i="1" l="1"/>
  <c r="E121" i="1" s="1"/>
  <c r="G120" i="1"/>
  <c r="F121" i="1" l="1"/>
  <c r="E122" i="1" s="1"/>
  <c r="G121" i="1"/>
  <c r="F122" i="1" l="1"/>
  <c r="G122" i="1"/>
  <c r="E123" i="1" l="1"/>
  <c r="G123" i="1" s="1"/>
  <c r="F123" i="1" l="1"/>
  <c r="E124" i="1" l="1"/>
  <c r="G124" i="1" s="1"/>
  <c r="C9" i="1" l="1"/>
  <c r="F124" i="1"/>
</calcChain>
</file>

<file path=xl/sharedStrings.xml><?xml version="1.0" encoding="utf-8"?>
<sst xmlns="http://schemas.openxmlformats.org/spreadsheetml/2006/main" count="50" uniqueCount="41">
  <si>
    <t>CONDENA PRIMERA INSTANCIA</t>
  </si>
  <si>
    <t>Concepto</t>
  </si>
  <si>
    <t>Valor</t>
  </si>
  <si>
    <t>Cesantías</t>
  </si>
  <si>
    <t>Concepto Liquidado por el Despacho</t>
  </si>
  <si>
    <t>Intereses a las cesantías</t>
  </si>
  <si>
    <t>Prima de servicios</t>
  </si>
  <si>
    <t xml:space="preserve">Sanción por no pago de los intereses a las cesantías </t>
  </si>
  <si>
    <t>Vacaciones indexadas</t>
  </si>
  <si>
    <t>Liquidadas por el despacho e indexación liquidada por GHA</t>
  </si>
  <si>
    <t>Indemnización por despido injusto- indexada</t>
  </si>
  <si>
    <t>Sanción (Art. 99 Ley 50/90)</t>
  </si>
  <si>
    <t>Indemnización moratoria (Artículo 65 CST) Un día de salario por cada día de retardo hasta 720 días</t>
  </si>
  <si>
    <t xml:space="preserve">Intereses moratorios desde el 22/06/2022  hasta el 21/03/2025 (Artículo 65 CST) </t>
  </si>
  <si>
    <t>Liquidado por GHA</t>
  </si>
  <si>
    <t>Recargos dominicales</t>
  </si>
  <si>
    <t>TOTAL</t>
  </si>
  <si>
    <t xml:space="preserve">Detalle de liquidación </t>
  </si>
  <si>
    <t>VACACIONES</t>
  </si>
  <si>
    <t>INDEXACIÓN</t>
  </si>
  <si>
    <t>INDEMNIZACIÓN ART. 64</t>
  </si>
  <si>
    <t>INTERESES MORATORIOS DESDE 22/06/2022 hasta 21/03/2025</t>
  </si>
  <si>
    <t>CAPITAL PRESTACIONES SOCIALES</t>
  </si>
  <si>
    <t>Total</t>
  </si>
  <si>
    <t>LIQUIDACION DEL CREDITO</t>
  </si>
  <si>
    <t>LIQUIDACION DE INTERESES DE MORA VARIABLES</t>
  </si>
  <si>
    <t>Valor mora</t>
  </si>
  <si>
    <t>Inicio Mora</t>
  </si>
  <si>
    <t>Final Mora</t>
  </si>
  <si>
    <t>DIAS DE MORA:</t>
  </si>
  <si>
    <t>VALOR DE LA MORA:</t>
  </si>
  <si>
    <t>TASA (1=cte, 2=mora)</t>
  </si>
  <si>
    <t>PERIODO</t>
  </si>
  <si>
    <t>INTERES ANUAL CTE</t>
  </si>
  <si>
    <t>INTERES ANUAL DE MORA</t>
  </si>
  <si>
    <t>DIAS DE MORA</t>
  </si>
  <si>
    <t>DIAS ACUMULADOS</t>
  </si>
  <si>
    <t>VALOR INT. DE MORA</t>
  </si>
  <si>
    <t>AÑO</t>
  </si>
  <si>
    <t>IBC</t>
  </si>
  <si>
    <t>APORTE PENSIÓN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</si>
</sst>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[$$-240A]\ * #,##0.00_);_([$$-240A]\ * \(#,##0.00\);_([$$-240A]\ * &quot;-&quot;??_);_(@_)"/>
    <numFmt numFmtId="167" formatCode="_-&quot;$&quot;\ * #,##0_-;\-&quot;$&quot;\ * #,##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ptos"/>
      <family val="2"/>
    </font>
    <font>
      <sz val="11"/>
      <color rgb="FF000000"/>
      <name val="Aptos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u val="singleAccounting"/>
      <sz val="11"/>
      <color theme="1"/>
      <name val="Aptos"/>
      <family val="2"/>
    </font>
    <font>
      <b/>
      <sz val="9"/>
      <color theme="1"/>
      <name val="Arial"/>
    </font>
    <font>
      <sz val="9"/>
      <color theme="1"/>
      <name val="Arial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43" fontId="2" fillId="0" borderId="0" xfId="1" applyFont="1"/>
    <xf numFmtId="14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10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3" fontId="6" fillId="0" borderId="0" xfId="1" applyFont="1"/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14" fontId="6" fillId="0" borderId="0" xfId="1" applyNumberFormat="1" applyFont="1"/>
    <xf numFmtId="14" fontId="6" fillId="0" borderId="0" xfId="1" applyNumberFormat="1" applyFont="1" applyBorder="1"/>
    <xf numFmtId="165" fontId="6" fillId="0" borderId="0" xfId="1" applyNumberFormat="1" applyFont="1"/>
    <xf numFmtId="0" fontId="7" fillId="2" borderId="0" xfId="0" applyFont="1" applyFill="1"/>
    <xf numFmtId="164" fontId="7" fillId="2" borderId="0" xfId="0" applyNumberFormat="1" applyFont="1" applyFill="1"/>
    <xf numFmtId="43" fontId="7" fillId="0" borderId="0" xfId="1" applyFont="1"/>
    <xf numFmtId="0" fontId="7" fillId="0" borderId="0" xfId="0" applyFont="1"/>
    <xf numFmtId="14" fontId="6" fillId="0" borderId="0" xfId="0" applyNumberFormat="1" applyFont="1"/>
    <xf numFmtId="164" fontId="6" fillId="0" borderId="0" xfId="0" applyNumberFormat="1" applyFont="1"/>
    <xf numFmtId="166" fontId="5" fillId="0" borderId="15" xfId="0" applyNumberFormat="1" applyFont="1" applyBorder="1"/>
    <xf numFmtId="3" fontId="5" fillId="0" borderId="0" xfId="0" applyNumberFormat="1" applyFont="1"/>
    <xf numFmtId="43" fontId="6" fillId="0" borderId="0" xfId="1" applyFont="1" applyFill="1"/>
    <xf numFmtId="0" fontId="13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wrapText="1"/>
    </xf>
    <xf numFmtId="167" fontId="12" fillId="0" borderId="2" xfId="3" applyNumberFormat="1" applyFont="1" applyBorder="1"/>
    <xf numFmtId="167" fontId="0" fillId="0" borderId="0" xfId="3" applyNumberFormat="1" applyFont="1"/>
    <xf numFmtId="167" fontId="0" fillId="0" borderId="2" xfId="3" applyNumberFormat="1" applyFont="1" applyBorder="1"/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7" fontId="0" fillId="0" borderId="5" xfId="3" applyNumberFormat="1" applyFont="1" applyBorder="1"/>
    <xf numFmtId="167" fontId="9" fillId="4" borderId="18" xfId="0" applyNumberFormat="1" applyFont="1" applyFill="1" applyBorder="1"/>
    <xf numFmtId="0" fontId="9" fillId="0" borderId="16" xfId="0" applyFont="1" applyBorder="1" applyAlignment="1">
      <alignment horizontal="center" vertical="center"/>
    </xf>
    <xf numFmtId="167" fontId="0" fillId="0" borderId="11" xfId="3" applyNumberFormat="1" applyFont="1" applyBorder="1"/>
    <xf numFmtId="0" fontId="9" fillId="0" borderId="18" xfId="0" applyFont="1" applyBorder="1" applyAlignment="1">
      <alignment horizontal="center" vertical="center"/>
    </xf>
    <xf numFmtId="167" fontId="9" fillId="0" borderId="18" xfId="3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44" fontId="16" fillId="0" borderId="2" xfId="3" applyFont="1" applyBorder="1" applyAlignment="1">
      <alignment horizontal="center" vertical="center" wrapText="1"/>
    </xf>
    <xf numFmtId="167" fontId="15" fillId="4" borderId="2" xfId="0" applyNumberFormat="1" applyFont="1" applyFill="1" applyBorder="1"/>
    <xf numFmtId="0" fontId="16" fillId="0" borderId="0" xfId="0" applyFont="1"/>
    <xf numFmtId="0" fontId="15" fillId="5" borderId="2" xfId="0" applyFont="1" applyFill="1" applyBorder="1" applyAlignment="1">
      <alignment horizontal="center" vertical="center"/>
    </xf>
    <xf numFmtId="44" fontId="16" fillId="0" borderId="2" xfId="3" applyFont="1" applyBorder="1" applyAlignment="1">
      <alignment horizontal="center" vertical="center"/>
    </xf>
    <xf numFmtId="44" fontId="16" fillId="0" borderId="0" xfId="3" applyFont="1" applyBorder="1" applyAlignment="1">
      <alignment horizontal="center" vertical="center"/>
    </xf>
    <xf numFmtId="44" fontId="16" fillId="0" borderId="0" xfId="0" applyNumberFormat="1" applyFont="1"/>
    <xf numFmtId="167" fontId="0" fillId="0" borderId="0" xfId="0" applyNumberFormat="1"/>
    <xf numFmtId="167" fontId="14" fillId="4" borderId="2" xfId="3" applyNumberFormat="1" applyFont="1" applyFill="1" applyBorder="1"/>
    <xf numFmtId="167" fontId="15" fillId="4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7" fillId="6" borderId="19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3" fontId="8" fillId="0" borderId="5" xfId="1" applyFont="1" applyBorder="1" applyAlignment="1">
      <alignment horizontal="center" vertical="center" wrapText="1"/>
    </xf>
    <xf numFmtId="43" fontId="8" fillId="0" borderId="8" xfId="1" applyFont="1" applyBorder="1" applyAlignment="1">
      <alignment horizontal="center" vertical="center" wrapText="1"/>
    </xf>
    <xf numFmtId="43" fontId="8" fillId="0" borderId="11" xfId="1" applyFont="1" applyBorder="1" applyAlignment="1">
      <alignment horizontal="center" vertical="center" wrapText="1"/>
    </xf>
    <xf numFmtId="43" fontId="8" fillId="0" borderId="5" xfId="1" applyFont="1" applyBorder="1" applyAlignment="1">
      <alignment horizontal="center" wrapText="1"/>
    </xf>
    <xf numFmtId="43" fontId="8" fillId="0" borderId="8" xfId="1" applyFont="1" applyBorder="1" applyAlignment="1">
      <alignment horizontal="center" wrapText="1"/>
    </xf>
    <xf numFmtId="43" fontId="8" fillId="0" borderId="11" xfId="1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left"/>
    </xf>
    <xf numFmtId="0" fontId="17" fillId="0" borderId="0" xfId="0" applyFont="1" applyAlignment="1">
      <alignment horizontal="center" vertical="center"/>
    </xf>
  </cellXfs>
  <cellStyles count="4">
    <cellStyle name="Millares" xfId="1" builtinId="3"/>
    <cellStyle name="Millares 4" xfId="2" xr:uid="{D42DFC33-9307-4B77-8ED3-C616A181F735}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123824</xdr:colOff>
      <xdr:row>2</xdr:row>
      <xdr:rowOff>19050</xdr:rowOff>
    </xdr:from>
    <xdr:to>
      <xdr:col>12</xdr:col>
      <xdr:colOff>152399</xdr:colOff>
      <xdr:row>11</xdr:row>
      <xdr:rowOff>521196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FCF74E-05A5-46D2-B227-E52B60A0C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0224" y="400050"/>
          <a:ext cx="4600575" cy="35120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1009650</xdr:colOff>
      <xdr:row>1</xdr:row>
      <xdr:rowOff>9525</xdr:rowOff>
    </xdr:from>
    <xdr:to>
      <xdr:col>10</xdr:col>
      <xdr:colOff>752475</xdr:colOff>
      <xdr:row>10</xdr:row>
      <xdr:rowOff>153053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6DE72E-F6AE-4124-88C3-C36AAD1A5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5425" y="200025"/>
          <a:ext cx="4572000" cy="1858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9856A-5CDC-42C2-9460-17A10C027F98}">
  <dimension ref="B2:L29"/>
  <sheetViews>
    <sheetView tabSelected="1" topLeftCell="A16" workbookViewId="0">
      <selection activeCell="F9" sqref="F9"/>
    </sheetView>
  </sheetViews>
  <sheetFormatPr baseColWidth="10" defaultColWidth="11.42578125" defaultRowHeight="15" x14ac:dyDescent="0.25"/>
  <cols>
    <col min="2" max="2" width="35.140625" customWidth="1"/>
    <col min="3" max="3" width="30.42578125" customWidth="1"/>
    <col min="4" max="4" width="36.140625" customWidth="1"/>
    <col min="6" max="6" width="14.85546875" bestFit="1" customWidth="1"/>
  </cols>
  <sheetData>
    <row r="2" spans="2:12" x14ac:dyDescent="0.25">
      <c r="G2" s="78" t="s">
        <v>0</v>
      </c>
      <c r="H2" s="78"/>
      <c r="I2" s="78"/>
      <c r="J2" s="78"/>
      <c r="K2" s="78"/>
      <c r="L2" s="78"/>
    </row>
    <row r="3" spans="2:12" x14ac:dyDescent="0.25">
      <c r="B3" s="26" t="s">
        <v>1</v>
      </c>
      <c r="C3" s="26" t="s">
        <v>2</v>
      </c>
    </row>
    <row r="4" spans="2:12" x14ac:dyDescent="0.25">
      <c r="B4" s="51" t="s">
        <v>3</v>
      </c>
      <c r="C4" s="27">
        <v>72647295</v>
      </c>
      <c r="D4" s="30" t="s">
        <v>4</v>
      </c>
    </row>
    <row r="5" spans="2:12" ht="21.75" customHeight="1" x14ac:dyDescent="0.25">
      <c r="B5" s="51" t="s">
        <v>5</v>
      </c>
      <c r="C5" s="27">
        <v>3619144</v>
      </c>
      <c r="D5" s="30" t="s">
        <v>4</v>
      </c>
    </row>
    <row r="6" spans="2:12" ht="19.5" customHeight="1" x14ac:dyDescent="0.25">
      <c r="B6" s="51" t="s">
        <v>6</v>
      </c>
      <c r="C6" s="27">
        <v>32624859</v>
      </c>
      <c r="D6" s="30" t="s">
        <v>4</v>
      </c>
    </row>
    <row r="7" spans="2:12" ht="26.25" customHeight="1" x14ac:dyDescent="0.25">
      <c r="B7" s="51" t="s">
        <v>7</v>
      </c>
      <c r="C7" s="27">
        <v>3619144</v>
      </c>
      <c r="D7" s="30" t="s">
        <v>4</v>
      </c>
    </row>
    <row r="8" spans="2:12" ht="28.5" customHeight="1" x14ac:dyDescent="0.25">
      <c r="B8" s="51" t="s">
        <v>8</v>
      </c>
      <c r="C8" s="27">
        <f>+D19</f>
        <v>23932299.645613033</v>
      </c>
      <c r="D8" s="31" t="s">
        <v>9</v>
      </c>
    </row>
    <row r="9" spans="2:12" ht="35.25" customHeight="1" x14ac:dyDescent="0.25">
      <c r="B9" s="51" t="s">
        <v>10</v>
      </c>
      <c r="C9" s="27">
        <v>149129233</v>
      </c>
      <c r="D9" s="31" t="s">
        <v>9</v>
      </c>
    </row>
    <row r="10" spans="2:12" ht="24.75" customHeight="1" x14ac:dyDescent="0.25">
      <c r="B10" s="51" t="s">
        <v>11</v>
      </c>
      <c r="C10" s="27">
        <v>263061078</v>
      </c>
      <c r="D10" s="30" t="s">
        <v>4</v>
      </c>
    </row>
    <row r="11" spans="2:12" ht="51" customHeight="1" x14ac:dyDescent="0.25">
      <c r="B11" s="51" t="s">
        <v>12</v>
      </c>
      <c r="C11" s="27">
        <v>237403584</v>
      </c>
      <c r="D11" s="30" t="s">
        <v>4</v>
      </c>
    </row>
    <row r="12" spans="2:12" ht="45" customHeight="1" x14ac:dyDescent="0.25">
      <c r="B12" s="51" t="s">
        <v>13</v>
      </c>
      <c r="C12" s="27">
        <f>+D26</f>
        <v>92446501</v>
      </c>
      <c r="D12" s="30" t="s">
        <v>14</v>
      </c>
    </row>
    <row r="13" spans="2:12" ht="21.75" customHeight="1" x14ac:dyDescent="0.25">
      <c r="B13" s="51" t="s">
        <v>15</v>
      </c>
      <c r="C13" s="27">
        <v>5219550</v>
      </c>
      <c r="D13" s="30" t="s">
        <v>4</v>
      </c>
    </row>
    <row r="14" spans="2:12" ht="17.25" x14ac:dyDescent="0.4">
      <c r="B14" s="25" t="s">
        <v>16</v>
      </c>
      <c r="C14" s="49">
        <f>C12+C11+C10+C9+C8+C6+C5+C4+C13+C7</f>
        <v>883702687.64561307</v>
      </c>
    </row>
    <row r="15" spans="2:12" x14ac:dyDescent="0.25">
      <c r="B15" s="32"/>
      <c r="F15" s="48"/>
    </row>
    <row r="16" spans="2:12" x14ac:dyDescent="0.25">
      <c r="B16" s="32"/>
      <c r="C16" s="54"/>
      <c r="D16" s="54"/>
    </row>
    <row r="17" spans="2:6" x14ac:dyDescent="0.25">
      <c r="C17" s="55" t="s">
        <v>17</v>
      </c>
      <c r="D17" s="55"/>
    </row>
    <row r="18" spans="2:6" x14ac:dyDescent="0.25">
      <c r="B18" s="43"/>
      <c r="C18" s="44" t="s">
        <v>18</v>
      </c>
      <c r="D18" s="44" t="s">
        <v>19</v>
      </c>
      <c r="E18" s="43"/>
      <c r="F18" s="43"/>
    </row>
    <row r="19" spans="2:6" x14ac:dyDescent="0.25">
      <c r="B19" s="43"/>
      <c r="C19" s="45">
        <v>16985622</v>
      </c>
      <c r="D19" s="50">
        <f>C19*(147.9/104.97)</f>
        <v>23932299.645613033</v>
      </c>
      <c r="E19" s="43"/>
      <c r="F19" s="43"/>
    </row>
    <row r="20" spans="2:6" x14ac:dyDescent="0.25">
      <c r="B20" s="43"/>
      <c r="C20" s="46"/>
      <c r="D20" s="43"/>
      <c r="E20" s="43"/>
      <c r="F20" s="43"/>
    </row>
    <row r="21" spans="2:6" x14ac:dyDescent="0.25">
      <c r="B21" s="43"/>
      <c r="C21" s="44" t="s">
        <v>20</v>
      </c>
      <c r="D21" s="44" t="s">
        <v>19</v>
      </c>
      <c r="E21" s="43"/>
      <c r="F21" s="47"/>
    </row>
    <row r="22" spans="2:6" x14ac:dyDescent="0.25">
      <c r="B22" s="43"/>
      <c r="C22" s="45">
        <v>105842431</v>
      </c>
      <c r="D22" s="50">
        <f>C22*(147.9/104.97)</f>
        <v>149129232.58931124</v>
      </c>
      <c r="E22" s="43"/>
      <c r="F22" s="43"/>
    </row>
    <row r="23" spans="2:6" x14ac:dyDescent="0.25">
      <c r="B23" s="43"/>
      <c r="C23" s="47"/>
      <c r="D23" s="47"/>
      <c r="E23" s="43"/>
      <c r="F23" s="43"/>
    </row>
    <row r="24" spans="2:6" x14ac:dyDescent="0.25">
      <c r="B24" s="43"/>
      <c r="C24" s="52" t="s">
        <v>21</v>
      </c>
      <c r="D24" s="53"/>
      <c r="E24" s="43"/>
      <c r="F24" s="43"/>
    </row>
    <row r="25" spans="2:6" ht="20.25" customHeight="1" x14ac:dyDescent="0.25">
      <c r="B25" s="43"/>
      <c r="C25" s="39" t="s">
        <v>22</v>
      </c>
      <c r="D25" s="40" t="s">
        <v>23</v>
      </c>
      <c r="E25" s="43"/>
      <c r="F25" s="43"/>
    </row>
    <row r="26" spans="2:6" x14ac:dyDescent="0.25">
      <c r="B26" s="43"/>
      <c r="C26" s="41">
        <f>+C4+C5+C6</f>
        <v>108891298</v>
      </c>
      <c r="D26" s="42">
        <v>92446501</v>
      </c>
      <c r="E26" s="43"/>
      <c r="F26" s="43"/>
    </row>
    <row r="27" spans="2:6" x14ac:dyDescent="0.25">
      <c r="B27" s="43"/>
      <c r="C27" s="43"/>
      <c r="D27" s="43"/>
      <c r="E27" s="43"/>
      <c r="F27" s="43"/>
    </row>
    <row r="28" spans="2:6" x14ac:dyDescent="0.25">
      <c r="B28" s="43"/>
      <c r="C28" s="43"/>
      <c r="D28" s="43"/>
      <c r="E28" s="43"/>
      <c r="F28" s="43"/>
    </row>
    <row r="29" spans="2:6" x14ac:dyDescent="0.25">
      <c r="B29" s="43"/>
      <c r="C29" s="43"/>
      <c r="D29" s="43"/>
      <c r="E29" s="43"/>
      <c r="F29" s="43"/>
    </row>
  </sheetData>
  <mergeCells count="4">
    <mergeCell ref="C24:D24"/>
    <mergeCell ref="G2:L2"/>
    <mergeCell ref="C16:D16"/>
    <mergeCell ref="C17:D1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8"/>
  <sheetViews>
    <sheetView topLeftCell="A94" zoomScale="115" zoomScaleNormal="115" workbookViewId="0">
      <selection activeCell="G126" sqref="G126"/>
    </sheetView>
  </sheetViews>
  <sheetFormatPr baseColWidth="10" defaultColWidth="11.42578125" defaultRowHeight="12.75" x14ac:dyDescent="0.2"/>
  <cols>
    <col min="1" max="1" width="11.42578125" style="8"/>
    <col min="2" max="2" width="13.42578125" style="8" customWidth="1"/>
    <col min="3" max="3" width="15.42578125" style="8" customWidth="1"/>
    <col min="4" max="4" width="10.42578125" style="8" customWidth="1"/>
    <col min="5" max="5" width="10.140625" style="8" customWidth="1"/>
    <col min="6" max="6" width="10.7109375" style="8" customWidth="1"/>
    <col min="7" max="7" width="17.42578125" style="8" customWidth="1"/>
    <col min="8" max="16384" width="11.42578125" style="1"/>
  </cols>
  <sheetData>
    <row r="1" spans="1:9" x14ac:dyDescent="0.2">
      <c r="A1" s="56"/>
      <c r="B1" s="56"/>
      <c r="C1" s="56"/>
      <c r="D1" s="56"/>
      <c r="E1" s="56"/>
      <c r="F1" s="56"/>
      <c r="G1" s="56"/>
    </row>
    <row r="2" spans="1:9" ht="13.5" thickBot="1" x14ac:dyDescent="0.25">
      <c r="A2" s="57" t="s">
        <v>24</v>
      </c>
      <c r="B2" s="57"/>
      <c r="C2" s="57"/>
      <c r="D2" s="57"/>
      <c r="E2" s="57"/>
      <c r="F2" s="57"/>
      <c r="G2" s="57"/>
    </row>
    <row r="3" spans="1:9" ht="13.5" thickTop="1" x14ac:dyDescent="0.2">
      <c r="A3" s="7"/>
      <c r="B3" s="7"/>
      <c r="C3" s="7"/>
      <c r="D3" s="7"/>
      <c r="E3" s="7"/>
      <c r="F3" s="7"/>
      <c r="G3" s="7"/>
    </row>
    <row r="4" spans="1:9" x14ac:dyDescent="0.2">
      <c r="A4" s="56" t="s">
        <v>25</v>
      </c>
      <c r="B4" s="56"/>
      <c r="C4" s="56"/>
      <c r="D4" s="56"/>
      <c r="E4" s="56"/>
      <c r="F4" s="56"/>
      <c r="G4" s="56"/>
    </row>
    <row r="5" spans="1:9" x14ac:dyDescent="0.2">
      <c r="C5" s="9"/>
      <c r="D5" s="9"/>
      <c r="E5" s="10"/>
      <c r="G5" s="9"/>
      <c r="H5" s="2"/>
    </row>
    <row r="6" spans="1:9" x14ac:dyDescent="0.2">
      <c r="C6" s="11" t="s">
        <v>26</v>
      </c>
      <c r="D6" s="12" t="s">
        <v>27</v>
      </c>
      <c r="E6" s="12" t="s">
        <v>28</v>
      </c>
      <c r="G6" s="9"/>
      <c r="H6" s="3"/>
    </row>
    <row r="7" spans="1:9" x14ac:dyDescent="0.2">
      <c r="C7" s="9">
        <v>108891298</v>
      </c>
      <c r="D7" s="13">
        <v>44734</v>
      </c>
      <c r="E7" s="14">
        <v>45737</v>
      </c>
      <c r="G7" s="9"/>
      <c r="H7" s="3"/>
    </row>
    <row r="8" spans="1:9" x14ac:dyDescent="0.2">
      <c r="A8" s="8" t="s">
        <v>29</v>
      </c>
      <c r="C8" s="15">
        <f>+E7-D7+1</f>
        <v>1004</v>
      </c>
      <c r="D8" s="9"/>
      <c r="G8" s="9"/>
      <c r="H8" s="4"/>
    </row>
    <row r="9" spans="1:9" s="5" customFormat="1" x14ac:dyDescent="0.2">
      <c r="A9" s="16" t="s">
        <v>30</v>
      </c>
      <c r="B9" s="16"/>
      <c r="C9" s="17">
        <f>+G125</f>
        <v>92446501.967891321</v>
      </c>
      <c r="D9" s="18"/>
      <c r="E9" s="19"/>
      <c r="F9" s="19"/>
      <c r="G9" s="18"/>
    </row>
    <row r="10" spans="1:9" x14ac:dyDescent="0.2">
      <c r="A10" s="8" t="s">
        <v>31</v>
      </c>
      <c r="C10" s="15">
        <v>2</v>
      </c>
      <c r="D10" s="9"/>
      <c r="G10" s="9"/>
    </row>
    <row r="11" spans="1:9" x14ac:dyDescent="0.2">
      <c r="C11" s="9"/>
      <c r="D11" s="9"/>
      <c r="G11" s="9"/>
    </row>
    <row r="12" spans="1:9" x14ac:dyDescent="0.2">
      <c r="A12" s="58" t="s">
        <v>32</v>
      </c>
      <c r="B12" s="59"/>
      <c r="C12" s="64" t="s">
        <v>33</v>
      </c>
      <c r="D12" s="67" t="s">
        <v>34</v>
      </c>
      <c r="E12" s="70" t="s">
        <v>35</v>
      </c>
      <c r="F12" s="70" t="s">
        <v>36</v>
      </c>
      <c r="G12" s="64" t="s">
        <v>37</v>
      </c>
    </row>
    <row r="13" spans="1:9" x14ac:dyDescent="0.2">
      <c r="A13" s="60"/>
      <c r="B13" s="61"/>
      <c r="C13" s="65"/>
      <c r="D13" s="68"/>
      <c r="E13" s="71"/>
      <c r="F13" s="71"/>
      <c r="G13" s="65"/>
    </row>
    <row r="14" spans="1:9" x14ac:dyDescent="0.2">
      <c r="A14" s="62"/>
      <c r="B14" s="63"/>
      <c r="C14" s="66"/>
      <c r="D14" s="69"/>
      <c r="E14" s="72"/>
      <c r="F14" s="72"/>
      <c r="G14" s="66"/>
    </row>
    <row r="15" spans="1:9" hidden="1" x14ac:dyDescent="0.2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32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9" hidden="1" x14ac:dyDescent="0.2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32" si="1">+F15+E16</f>
        <v>6</v>
      </c>
      <c r="G16" s="9">
        <f t="shared" ref="G16:G32" si="2">(((1+(D16/100))^(E16/365))-1)*$C$7</f>
        <v>0</v>
      </c>
      <c r="I16" s="6"/>
    </row>
    <row r="17" spans="1:9" hidden="1" x14ac:dyDescent="0.2">
      <c r="A17" s="20">
        <f>+B16+1</f>
        <v>42217</v>
      </c>
      <c r="B17" s="20">
        <f t="shared" ref="B17:B66" si="3">EOMONTH(A17,0)</f>
        <v>42247</v>
      </c>
      <c r="C17" s="9">
        <v>19.260000000000002</v>
      </c>
      <c r="D17" s="9">
        <f t="shared" ref="D17:D32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  <c r="I17" s="6"/>
    </row>
    <row r="18" spans="1:9" hidden="1" x14ac:dyDescent="0.2">
      <c r="A18" s="20">
        <f t="shared" ref="A18:A66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  <c r="I18" s="6"/>
    </row>
    <row r="19" spans="1:9" hidden="1" x14ac:dyDescent="0.2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  <c r="I19" s="6"/>
    </row>
    <row r="20" spans="1:9" hidden="1" x14ac:dyDescent="0.2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  <c r="I20" s="6"/>
    </row>
    <row r="21" spans="1:9" hidden="1" x14ac:dyDescent="0.2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  <c r="I21" s="6"/>
    </row>
    <row r="22" spans="1:9" hidden="1" x14ac:dyDescent="0.2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  <c r="I22" s="6"/>
    </row>
    <row r="23" spans="1:9" hidden="1" x14ac:dyDescent="0.2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  <c r="I23" s="6"/>
    </row>
    <row r="24" spans="1:9" hidden="1" x14ac:dyDescent="0.2">
      <c r="A24" s="20">
        <f t="shared" si="5"/>
        <v>42675</v>
      </c>
      <c r="B24" s="20">
        <f t="shared" si="3"/>
        <v>42704</v>
      </c>
      <c r="C24" s="9">
        <v>21.99</v>
      </c>
      <c r="D24" s="9">
        <f t="shared" si="4"/>
        <v>32.984999999999999</v>
      </c>
      <c r="E24" s="8">
        <f t="shared" si="0"/>
        <v>0</v>
      </c>
      <c r="F24" s="8">
        <f t="shared" si="1"/>
        <v>6</v>
      </c>
      <c r="G24" s="9">
        <f t="shared" si="2"/>
        <v>0</v>
      </c>
      <c r="I24" s="6"/>
    </row>
    <row r="25" spans="1:9" hidden="1" x14ac:dyDescent="0.2">
      <c r="A25" s="20">
        <f t="shared" si="5"/>
        <v>42705</v>
      </c>
      <c r="B25" s="20">
        <f t="shared" si="3"/>
        <v>42735</v>
      </c>
      <c r="C25" s="9">
        <v>21.99</v>
      </c>
      <c r="D25" s="9">
        <f t="shared" si="4"/>
        <v>32.984999999999999</v>
      </c>
      <c r="E25" s="8">
        <f t="shared" si="0"/>
        <v>0</v>
      </c>
      <c r="F25" s="8">
        <f t="shared" si="1"/>
        <v>6</v>
      </c>
      <c r="G25" s="9">
        <f t="shared" si="2"/>
        <v>0</v>
      </c>
      <c r="I25" s="6"/>
    </row>
    <row r="26" spans="1:9" hidden="1" x14ac:dyDescent="0.2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  <c r="I26" s="6"/>
    </row>
    <row r="27" spans="1:9" hidden="1" x14ac:dyDescent="0.2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  <c r="I27" s="6"/>
    </row>
    <row r="28" spans="1:9" hidden="1" x14ac:dyDescent="0.2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  <c r="I28" s="6"/>
    </row>
    <row r="29" spans="1:9" hidden="1" x14ac:dyDescent="0.2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  <c r="I29" s="6"/>
    </row>
    <row r="30" spans="1:9" hidden="1" x14ac:dyDescent="0.2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  <c r="I30" s="6"/>
    </row>
    <row r="31" spans="1:9" hidden="1" x14ac:dyDescent="0.2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  <c r="I31" s="6"/>
    </row>
    <row r="32" spans="1:9" hidden="1" x14ac:dyDescent="0.2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  <c r="I32" s="6"/>
    </row>
    <row r="33" spans="1:9" hidden="1" x14ac:dyDescent="0.2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ref="D33:D36" si="6">IF($C$10=1, +C33,+C33*1.5)</f>
        <v>32.97</v>
      </c>
      <c r="E33" s="8">
        <f t="shared" ref="E33:E36" si="7">IF(F32=$C$8,0, IF(AND($D$7&gt;B33,$E$7&gt;B33),0, IF(AND($D$7&gt;=A33,$E$7&lt;=B33),$E$7-$D$7+1,IF(AND(F32&lt;&gt;0,$E$7&gt;=A33,$E$7&lt;=B33),$E$7-A33+1,IF(AND(F32=0,$D$7&gt;=A33,$D$7&lt;=B33,$E$7&gt;B33),B33-$D$7+1, B33-A33+1)))))</f>
        <v>0</v>
      </c>
      <c r="F33" s="8">
        <f t="shared" ref="F33:F36" si="8">+F32+E33</f>
        <v>6</v>
      </c>
      <c r="G33" s="9">
        <f t="shared" ref="G33:G36" si="9">(((1+(D33/100))^(E33/365))-1)*$C$7</f>
        <v>0</v>
      </c>
      <c r="I33" s="6"/>
    </row>
    <row r="34" spans="1:9" hidden="1" x14ac:dyDescent="0.2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6"/>
        <v>32.97</v>
      </c>
      <c r="E34" s="8">
        <f t="shared" si="7"/>
        <v>0</v>
      </c>
      <c r="F34" s="8">
        <f t="shared" si="8"/>
        <v>6</v>
      </c>
      <c r="G34" s="9">
        <f t="shared" si="9"/>
        <v>0</v>
      </c>
      <c r="I34" s="6"/>
    </row>
    <row r="35" spans="1:9" hidden="1" x14ac:dyDescent="0.2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6"/>
        <v>31.724999999999998</v>
      </c>
      <c r="E35" s="8">
        <f t="shared" si="7"/>
        <v>0</v>
      </c>
      <c r="F35" s="8">
        <f t="shared" si="8"/>
        <v>6</v>
      </c>
      <c r="G35" s="9">
        <f t="shared" si="9"/>
        <v>0</v>
      </c>
      <c r="I35" s="6"/>
    </row>
    <row r="36" spans="1:9" hidden="1" x14ac:dyDescent="0.2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6"/>
        <v>31.44</v>
      </c>
      <c r="E36" s="8">
        <f t="shared" si="7"/>
        <v>0</v>
      </c>
      <c r="F36" s="8">
        <f t="shared" si="8"/>
        <v>6</v>
      </c>
      <c r="G36" s="9">
        <f t="shared" si="9"/>
        <v>0</v>
      </c>
      <c r="I36" s="6"/>
    </row>
    <row r="37" spans="1:9" hidden="1" x14ac:dyDescent="0.2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ref="D37:D42" si="10">IF($C$10=1, +C37,+C37*1.5)</f>
        <v>31.155000000000001</v>
      </c>
      <c r="E37" s="8">
        <f t="shared" ref="E37:E42" si="11">IF(F36=$C$8,0, IF(AND($D$7&gt;B37,$E$7&gt;B37),0, IF(AND($D$7&gt;=A37,$E$7&lt;=B37),$E$7-$D$7+1,IF(AND(F36&lt;&gt;0,$E$7&gt;=A37,$E$7&lt;=B37),$E$7-A37+1,IF(AND(F36=0,$D$7&gt;=A37,$D$7&lt;=B37,$E$7&gt;B37),B37-$D$7+1, B37-A37+1)))))</f>
        <v>0</v>
      </c>
      <c r="F37" s="8">
        <f t="shared" ref="F37:F42" si="12">+F36+E37</f>
        <v>6</v>
      </c>
      <c r="G37" s="9">
        <f t="shared" ref="G37:G42" si="13">(((1+(D37/100))^(E37/365))-1)*$C$7</f>
        <v>0</v>
      </c>
      <c r="I37" s="6"/>
    </row>
    <row r="38" spans="1:9" hidden="1" x14ac:dyDescent="0.2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10"/>
        <v>31.035000000000004</v>
      </c>
      <c r="E38" s="8">
        <f t="shared" si="11"/>
        <v>0</v>
      </c>
      <c r="F38" s="8">
        <f t="shared" si="12"/>
        <v>6</v>
      </c>
      <c r="G38" s="9">
        <f t="shared" si="13"/>
        <v>0</v>
      </c>
      <c r="I38" s="6"/>
    </row>
    <row r="39" spans="1:9" hidden="1" x14ac:dyDescent="0.2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10"/>
        <v>31.515000000000001</v>
      </c>
      <c r="E39" s="8">
        <f t="shared" si="11"/>
        <v>0</v>
      </c>
      <c r="F39" s="8">
        <f t="shared" si="12"/>
        <v>6</v>
      </c>
      <c r="G39" s="9">
        <f t="shared" si="13"/>
        <v>0</v>
      </c>
      <c r="I39" s="6"/>
    </row>
    <row r="40" spans="1:9" hidden="1" x14ac:dyDescent="0.2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10"/>
        <v>31.02</v>
      </c>
      <c r="E40" s="8">
        <f t="shared" si="11"/>
        <v>0</v>
      </c>
      <c r="F40" s="8">
        <f t="shared" si="12"/>
        <v>6</v>
      </c>
      <c r="G40" s="9">
        <f t="shared" si="13"/>
        <v>0</v>
      </c>
      <c r="I40" s="6"/>
    </row>
    <row r="41" spans="1:9" hidden="1" x14ac:dyDescent="0.2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10"/>
        <v>30.72</v>
      </c>
      <c r="E41" s="8">
        <f t="shared" si="11"/>
        <v>0</v>
      </c>
      <c r="F41" s="8">
        <f t="shared" si="12"/>
        <v>6</v>
      </c>
      <c r="G41" s="9">
        <f t="shared" si="13"/>
        <v>0</v>
      </c>
      <c r="I41" s="6"/>
    </row>
    <row r="42" spans="1:9" hidden="1" x14ac:dyDescent="0.2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10"/>
        <v>30.660000000000004</v>
      </c>
      <c r="E42" s="8">
        <f t="shared" si="11"/>
        <v>0</v>
      </c>
      <c r="F42" s="8">
        <f t="shared" si="12"/>
        <v>6</v>
      </c>
      <c r="G42" s="9">
        <f t="shared" si="13"/>
        <v>0</v>
      </c>
      <c r="I42" s="6"/>
    </row>
    <row r="43" spans="1:9" hidden="1" x14ac:dyDescent="0.2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ref="D43:D106" si="14">IF($C$10=1, +C43,+C43*1.5)</f>
        <v>30.42</v>
      </c>
      <c r="E43" s="8">
        <f t="shared" ref="E43:E106" si="15">IF(F42=$C$8,0, IF(AND($D$7&gt;B43,$E$7&gt;B43),0, IF(AND($D$7&gt;=A43,$E$7&lt;=B43),$E$7-$D$7+1,IF(AND(F42&lt;&gt;0,$E$7&gt;=A43,$E$7&lt;=B43),$E$7-A43+1,IF(AND(F42=0,$D$7&gt;=A43,$D$7&lt;=B43,$E$7&gt;B43),B43-$D$7+1, B43-A43+1)))))</f>
        <v>0</v>
      </c>
      <c r="F43" s="8">
        <f t="shared" ref="F43:F106" si="16">+F42+E43</f>
        <v>6</v>
      </c>
      <c r="G43" s="9">
        <f t="shared" ref="G43:G106" si="17">(((1+(D43/100))^(E43/365))-1)*$C$7</f>
        <v>0</v>
      </c>
      <c r="I43" s="6"/>
    </row>
    <row r="44" spans="1:9" hidden="1" x14ac:dyDescent="0.2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14"/>
        <v>30.045000000000002</v>
      </c>
      <c r="E44" s="8">
        <f t="shared" si="15"/>
        <v>0</v>
      </c>
      <c r="F44" s="8">
        <f t="shared" si="16"/>
        <v>6</v>
      </c>
      <c r="G44" s="9">
        <f t="shared" si="17"/>
        <v>0</v>
      </c>
      <c r="I44" s="6"/>
    </row>
    <row r="45" spans="1:9" hidden="1" x14ac:dyDescent="0.2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14"/>
        <v>29.910000000000004</v>
      </c>
      <c r="E45" s="8">
        <f t="shared" si="15"/>
        <v>0</v>
      </c>
      <c r="F45" s="8">
        <f t="shared" si="16"/>
        <v>6</v>
      </c>
      <c r="G45" s="9">
        <f t="shared" si="17"/>
        <v>0</v>
      </c>
      <c r="I45" s="6"/>
    </row>
    <row r="46" spans="1:9" hidden="1" x14ac:dyDescent="0.2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14"/>
        <v>29.714999999999996</v>
      </c>
      <c r="E46" s="8">
        <f t="shared" si="15"/>
        <v>0</v>
      </c>
      <c r="F46" s="8">
        <f t="shared" si="16"/>
        <v>6</v>
      </c>
      <c r="G46" s="9">
        <f t="shared" si="17"/>
        <v>0</v>
      </c>
      <c r="I46" s="6"/>
    </row>
    <row r="47" spans="1:9" hidden="1" x14ac:dyDescent="0.2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14"/>
        <v>29.445</v>
      </c>
      <c r="E47" s="8">
        <f t="shared" si="15"/>
        <v>0</v>
      </c>
      <c r="F47" s="8">
        <f t="shared" si="16"/>
        <v>6</v>
      </c>
      <c r="G47" s="9">
        <f t="shared" si="17"/>
        <v>0</v>
      </c>
      <c r="I47" s="6"/>
    </row>
    <row r="48" spans="1:9" hidden="1" x14ac:dyDescent="0.2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14"/>
        <v>29.234999999999999</v>
      </c>
      <c r="E48" s="8">
        <f t="shared" si="15"/>
        <v>0</v>
      </c>
      <c r="F48" s="8">
        <f t="shared" si="16"/>
        <v>6</v>
      </c>
      <c r="G48" s="9">
        <f t="shared" si="17"/>
        <v>0</v>
      </c>
      <c r="I48" s="6"/>
    </row>
    <row r="49" spans="1:9" hidden="1" x14ac:dyDescent="0.2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14"/>
        <v>29.099999999999998</v>
      </c>
      <c r="E49" s="8">
        <f t="shared" si="15"/>
        <v>0</v>
      </c>
      <c r="F49" s="8">
        <f t="shared" si="16"/>
        <v>6</v>
      </c>
      <c r="G49" s="9">
        <f t="shared" si="17"/>
        <v>0</v>
      </c>
      <c r="I49" s="6"/>
    </row>
    <row r="50" spans="1:9" hidden="1" x14ac:dyDescent="0.2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14"/>
        <v>28.740000000000002</v>
      </c>
      <c r="E50" s="8">
        <f t="shared" si="15"/>
        <v>0</v>
      </c>
      <c r="F50" s="8">
        <f t="shared" si="16"/>
        <v>6</v>
      </c>
      <c r="G50" s="9">
        <f t="shared" si="17"/>
        <v>0</v>
      </c>
      <c r="I50" s="6"/>
    </row>
    <row r="51" spans="1:9" hidden="1" x14ac:dyDescent="0.2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14"/>
        <v>29.549999999999997</v>
      </c>
      <c r="E51" s="8">
        <f t="shared" si="15"/>
        <v>0</v>
      </c>
      <c r="F51" s="8">
        <f t="shared" si="16"/>
        <v>6</v>
      </c>
      <c r="G51" s="9">
        <f t="shared" si="17"/>
        <v>0</v>
      </c>
      <c r="I51" s="6"/>
    </row>
    <row r="52" spans="1:9" hidden="1" x14ac:dyDescent="0.2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14"/>
        <v>29.055</v>
      </c>
      <c r="E52" s="8">
        <f t="shared" si="15"/>
        <v>0</v>
      </c>
      <c r="F52" s="8">
        <f t="shared" si="16"/>
        <v>6</v>
      </c>
      <c r="G52" s="9">
        <f t="shared" si="17"/>
        <v>0</v>
      </c>
      <c r="I52" s="6"/>
    </row>
    <row r="53" spans="1:9" hidden="1" x14ac:dyDescent="0.2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14"/>
        <v>28.98</v>
      </c>
      <c r="E53" s="8">
        <f t="shared" si="15"/>
        <v>0</v>
      </c>
      <c r="F53" s="8">
        <f t="shared" si="16"/>
        <v>6</v>
      </c>
      <c r="G53" s="9">
        <f t="shared" si="17"/>
        <v>0</v>
      </c>
      <c r="I53" s="6"/>
    </row>
    <row r="54" spans="1:9" hidden="1" x14ac:dyDescent="0.2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14"/>
        <v>29.009999999999998</v>
      </c>
      <c r="E54" s="8">
        <f t="shared" si="15"/>
        <v>0</v>
      </c>
      <c r="F54" s="8">
        <f t="shared" si="16"/>
        <v>6</v>
      </c>
      <c r="G54" s="9">
        <f t="shared" si="17"/>
        <v>0</v>
      </c>
      <c r="I54" s="6"/>
    </row>
    <row r="55" spans="1:9" hidden="1" x14ac:dyDescent="0.2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14"/>
        <v>28.950000000000003</v>
      </c>
      <c r="E55" s="8">
        <f t="shared" si="15"/>
        <v>0</v>
      </c>
      <c r="F55" s="8">
        <f t="shared" si="16"/>
        <v>6</v>
      </c>
      <c r="G55" s="9">
        <f t="shared" si="17"/>
        <v>0</v>
      </c>
      <c r="I55" s="6"/>
    </row>
    <row r="56" spans="1:9" hidden="1" x14ac:dyDescent="0.2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14"/>
        <v>28.92</v>
      </c>
      <c r="E56" s="8">
        <f t="shared" si="15"/>
        <v>0</v>
      </c>
      <c r="F56" s="8">
        <f t="shared" si="16"/>
        <v>6</v>
      </c>
      <c r="G56" s="9">
        <f t="shared" si="17"/>
        <v>0</v>
      </c>
      <c r="I56" s="6"/>
    </row>
    <row r="57" spans="1:9" hidden="1" x14ac:dyDescent="0.2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14"/>
        <v>28.98</v>
      </c>
      <c r="E57" s="8">
        <f t="shared" si="15"/>
        <v>0</v>
      </c>
      <c r="F57" s="8">
        <f t="shared" si="16"/>
        <v>6</v>
      </c>
      <c r="G57" s="9">
        <f t="shared" si="17"/>
        <v>0</v>
      </c>
      <c r="I57" s="6"/>
    </row>
    <row r="58" spans="1:9" hidden="1" x14ac:dyDescent="0.2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14"/>
        <v>28.98</v>
      </c>
      <c r="E58" s="8">
        <f t="shared" si="15"/>
        <v>0</v>
      </c>
      <c r="F58" s="8">
        <f t="shared" si="16"/>
        <v>6</v>
      </c>
      <c r="G58" s="9">
        <f t="shared" si="17"/>
        <v>0</v>
      </c>
      <c r="I58" s="6"/>
    </row>
    <row r="59" spans="1:9" hidden="1" x14ac:dyDescent="0.2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14"/>
        <v>28.650000000000002</v>
      </c>
      <c r="E59" s="8">
        <f t="shared" si="15"/>
        <v>0</v>
      </c>
      <c r="F59" s="8">
        <f t="shared" si="16"/>
        <v>6</v>
      </c>
      <c r="G59" s="9">
        <f t="shared" si="17"/>
        <v>0</v>
      </c>
      <c r="I59" s="6"/>
    </row>
    <row r="60" spans="1:9" hidden="1" x14ac:dyDescent="0.2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14"/>
        <v>28.545000000000002</v>
      </c>
      <c r="E60" s="8">
        <f t="shared" si="15"/>
        <v>0</v>
      </c>
      <c r="F60" s="8">
        <f t="shared" si="16"/>
        <v>6</v>
      </c>
      <c r="G60" s="9">
        <f t="shared" si="17"/>
        <v>0</v>
      </c>
      <c r="I60" s="6"/>
    </row>
    <row r="61" spans="1:9" hidden="1" x14ac:dyDescent="0.2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14"/>
        <v>28.365000000000002</v>
      </c>
      <c r="E61" s="8">
        <f t="shared" si="15"/>
        <v>0</v>
      </c>
      <c r="F61" s="8">
        <f t="shared" si="16"/>
        <v>6</v>
      </c>
      <c r="G61" s="9">
        <f t="shared" si="17"/>
        <v>0</v>
      </c>
      <c r="I61" s="6"/>
    </row>
    <row r="62" spans="1:9" hidden="1" x14ac:dyDescent="0.2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14"/>
        <v>28.155000000000001</v>
      </c>
      <c r="E62" s="8">
        <f t="shared" si="15"/>
        <v>0</v>
      </c>
      <c r="F62" s="8">
        <f t="shared" si="16"/>
        <v>6</v>
      </c>
      <c r="G62" s="9">
        <f t="shared" si="17"/>
        <v>0</v>
      </c>
      <c r="I62" s="6"/>
    </row>
    <row r="63" spans="1:9" hidden="1" x14ac:dyDescent="0.2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14"/>
        <v>28.589999999999996</v>
      </c>
      <c r="E63" s="8">
        <f t="shared" si="15"/>
        <v>0</v>
      </c>
      <c r="F63" s="8">
        <f t="shared" si="16"/>
        <v>6</v>
      </c>
      <c r="G63" s="9">
        <f t="shared" si="17"/>
        <v>0</v>
      </c>
      <c r="I63" s="6"/>
    </row>
    <row r="64" spans="1:9" hidden="1" x14ac:dyDescent="0.2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14"/>
        <v>28.424999999999997</v>
      </c>
      <c r="E64" s="8">
        <f t="shared" si="15"/>
        <v>0</v>
      </c>
      <c r="F64" s="8">
        <f t="shared" si="16"/>
        <v>6</v>
      </c>
      <c r="G64" s="9">
        <f t="shared" si="17"/>
        <v>0</v>
      </c>
      <c r="I64" s="6"/>
    </row>
    <row r="65" spans="1:9" hidden="1" x14ac:dyDescent="0.2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14"/>
        <v>28.035000000000004</v>
      </c>
      <c r="E65" s="8">
        <f t="shared" si="15"/>
        <v>0</v>
      </c>
      <c r="F65" s="8">
        <f t="shared" si="16"/>
        <v>6</v>
      </c>
      <c r="G65" s="9">
        <f t="shared" si="17"/>
        <v>0</v>
      </c>
      <c r="I65" s="6"/>
    </row>
    <row r="66" spans="1:9" hidden="1" x14ac:dyDescent="0.2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14"/>
        <v>27.285000000000004</v>
      </c>
      <c r="E66" s="8">
        <f t="shared" si="15"/>
        <v>0</v>
      </c>
      <c r="F66" s="8">
        <f t="shared" si="16"/>
        <v>6</v>
      </c>
      <c r="G66" s="9">
        <f t="shared" si="17"/>
        <v>0</v>
      </c>
      <c r="I66" s="6"/>
    </row>
    <row r="67" spans="1:9" hidden="1" x14ac:dyDescent="0.2">
      <c r="A67" s="20">
        <f t="shared" ref="A67:A117" si="18">+B66+1</f>
        <v>43983</v>
      </c>
      <c r="B67" s="20">
        <f t="shared" ref="B67:B117" si="19">EOMONTH(A67,0)</f>
        <v>44012</v>
      </c>
      <c r="C67" s="9">
        <v>18.12</v>
      </c>
      <c r="D67" s="9">
        <f t="shared" si="14"/>
        <v>27.18</v>
      </c>
      <c r="E67" s="8">
        <f t="shared" si="15"/>
        <v>0</v>
      </c>
      <c r="F67" s="8">
        <f t="shared" si="16"/>
        <v>6</v>
      </c>
      <c r="G67" s="9">
        <f t="shared" si="17"/>
        <v>0</v>
      </c>
      <c r="I67" s="6"/>
    </row>
    <row r="68" spans="1:9" hidden="1" x14ac:dyDescent="0.2">
      <c r="A68" s="20">
        <f t="shared" si="18"/>
        <v>44013</v>
      </c>
      <c r="B68" s="20">
        <f t="shared" si="19"/>
        <v>44043</v>
      </c>
      <c r="C68" s="9">
        <v>18.12</v>
      </c>
      <c r="D68" s="9">
        <f t="shared" si="14"/>
        <v>27.18</v>
      </c>
      <c r="E68" s="8">
        <f t="shared" si="15"/>
        <v>0</v>
      </c>
      <c r="F68" s="8">
        <f t="shared" si="16"/>
        <v>6</v>
      </c>
      <c r="G68" s="9">
        <f t="shared" si="17"/>
        <v>0</v>
      </c>
      <c r="I68" s="6"/>
    </row>
    <row r="69" spans="1:9" hidden="1" x14ac:dyDescent="0.2">
      <c r="A69" s="20">
        <f t="shared" si="18"/>
        <v>44044</v>
      </c>
      <c r="B69" s="20">
        <f t="shared" si="19"/>
        <v>44074</v>
      </c>
      <c r="C69" s="9">
        <v>18.29</v>
      </c>
      <c r="D69" s="9">
        <f t="shared" si="14"/>
        <v>27.434999999999999</v>
      </c>
      <c r="E69" s="8">
        <f t="shared" si="15"/>
        <v>0</v>
      </c>
      <c r="F69" s="8">
        <f t="shared" si="16"/>
        <v>6</v>
      </c>
      <c r="G69" s="9">
        <f t="shared" si="17"/>
        <v>0</v>
      </c>
      <c r="I69" s="6"/>
    </row>
    <row r="70" spans="1:9" hidden="1" x14ac:dyDescent="0.2">
      <c r="A70" s="20">
        <f t="shared" si="18"/>
        <v>44075</v>
      </c>
      <c r="B70" s="20">
        <f t="shared" si="19"/>
        <v>44104</v>
      </c>
      <c r="C70" s="9">
        <v>18.350000000000001</v>
      </c>
      <c r="D70" s="9">
        <f t="shared" si="14"/>
        <v>27.525000000000002</v>
      </c>
      <c r="E70" s="8">
        <f t="shared" si="15"/>
        <v>0</v>
      </c>
      <c r="F70" s="8">
        <f t="shared" si="16"/>
        <v>6</v>
      </c>
      <c r="G70" s="9">
        <f t="shared" si="17"/>
        <v>0</v>
      </c>
      <c r="I70" s="6"/>
    </row>
    <row r="71" spans="1:9" hidden="1" x14ac:dyDescent="0.2">
      <c r="A71" s="20">
        <f t="shared" si="18"/>
        <v>44105</v>
      </c>
      <c r="B71" s="20">
        <f t="shared" si="19"/>
        <v>44135</v>
      </c>
      <c r="C71" s="9">
        <v>18.09</v>
      </c>
      <c r="D71" s="9">
        <f t="shared" si="14"/>
        <v>27.134999999999998</v>
      </c>
      <c r="E71" s="8">
        <f t="shared" si="15"/>
        <v>0</v>
      </c>
      <c r="F71" s="8">
        <f t="shared" si="16"/>
        <v>6</v>
      </c>
      <c r="G71" s="9">
        <f t="shared" si="17"/>
        <v>0</v>
      </c>
      <c r="I71" s="6"/>
    </row>
    <row r="72" spans="1:9" hidden="1" x14ac:dyDescent="0.2">
      <c r="A72" s="20">
        <f t="shared" si="18"/>
        <v>44136</v>
      </c>
      <c r="B72" s="20">
        <f t="shared" si="19"/>
        <v>44165</v>
      </c>
      <c r="C72" s="9">
        <v>17.84</v>
      </c>
      <c r="D72" s="9">
        <f t="shared" si="14"/>
        <v>26.759999999999998</v>
      </c>
      <c r="E72" s="8">
        <f t="shared" si="15"/>
        <v>0</v>
      </c>
      <c r="F72" s="8">
        <f t="shared" si="16"/>
        <v>6</v>
      </c>
      <c r="G72" s="9">
        <f t="shared" si="17"/>
        <v>0</v>
      </c>
      <c r="I72" s="6"/>
    </row>
    <row r="73" spans="1:9" hidden="1" x14ac:dyDescent="0.2">
      <c r="A73" s="20">
        <f t="shared" si="18"/>
        <v>44166</v>
      </c>
      <c r="B73" s="20">
        <f t="shared" si="19"/>
        <v>44196</v>
      </c>
      <c r="C73" s="9">
        <v>17.46</v>
      </c>
      <c r="D73" s="9">
        <f t="shared" si="14"/>
        <v>26.19</v>
      </c>
      <c r="E73" s="8">
        <f t="shared" si="15"/>
        <v>0</v>
      </c>
      <c r="F73" s="8">
        <f t="shared" si="16"/>
        <v>6</v>
      </c>
      <c r="G73" s="9">
        <f t="shared" si="17"/>
        <v>0</v>
      </c>
      <c r="I73" s="6"/>
    </row>
    <row r="74" spans="1:9" hidden="1" x14ac:dyDescent="0.2">
      <c r="A74" s="20">
        <f t="shared" si="18"/>
        <v>44197</v>
      </c>
      <c r="B74" s="20">
        <f t="shared" si="19"/>
        <v>44227</v>
      </c>
      <c r="C74" s="9">
        <v>17.32</v>
      </c>
      <c r="D74" s="9">
        <f t="shared" si="1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17"/>
        <v>0</v>
      </c>
      <c r="I74" s="6"/>
    </row>
    <row r="75" spans="1:9" hidden="1" x14ac:dyDescent="0.2">
      <c r="A75" s="20">
        <f t="shared" si="18"/>
        <v>44228</v>
      </c>
      <c r="B75" s="20">
        <f t="shared" si="19"/>
        <v>44255</v>
      </c>
      <c r="C75" s="9">
        <v>17.54</v>
      </c>
      <c r="D75" s="9">
        <f t="shared" si="14"/>
        <v>26.31</v>
      </c>
      <c r="E75" s="8">
        <f t="shared" si="15"/>
        <v>0</v>
      </c>
      <c r="F75" s="8">
        <f t="shared" si="16"/>
        <v>6</v>
      </c>
      <c r="G75" s="9">
        <f t="shared" si="17"/>
        <v>0</v>
      </c>
      <c r="I75" s="6"/>
    </row>
    <row r="76" spans="1:9" hidden="1" x14ac:dyDescent="0.2">
      <c r="A76" s="20">
        <f t="shared" si="18"/>
        <v>44256</v>
      </c>
      <c r="B76" s="20">
        <f t="shared" si="19"/>
        <v>44286</v>
      </c>
      <c r="C76" s="9">
        <v>17.41</v>
      </c>
      <c r="D76" s="9">
        <f t="shared" si="14"/>
        <v>26.115000000000002</v>
      </c>
      <c r="E76" s="8">
        <f t="shared" si="15"/>
        <v>0</v>
      </c>
      <c r="F76" s="8">
        <f t="shared" si="16"/>
        <v>6</v>
      </c>
      <c r="G76" s="9">
        <f t="shared" si="17"/>
        <v>0</v>
      </c>
      <c r="I76" s="6"/>
    </row>
    <row r="77" spans="1:9" hidden="1" x14ac:dyDescent="0.2">
      <c r="A77" s="20">
        <f t="shared" si="18"/>
        <v>44287</v>
      </c>
      <c r="B77" s="20">
        <f t="shared" si="19"/>
        <v>44316</v>
      </c>
      <c r="C77" s="9">
        <v>17.309999999999999</v>
      </c>
      <c r="D77" s="9">
        <f t="shared" si="14"/>
        <v>25.964999999999996</v>
      </c>
      <c r="E77" s="8">
        <f t="shared" si="15"/>
        <v>0</v>
      </c>
      <c r="F77" s="8">
        <f t="shared" si="16"/>
        <v>6</v>
      </c>
      <c r="G77" s="9">
        <f t="shared" si="17"/>
        <v>0</v>
      </c>
      <c r="I77" s="6"/>
    </row>
    <row r="78" spans="1:9" hidden="1" x14ac:dyDescent="0.2">
      <c r="A78" s="20">
        <f t="shared" si="18"/>
        <v>44317</v>
      </c>
      <c r="B78" s="20">
        <f t="shared" si="19"/>
        <v>44347</v>
      </c>
      <c r="C78" s="9">
        <v>17.22</v>
      </c>
      <c r="D78" s="9">
        <f t="shared" si="14"/>
        <v>25.83</v>
      </c>
      <c r="E78" s="8">
        <f t="shared" si="15"/>
        <v>0</v>
      </c>
      <c r="F78" s="8">
        <f t="shared" si="16"/>
        <v>6</v>
      </c>
      <c r="G78" s="9">
        <f t="shared" si="17"/>
        <v>0</v>
      </c>
      <c r="I78" s="6"/>
    </row>
    <row r="79" spans="1:9" hidden="1" x14ac:dyDescent="0.2">
      <c r="A79" s="20">
        <f t="shared" si="18"/>
        <v>44348</v>
      </c>
      <c r="B79" s="20">
        <f t="shared" si="19"/>
        <v>44377</v>
      </c>
      <c r="C79" s="9">
        <v>17.21</v>
      </c>
      <c r="D79" s="9">
        <f t="shared" si="14"/>
        <v>25.815000000000001</v>
      </c>
      <c r="E79" s="8">
        <f t="shared" si="15"/>
        <v>0</v>
      </c>
      <c r="F79" s="8">
        <f t="shared" si="16"/>
        <v>6</v>
      </c>
      <c r="G79" s="9">
        <f t="shared" si="17"/>
        <v>0</v>
      </c>
      <c r="I79" s="6"/>
    </row>
    <row r="80" spans="1:9" hidden="1" x14ac:dyDescent="0.2">
      <c r="A80" s="20">
        <f t="shared" si="18"/>
        <v>44378</v>
      </c>
      <c r="B80" s="20">
        <f t="shared" si="19"/>
        <v>44408</v>
      </c>
      <c r="C80" s="9">
        <v>17.18</v>
      </c>
      <c r="D80" s="9">
        <f t="shared" si="14"/>
        <v>25.77</v>
      </c>
      <c r="E80" s="8">
        <f t="shared" si="15"/>
        <v>0</v>
      </c>
      <c r="F80" s="8">
        <f t="shared" si="16"/>
        <v>6</v>
      </c>
      <c r="G80" s="9">
        <f t="shared" si="17"/>
        <v>0</v>
      </c>
      <c r="I80" s="6"/>
    </row>
    <row r="81" spans="1:9" hidden="1" x14ac:dyDescent="0.2">
      <c r="A81" s="20">
        <f t="shared" si="18"/>
        <v>44409</v>
      </c>
      <c r="B81" s="20">
        <f t="shared" si="19"/>
        <v>44439</v>
      </c>
      <c r="C81" s="9">
        <v>17.239999999999998</v>
      </c>
      <c r="D81" s="9">
        <f t="shared" si="14"/>
        <v>25.86</v>
      </c>
      <c r="E81" s="8">
        <f t="shared" si="15"/>
        <v>0</v>
      </c>
      <c r="F81" s="8">
        <f t="shared" si="16"/>
        <v>6</v>
      </c>
      <c r="G81" s="9">
        <f t="shared" si="17"/>
        <v>0</v>
      </c>
      <c r="I81" s="6"/>
    </row>
    <row r="82" spans="1:9" hidden="1" x14ac:dyDescent="0.2">
      <c r="A82" s="20">
        <v>44469</v>
      </c>
      <c r="B82" s="20">
        <f t="shared" si="19"/>
        <v>44469</v>
      </c>
      <c r="C82" s="9">
        <v>17.190000000000001</v>
      </c>
      <c r="D82" s="9">
        <f t="shared" si="14"/>
        <v>25.785000000000004</v>
      </c>
      <c r="E82" s="8">
        <f t="shared" si="15"/>
        <v>0</v>
      </c>
      <c r="F82" s="8">
        <f t="shared" si="16"/>
        <v>6</v>
      </c>
      <c r="G82" s="9">
        <f t="shared" si="17"/>
        <v>0</v>
      </c>
      <c r="I82" s="6"/>
    </row>
    <row r="83" spans="1:9" hidden="1" x14ac:dyDescent="0.2">
      <c r="A83" s="20">
        <v>44470</v>
      </c>
      <c r="B83" s="20">
        <f t="shared" si="19"/>
        <v>44500</v>
      </c>
      <c r="C83" s="9">
        <v>17.079999999999998</v>
      </c>
      <c r="D83" s="9">
        <f t="shared" si="14"/>
        <v>25.619999999999997</v>
      </c>
      <c r="E83" s="8">
        <f t="shared" si="15"/>
        <v>0</v>
      </c>
      <c r="F83" s="8">
        <f t="shared" si="16"/>
        <v>6</v>
      </c>
      <c r="G83" s="9">
        <f t="shared" si="17"/>
        <v>0</v>
      </c>
      <c r="I83" s="6"/>
    </row>
    <row r="84" spans="1:9" hidden="1" x14ac:dyDescent="0.2">
      <c r="A84" s="20">
        <f t="shared" si="18"/>
        <v>44501</v>
      </c>
      <c r="B84" s="20">
        <f t="shared" si="19"/>
        <v>44530</v>
      </c>
      <c r="C84" s="9">
        <v>17.27</v>
      </c>
      <c r="D84" s="9">
        <f t="shared" si="14"/>
        <v>25.905000000000001</v>
      </c>
      <c r="E84" s="8">
        <f t="shared" si="15"/>
        <v>0</v>
      </c>
      <c r="F84" s="8">
        <f t="shared" si="16"/>
        <v>6</v>
      </c>
      <c r="G84" s="9">
        <f t="shared" si="17"/>
        <v>0</v>
      </c>
      <c r="I84" s="6"/>
    </row>
    <row r="85" spans="1:9" hidden="1" x14ac:dyDescent="0.2">
      <c r="A85" s="20">
        <f t="shared" si="18"/>
        <v>44531</v>
      </c>
      <c r="B85" s="20">
        <f t="shared" si="19"/>
        <v>44561</v>
      </c>
      <c r="C85" s="9">
        <v>17.46</v>
      </c>
      <c r="D85" s="9">
        <f t="shared" si="14"/>
        <v>26.19</v>
      </c>
      <c r="E85" s="8">
        <f t="shared" si="15"/>
        <v>0</v>
      </c>
      <c r="F85" s="8">
        <f t="shared" si="16"/>
        <v>6</v>
      </c>
      <c r="G85" s="9">
        <f t="shared" si="17"/>
        <v>0</v>
      </c>
      <c r="I85" s="6"/>
    </row>
    <row r="86" spans="1:9" hidden="1" x14ac:dyDescent="0.2">
      <c r="A86" s="20">
        <f t="shared" si="18"/>
        <v>44562</v>
      </c>
      <c r="B86" s="20">
        <f t="shared" si="19"/>
        <v>44592</v>
      </c>
      <c r="C86" s="21">
        <v>17.66</v>
      </c>
      <c r="D86" s="9">
        <f t="shared" si="14"/>
        <v>26.490000000000002</v>
      </c>
      <c r="E86" s="8">
        <f t="shared" si="15"/>
        <v>0</v>
      </c>
      <c r="F86" s="8">
        <f t="shared" si="16"/>
        <v>6</v>
      </c>
      <c r="G86" s="9">
        <f t="shared" si="17"/>
        <v>0</v>
      </c>
      <c r="I86" s="6"/>
    </row>
    <row r="87" spans="1:9" hidden="1" x14ac:dyDescent="0.2">
      <c r="A87" s="20">
        <f t="shared" si="18"/>
        <v>44593</v>
      </c>
      <c r="B87" s="20">
        <f t="shared" si="19"/>
        <v>44620</v>
      </c>
      <c r="C87" s="21">
        <v>18.3</v>
      </c>
      <c r="D87" s="9">
        <f t="shared" si="14"/>
        <v>27.450000000000003</v>
      </c>
      <c r="E87" s="8">
        <f t="shared" si="15"/>
        <v>0</v>
      </c>
      <c r="F87" s="8">
        <f t="shared" si="16"/>
        <v>6</v>
      </c>
      <c r="G87" s="9">
        <f t="shared" si="17"/>
        <v>0</v>
      </c>
      <c r="I87" s="6"/>
    </row>
    <row r="88" spans="1:9" hidden="1" x14ac:dyDescent="0.2">
      <c r="A88" s="20">
        <f t="shared" si="18"/>
        <v>44621</v>
      </c>
      <c r="B88" s="20">
        <f t="shared" si="19"/>
        <v>44651</v>
      </c>
      <c r="C88" s="21">
        <v>18.47</v>
      </c>
      <c r="D88" s="9">
        <f t="shared" si="14"/>
        <v>27.704999999999998</v>
      </c>
      <c r="E88" s="8">
        <f t="shared" si="15"/>
        <v>0</v>
      </c>
      <c r="F88" s="8">
        <f t="shared" si="16"/>
        <v>6</v>
      </c>
      <c r="G88" s="9">
        <f t="shared" si="17"/>
        <v>0</v>
      </c>
      <c r="I88" s="6"/>
    </row>
    <row r="89" spans="1:9" hidden="1" x14ac:dyDescent="0.2">
      <c r="A89" s="20">
        <f t="shared" si="18"/>
        <v>44652</v>
      </c>
      <c r="B89" s="20">
        <f t="shared" si="19"/>
        <v>44681</v>
      </c>
      <c r="C89" s="21">
        <v>19.05</v>
      </c>
      <c r="D89" s="9">
        <f t="shared" si="14"/>
        <v>28.575000000000003</v>
      </c>
      <c r="E89" s="8">
        <f t="shared" si="15"/>
        <v>0</v>
      </c>
      <c r="F89" s="8">
        <f t="shared" si="16"/>
        <v>6</v>
      </c>
      <c r="G89" s="9">
        <f t="shared" si="17"/>
        <v>0</v>
      </c>
      <c r="I89" s="6"/>
    </row>
    <row r="90" spans="1:9" hidden="1" x14ac:dyDescent="0.2">
      <c r="A90" s="20">
        <f t="shared" si="18"/>
        <v>44682</v>
      </c>
      <c r="B90" s="20">
        <f t="shared" si="19"/>
        <v>44712</v>
      </c>
      <c r="C90" s="21">
        <v>19.71</v>
      </c>
      <c r="D90" s="9">
        <f t="shared" si="14"/>
        <v>29.565000000000001</v>
      </c>
      <c r="E90" s="8">
        <f t="shared" si="15"/>
        <v>0</v>
      </c>
      <c r="F90" s="8">
        <f t="shared" si="16"/>
        <v>6</v>
      </c>
      <c r="G90" s="9">
        <f t="shared" si="17"/>
        <v>0</v>
      </c>
      <c r="I90" s="6"/>
    </row>
    <row r="91" spans="1:9" x14ac:dyDescent="0.2">
      <c r="A91" s="20">
        <v>44734</v>
      </c>
      <c r="B91" s="20">
        <f t="shared" si="19"/>
        <v>44742</v>
      </c>
      <c r="C91" s="21">
        <v>20.399999999999999</v>
      </c>
      <c r="D91" s="9">
        <f t="shared" si="14"/>
        <v>30.599999999999998</v>
      </c>
      <c r="E91" s="8">
        <f t="shared" si="15"/>
        <v>9</v>
      </c>
      <c r="F91" s="8">
        <f t="shared" si="16"/>
        <v>15</v>
      </c>
      <c r="G91" s="9">
        <f t="shared" si="17"/>
        <v>719173.91227988119</v>
      </c>
      <c r="I91" s="6"/>
    </row>
    <row r="92" spans="1:9" x14ac:dyDescent="0.2">
      <c r="A92" s="20">
        <f t="shared" si="18"/>
        <v>44743</v>
      </c>
      <c r="B92" s="20">
        <f t="shared" si="19"/>
        <v>44773</v>
      </c>
      <c r="C92" s="21">
        <v>21.28</v>
      </c>
      <c r="D92" s="9">
        <f t="shared" si="14"/>
        <v>31.92</v>
      </c>
      <c r="E92" s="8">
        <f t="shared" si="15"/>
        <v>31</v>
      </c>
      <c r="F92" s="8">
        <f t="shared" si="16"/>
        <v>46</v>
      </c>
      <c r="G92" s="9">
        <f t="shared" si="17"/>
        <v>2592392.9914744939</v>
      </c>
      <c r="I92" s="6"/>
    </row>
    <row r="93" spans="1:9" x14ac:dyDescent="0.2">
      <c r="A93" s="20">
        <f t="shared" si="18"/>
        <v>44774</v>
      </c>
      <c r="B93" s="20">
        <f t="shared" si="19"/>
        <v>44804</v>
      </c>
      <c r="C93" s="21">
        <v>22.21</v>
      </c>
      <c r="D93" s="9">
        <f t="shared" si="14"/>
        <v>33.314999999999998</v>
      </c>
      <c r="E93" s="8">
        <f t="shared" si="15"/>
        <v>31</v>
      </c>
      <c r="F93" s="8">
        <f t="shared" si="16"/>
        <v>77</v>
      </c>
      <c r="G93" s="9">
        <f t="shared" si="17"/>
        <v>2692037.0843000179</v>
      </c>
      <c r="I93" s="6"/>
    </row>
    <row r="94" spans="1:9" x14ac:dyDescent="0.2">
      <c r="A94" s="20">
        <f t="shared" si="18"/>
        <v>44805</v>
      </c>
      <c r="B94" s="20">
        <f t="shared" si="19"/>
        <v>44834</v>
      </c>
      <c r="C94" s="21">
        <v>23.5</v>
      </c>
      <c r="D94" s="9">
        <f t="shared" si="14"/>
        <v>35.25</v>
      </c>
      <c r="E94" s="8">
        <f t="shared" si="15"/>
        <v>30</v>
      </c>
      <c r="F94" s="8">
        <f t="shared" si="16"/>
        <v>107</v>
      </c>
      <c r="G94" s="9">
        <f t="shared" si="17"/>
        <v>2736300.2702192026</v>
      </c>
      <c r="I94" s="6"/>
    </row>
    <row r="95" spans="1:9" x14ac:dyDescent="0.2">
      <c r="A95" s="20">
        <f t="shared" si="18"/>
        <v>44835</v>
      </c>
      <c r="B95" s="20">
        <f t="shared" si="19"/>
        <v>44865</v>
      </c>
      <c r="C95" s="21">
        <v>24.61</v>
      </c>
      <c r="D95" s="9">
        <f t="shared" si="14"/>
        <v>36.914999999999999</v>
      </c>
      <c r="E95" s="8">
        <f t="shared" si="15"/>
        <v>31</v>
      </c>
      <c r="F95" s="8">
        <f t="shared" si="16"/>
        <v>138</v>
      </c>
      <c r="G95" s="9">
        <f t="shared" si="17"/>
        <v>2944841.2951155393</v>
      </c>
      <c r="I95" s="6"/>
    </row>
    <row r="96" spans="1:9" x14ac:dyDescent="0.2">
      <c r="A96" s="20">
        <f t="shared" si="18"/>
        <v>44866</v>
      </c>
      <c r="B96" s="20">
        <f t="shared" si="19"/>
        <v>44895</v>
      </c>
      <c r="C96" s="21">
        <v>25.78</v>
      </c>
      <c r="D96" s="9">
        <f t="shared" si="14"/>
        <v>38.67</v>
      </c>
      <c r="E96" s="8">
        <f t="shared" si="15"/>
        <v>30</v>
      </c>
      <c r="F96" s="8">
        <f t="shared" si="16"/>
        <v>168</v>
      </c>
      <c r="G96" s="9">
        <f t="shared" si="17"/>
        <v>2965651.2865897724</v>
      </c>
      <c r="I96" s="6"/>
    </row>
    <row r="97" spans="1:9" x14ac:dyDescent="0.2">
      <c r="A97" s="20">
        <f t="shared" si="18"/>
        <v>44896</v>
      </c>
      <c r="B97" s="20">
        <f t="shared" si="19"/>
        <v>44926</v>
      </c>
      <c r="C97" s="21">
        <v>27.64</v>
      </c>
      <c r="D97" s="9">
        <f t="shared" si="14"/>
        <v>41.46</v>
      </c>
      <c r="E97" s="8">
        <f t="shared" si="15"/>
        <v>31</v>
      </c>
      <c r="F97" s="8">
        <f t="shared" si="16"/>
        <v>199</v>
      </c>
      <c r="G97" s="9">
        <f t="shared" si="17"/>
        <v>3255458.6077105221</v>
      </c>
      <c r="I97" s="6"/>
    </row>
    <row r="98" spans="1:9" x14ac:dyDescent="0.2">
      <c r="A98" s="20">
        <f t="shared" si="18"/>
        <v>44927</v>
      </c>
      <c r="B98" s="20">
        <f t="shared" si="19"/>
        <v>44957</v>
      </c>
      <c r="C98" s="21">
        <v>28.84</v>
      </c>
      <c r="D98" s="9">
        <f t="shared" si="14"/>
        <v>43.26</v>
      </c>
      <c r="E98" s="8">
        <f t="shared" si="15"/>
        <v>31</v>
      </c>
      <c r="F98" s="8">
        <f t="shared" si="16"/>
        <v>230</v>
      </c>
      <c r="G98" s="9">
        <f t="shared" si="17"/>
        <v>3375956.3949493608</v>
      </c>
      <c r="I98" s="6"/>
    </row>
    <row r="99" spans="1:9" x14ac:dyDescent="0.2">
      <c r="A99" s="20">
        <f t="shared" si="18"/>
        <v>44958</v>
      </c>
      <c r="B99" s="20">
        <f t="shared" si="19"/>
        <v>44985</v>
      </c>
      <c r="C99" s="21">
        <v>30.18</v>
      </c>
      <c r="D99" s="9">
        <f t="shared" si="14"/>
        <v>45.269999999999996</v>
      </c>
      <c r="E99" s="8">
        <f t="shared" si="15"/>
        <v>28</v>
      </c>
      <c r="F99" s="8">
        <f t="shared" si="16"/>
        <v>258</v>
      </c>
      <c r="G99" s="9">
        <f t="shared" si="17"/>
        <v>3164431.8058345849</v>
      </c>
      <c r="I99" s="6"/>
    </row>
    <row r="100" spans="1:9" x14ac:dyDescent="0.2">
      <c r="A100" s="20">
        <f t="shared" si="18"/>
        <v>44986</v>
      </c>
      <c r="B100" s="20">
        <f t="shared" si="19"/>
        <v>45016</v>
      </c>
      <c r="C100" s="21">
        <v>30.84</v>
      </c>
      <c r="D100" s="9">
        <f t="shared" si="14"/>
        <v>46.26</v>
      </c>
      <c r="E100" s="8">
        <f t="shared" si="15"/>
        <v>31</v>
      </c>
      <c r="F100" s="8">
        <f t="shared" si="16"/>
        <v>289</v>
      </c>
      <c r="G100" s="9">
        <f t="shared" si="17"/>
        <v>3573740.9751346093</v>
      </c>
      <c r="I100" s="6"/>
    </row>
    <row r="101" spans="1:9" x14ac:dyDescent="0.2">
      <c r="A101" s="20">
        <f t="shared" si="18"/>
        <v>45017</v>
      </c>
      <c r="B101" s="20">
        <f t="shared" si="19"/>
        <v>45046</v>
      </c>
      <c r="C101" s="21">
        <v>31.39</v>
      </c>
      <c r="D101" s="9">
        <f t="shared" si="14"/>
        <v>47.085000000000001</v>
      </c>
      <c r="E101" s="8">
        <f t="shared" si="15"/>
        <v>30</v>
      </c>
      <c r="F101" s="8">
        <f t="shared" si="16"/>
        <v>319</v>
      </c>
      <c r="G101" s="9">
        <f t="shared" si="17"/>
        <v>3508600.3952852977</v>
      </c>
      <c r="I101" s="6"/>
    </row>
    <row r="102" spans="1:9" x14ac:dyDescent="0.2">
      <c r="A102" s="20">
        <f t="shared" si="18"/>
        <v>45047</v>
      </c>
      <c r="B102" s="20">
        <f t="shared" si="19"/>
        <v>45077</v>
      </c>
      <c r="C102" s="21">
        <v>30.27</v>
      </c>
      <c r="D102" s="9">
        <f t="shared" si="14"/>
        <v>45.405000000000001</v>
      </c>
      <c r="E102" s="8">
        <f t="shared" si="15"/>
        <v>31</v>
      </c>
      <c r="F102" s="8">
        <f t="shared" si="16"/>
        <v>350</v>
      </c>
      <c r="G102" s="9">
        <f t="shared" si="17"/>
        <v>3517753.4484746219</v>
      </c>
      <c r="I102" s="6"/>
    </row>
    <row r="103" spans="1:9" x14ac:dyDescent="0.2">
      <c r="A103" s="20">
        <f t="shared" si="18"/>
        <v>45078</v>
      </c>
      <c r="B103" s="20">
        <f t="shared" si="19"/>
        <v>45107</v>
      </c>
      <c r="C103" s="21">
        <v>29.76</v>
      </c>
      <c r="D103" s="9">
        <f t="shared" si="14"/>
        <v>44.64</v>
      </c>
      <c r="E103" s="8">
        <f t="shared" si="15"/>
        <v>30</v>
      </c>
      <c r="F103" s="8">
        <f t="shared" si="16"/>
        <v>380</v>
      </c>
      <c r="G103" s="9">
        <f t="shared" si="17"/>
        <v>3353846.8717398718</v>
      </c>
      <c r="I103" s="6"/>
    </row>
    <row r="104" spans="1:9" x14ac:dyDescent="0.2">
      <c r="A104" s="20">
        <f t="shared" si="18"/>
        <v>45108</v>
      </c>
      <c r="B104" s="20">
        <f t="shared" si="19"/>
        <v>45138</v>
      </c>
      <c r="C104" s="21">
        <v>29.36</v>
      </c>
      <c r="D104" s="9">
        <f t="shared" si="14"/>
        <v>44.04</v>
      </c>
      <c r="E104" s="8">
        <f t="shared" si="15"/>
        <v>31</v>
      </c>
      <c r="F104" s="8">
        <f t="shared" si="16"/>
        <v>411</v>
      </c>
      <c r="G104" s="9">
        <f t="shared" si="17"/>
        <v>3427742.3649733295</v>
      </c>
      <c r="I104" s="6"/>
    </row>
    <row r="105" spans="1:9" x14ac:dyDescent="0.2">
      <c r="A105" s="20">
        <f t="shared" si="18"/>
        <v>45139</v>
      </c>
      <c r="B105" s="20">
        <f t="shared" si="19"/>
        <v>45169</v>
      </c>
      <c r="C105" s="21">
        <v>28.75</v>
      </c>
      <c r="D105" s="9">
        <f t="shared" si="14"/>
        <v>43.125</v>
      </c>
      <c r="E105" s="8">
        <f t="shared" si="15"/>
        <v>31</v>
      </c>
      <c r="F105" s="8">
        <f t="shared" si="16"/>
        <v>442</v>
      </c>
      <c r="G105" s="9">
        <f t="shared" si="17"/>
        <v>3366967.2564289263</v>
      </c>
      <c r="I105" s="6"/>
    </row>
    <row r="106" spans="1:9" x14ac:dyDescent="0.2">
      <c r="A106" s="20">
        <f t="shared" si="18"/>
        <v>45170</v>
      </c>
      <c r="B106" s="20">
        <f t="shared" si="19"/>
        <v>45199</v>
      </c>
      <c r="C106" s="21">
        <v>28.03</v>
      </c>
      <c r="D106" s="9">
        <f t="shared" si="14"/>
        <v>42.045000000000002</v>
      </c>
      <c r="E106" s="8">
        <f t="shared" si="15"/>
        <v>30</v>
      </c>
      <c r="F106" s="8">
        <f t="shared" si="16"/>
        <v>472</v>
      </c>
      <c r="G106" s="9">
        <f t="shared" si="17"/>
        <v>3186950.4100623056</v>
      </c>
      <c r="I106" s="6"/>
    </row>
    <row r="107" spans="1:9" x14ac:dyDescent="0.2">
      <c r="A107" s="20">
        <f t="shared" si="18"/>
        <v>45200</v>
      </c>
      <c r="B107" s="20">
        <f t="shared" si="19"/>
        <v>45230</v>
      </c>
      <c r="C107" s="21">
        <v>26.53</v>
      </c>
      <c r="D107" s="9">
        <f t="shared" ref="D107:D120" si="20">IF($C$10=1, +C107,+C107*1.5)</f>
        <v>39.795000000000002</v>
      </c>
      <c r="E107" s="8">
        <f t="shared" ref="E107:E119" si="21">IF(F106=$C$8,0, IF(AND($D$7&gt;B107,$E$7&gt;B107),0, IF(AND($D$7&gt;=A107,$E$7&lt;=B107),$E$7-$D$7+1,IF(AND(F106&lt;&gt;0,$E$7&gt;=A107,$E$7&lt;=B107),$E$7-A107+1,IF(AND(F106=0,$D$7&gt;=A107,$D$7&lt;=B107,$E$7&gt;B107),B107-$D$7+1, B107-A107+1)))))</f>
        <v>31</v>
      </c>
      <c r="F107" s="8">
        <f t="shared" ref="F107:F119" si="22">+F106+E107</f>
        <v>503</v>
      </c>
      <c r="G107" s="9">
        <f t="shared" ref="G107:G119" si="23">(((1+(D107/100))^(E107/365))-1)*$C$7</f>
        <v>3142742.4279360306</v>
      </c>
      <c r="I107" s="6"/>
    </row>
    <row r="108" spans="1:9" x14ac:dyDescent="0.2">
      <c r="A108" s="20">
        <f t="shared" si="18"/>
        <v>45231</v>
      </c>
      <c r="B108" s="20">
        <f t="shared" si="19"/>
        <v>45260</v>
      </c>
      <c r="C108" s="21">
        <v>25.52</v>
      </c>
      <c r="D108" s="9">
        <f t="shared" si="20"/>
        <v>38.28</v>
      </c>
      <c r="E108" s="8">
        <f t="shared" si="21"/>
        <v>30</v>
      </c>
      <c r="F108" s="8">
        <f t="shared" si="22"/>
        <v>533</v>
      </c>
      <c r="G108" s="9">
        <f t="shared" si="23"/>
        <v>2939761.1336589199</v>
      </c>
      <c r="I108" s="6"/>
    </row>
    <row r="109" spans="1:9" x14ac:dyDescent="0.2">
      <c r="A109" s="20">
        <f t="shared" si="18"/>
        <v>45261</v>
      </c>
      <c r="B109" s="20">
        <f t="shared" si="19"/>
        <v>45291</v>
      </c>
      <c r="C109" s="21">
        <v>25.04</v>
      </c>
      <c r="D109" s="9">
        <f t="shared" si="20"/>
        <v>37.56</v>
      </c>
      <c r="E109" s="8">
        <f t="shared" si="21"/>
        <v>31</v>
      </c>
      <c r="F109" s="8">
        <f t="shared" si="22"/>
        <v>564</v>
      </c>
      <c r="G109" s="9">
        <f t="shared" si="23"/>
        <v>2989491.6991362758</v>
      </c>
    </row>
    <row r="110" spans="1:9" x14ac:dyDescent="0.2">
      <c r="A110" s="20">
        <f t="shared" si="18"/>
        <v>45292</v>
      </c>
      <c r="B110" s="20">
        <f t="shared" si="19"/>
        <v>45322</v>
      </c>
      <c r="C110" s="21">
        <v>23.32</v>
      </c>
      <c r="D110" s="9">
        <f t="shared" si="20"/>
        <v>34.980000000000004</v>
      </c>
      <c r="E110" s="8">
        <f t="shared" si="21"/>
        <v>31</v>
      </c>
      <c r="F110" s="8">
        <f t="shared" si="22"/>
        <v>595</v>
      </c>
      <c r="G110" s="9">
        <f t="shared" si="23"/>
        <v>2809725.6648105527</v>
      </c>
    </row>
    <row r="111" spans="1:9" x14ac:dyDescent="0.2">
      <c r="A111" s="20">
        <f t="shared" si="18"/>
        <v>45323</v>
      </c>
      <c r="B111" s="20">
        <f t="shared" si="19"/>
        <v>45351</v>
      </c>
      <c r="C111" s="21">
        <v>23.31</v>
      </c>
      <c r="D111" s="9">
        <f t="shared" si="20"/>
        <v>34.964999999999996</v>
      </c>
      <c r="E111" s="8">
        <f t="shared" si="21"/>
        <v>29</v>
      </c>
      <c r="F111" s="8">
        <f t="shared" si="22"/>
        <v>624</v>
      </c>
      <c r="G111" s="9">
        <f t="shared" si="23"/>
        <v>2625300.3275628188</v>
      </c>
    </row>
    <row r="112" spans="1:9" x14ac:dyDescent="0.2">
      <c r="A112" s="20">
        <f t="shared" si="18"/>
        <v>45352</v>
      </c>
      <c r="B112" s="20">
        <f t="shared" si="19"/>
        <v>45382</v>
      </c>
      <c r="C112" s="21">
        <v>22.2</v>
      </c>
      <c r="D112" s="9">
        <f t="shared" si="20"/>
        <v>33.299999999999997</v>
      </c>
      <c r="E112" s="8">
        <f t="shared" si="21"/>
        <v>31</v>
      </c>
      <c r="F112" s="8">
        <f t="shared" si="22"/>
        <v>655</v>
      </c>
      <c r="G112" s="9">
        <f t="shared" si="23"/>
        <v>2690970.726947933</v>
      </c>
    </row>
    <row r="113" spans="1:7" x14ac:dyDescent="0.2">
      <c r="A113" s="20">
        <f t="shared" si="18"/>
        <v>45383</v>
      </c>
      <c r="B113" s="20">
        <f t="shared" si="19"/>
        <v>45412</v>
      </c>
      <c r="C113" s="21">
        <v>22.06</v>
      </c>
      <c r="D113" s="9">
        <f t="shared" si="20"/>
        <v>33.089999999999996</v>
      </c>
      <c r="E113" s="8">
        <f t="shared" si="21"/>
        <v>30</v>
      </c>
      <c r="F113" s="8">
        <f t="shared" si="22"/>
        <v>685</v>
      </c>
      <c r="G113" s="9">
        <f t="shared" si="23"/>
        <v>2588688.7074930519</v>
      </c>
    </row>
    <row r="114" spans="1:7" x14ac:dyDescent="0.2">
      <c r="A114" s="20">
        <f t="shared" si="18"/>
        <v>45413</v>
      </c>
      <c r="B114" s="20">
        <f t="shared" si="19"/>
        <v>45443</v>
      </c>
      <c r="C114" s="21">
        <v>21.02</v>
      </c>
      <c r="D114" s="9">
        <f t="shared" si="20"/>
        <v>31.53</v>
      </c>
      <c r="E114" s="8">
        <f t="shared" si="21"/>
        <v>31</v>
      </c>
      <c r="F114" s="8">
        <f t="shared" si="22"/>
        <v>716</v>
      </c>
      <c r="G114" s="9">
        <f t="shared" si="23"/>
        <v>2564363.0440610815</v>
      </c>
    </row>
    <row r="115" spans="1:7" x14ac:dyDescent="0.2">
      <c r="A115" s="20">
        <f t="shared" si="18"/>
        <v>45444</v>
      </c>
      <c r="B115" s="20">
        <f t="shared" si="19"/>
        <v>45473</v>
      </c>
      <c r="C115" s="21">
        <v>20.56</v>
      </c>
      <c r="D115" s="9">
        <f t="shared" si="20"/>
        <v>30.839999999999996</v>
      </c>
      <c r="E115" s="8">
        <f t="shared" si="21"/>
        <v>30</v>
      </c>
      <c r="F115" s="8">
        <f t="shared" si="22"/>
        <v>746</v>
      </c>
      <c r="G115" s="9">
        <f t="shared" si="23"/>
        <v>2432569.8728826921</v>
      </c>
    </row>
    <row r="116" spans="1:7" x14ac:dyDescent="0.2">
      <c r="A116" s="20">
        <f t="shared" si="18"/>
        <v>45474</v>
      </c>
      <c r="B116" s="20">
        <f t="shared" si="19"/>
        <v>45504</v>
      </c>
      <c r="C116" s="21">
        <v>19.66</v>
      </c>
      <c r="D116" s="9">
        <f t="shared" si="20"/>
        <v>29.490000000000002</v>
      </c>
      <c r="E116" s="8">
        <f t="shared" si="21"/>
        <v>31</v>
      </c>
      <c r="F116" s="8">
        <f t="shared" si="22"/>
        <v>777</v>
      </c>
      <c r="G116" s="9">
        <f t="shared" si="23"/>
        <v>2416493.7732516141</v>
      </c>
    </row>
    <row r="117" spans="1:7" x14ac:dyDescent="0.2">
      <c r="A117" s="20">
        <f t="shared" si="18"/>
        <v>45505</v>
      </c>
      <c r="B117" s="20">
        <f t="shared" si="19"/>
        <v>45535</v>
      </c>
      <c r="C117" s="21">
        <v>19.47</v>
      </c>
      <c r="D117" s="9">
        <f t="shared" si="20"/>
        <v>29.204999999999998</v>
      </c>
      <c r="E117" s="8">
        <f t="shared" si="21"/>
        <v>31</v>
      </c>
      <c r="F117" s="8">
        <f t="shared" si="22"/>
        <v>808</v>
      </c>
      <c r="G117" s="9">
        <f t="shared" si="23"/>
        <v>2395666.0999161336</v>
      </c>
    </row>
    <row r="118" spans="1:7" x14ac:dyDescent="0.2">
      <c r="A118" s="20">
        <f t="shared" ref="A118:A119" si="24">+B117+1</f>
        <v>45536</v>
      </c>
      <c r="B118" s="20">
        <f t="shared" ref="B118:B119" si="25">EOMONTH(A118,0)</f>
        <v>45565</v>
      </c>
      <c r="C118" s="21">
        <v>19.23</v>
      </c>
      <c r="D118" s="9">
        <f t="shared" si="20"/>
        <v>28.844999999999999</v>
      </c>
      <c r="E118" s="8">
        <f t="shared" si="21"/>
        <v>30</v>
      </c>
      <c r="F118" s="8">
        <f t="shared" si="22"/>
        <v>838</v>
      </c>
      <c r="G118" s="9">
        <f t="shared" si="23"/>
        <v>2292069.6380484123</v>
      </c>
    </row>
    <row r="119" spans="1:7" x14ac:dyDescent="0.2">
      <c r="A119" s="20">
        <f t="shared" si="24"/>
        <v>45566</v>
      </c>
      <c r="B119" s="20">
        <f t="shared" si="25"/>
        <v>45596</v>
      </c>
      <c r="C119" s="21">
        <v>18.78</v>
      </c>
      <c r="D119" s="9">
        <f t="shared" si="20"/>
        <v>28.17</v>
      </c>
      <c r="E119" s="8">
        <f t="shared" si="21"/>
        <v>31</v>
      </c>
      <c r="F119" s="8">
        <f t="shared" si="22"/>
        <v>869</v>
      </c>
      <c r="G119" s="9">
        <f t="shared" si="23"/>
        <v>2319673.5303700385</v>
      </c>
    </row>
    <row r="120" spans="1:7" x14ac:dyDescent="0.2">
      <c r="A120" s="20">
        <f t="shared" ref="A120:A121" si="26">+B119+1</f>
        <v>45597</v>
      </c>
      <c r="B120" s="20">
        <f t="shared" ref="B120" si="27">EOMONTH(A120,0)</f>
        <v>45626</v>
      </c>
      <c r="C120" s="21">
        <v>18.600000000000001</v>
      </c>
      <c r="D120" s="9">
        <f t="shared" si="20"/>
        <v>27.900000000000002</v>
      </c>
      <c r="E120" s="8">
        <f t="shared" ref="E120" si="28">IF(F119=$C$8,0, IF(AND($D$7&gt;B120,$E$7&gt;B120),0, IF(AND($D$7&gt;=A120,$E$7&lt;=B120),$E$7-$D$7+1,IF(AND(F119&lt;&gt;0,$E$7&gt;=A120,$E$7&lt;=B120),$E$7-A120+1,IF(AND(F119=0,$D$7&gt;=A120,$D$7&lt;=B120,$E$7&gt;B120),B120-$D$7+1, B120-A120+1)))))</f>
        <v>30</v>
      </c>
      <c r="F120" s="8">
        <f t="shared" ref="F120" si="29">+F119+E120</f>
        <v>899</v>
      </c>
      <c r="G120" s="9">
        <f t="shared" ref="G120" si="30">(((1+(D120/100))^(E120/365))-1)*$C$7</f>
        <v>2224818.6596112535</v>
      </c>
    </row>
    <row r="121" spans="1:7" x14ac:dyDescent="0.2">
      <c r="A121" s="20">
        <f t="shared" si="26"/>
        <v>45627</v>
      </c>
      <c r="B121" s="20">
        <v>45657</v>
      </c>
      <c r="C121" s="21">
        <v>17.59</v>
      </c>
      <c r="D121" s="9">
        <f t="shared" ref="D121:D124" si="31">IF($C$10=1, +C121,+C121*1.5)</f>
        <v>26.384999999999998</v>
      </c>
      <c r="E121" s="8">
        <f t="shared" ref="E121" si="32">IF(F120=$C$8,0, IF(AND($D$7&gt;B121,$E$7&gt;B121),0, IF(AND($D$7&gt;=A121,$E$7&lt;=B121),$E$7-$D$7+1,IF(AND(F120&lt;&gt;0,$E$7&gt;=A121,$E$7&lt;=B121),$E$7-A121+1,IF(AND(F120=0,$D$7&gt;=A121,$D$7&lt;=B121,$E$7&gt;B121),B121-$D$7+1, B121-A121+1)))))</f>
        <v>31</v>
      </c>
      <c r="F121" s="8">
        <f t="shared" ref="F121" si="33">+F120+E121</f>
        <v>930</v>
      </c>
      <c r="G121" s="9">
        <f t="shared" ref="G121" si="34">(((1+(D121/100))^(E121/365))-1)*$C$7</f>
        <v>2187284.6406949372</v>
      </c>
    </row>
    <row r="122" spans="1:7" x14ac:dyDescent="0.2">
      <c r="A122" s="20">
        <f t="shared" ref="A122:A124" si="35">+B121+1</f>
        <v>45658</v>
      </c>
      <c r="B122" s="20">
        <v>45688</v>
      </c>
      <c r="C122" s="21">
        <v>16.59</v>
      </c>
      <c r="D122" s="9">
        <f t="shared" si="31"/>
        <v>24.884999999999998</v>
      </c>
      <c r="E122" s="8">
        <f t="shared" ref="E122:E124" si="36">IF(F121=$C$8,0, IF(AND($D$7&gt;B122,$E$7&gt;B122),0, IF(AND($D$7&gt;=A122,$E$7&lt;=B122),$E$7-$D$7+1,IF(AND(F121&lt;&gt;0,$E$7&gt;=A122,$E$7&lt;=B122),$E$7-A122+1,IF(AND(F121=0,$D$7&gt;=A122,$D$7&lt;=B122,$E$7&gt;B122),B122-$D$7+1, B122-A122+1)))))</f>
        <v>31</v>
      </c>
      <c r="F122" s="8">
        <f t="shared" ref="F122:F124" si="37">+F121+E122</f>
        <v>961</v>
      </c>
      <c r="G122" s="9">
        <f t="shared" ref="G122:G124" si="38">(((1+(D122/100))^(E122/365))-1)*$C$7</f>
        <v>2074703.7304293162</v>
      </c>
    </row>
    <row r="123" spans="1:7" x14ac:dyDescent="0.2">
      <c r="A123" s="20">
        <f t="shared" si="35"/>
        <v>45689</v>
      </c>
      <c r="B123" s="20">
        <v>45716</v>
      </c>
      <c r="C123" s="21">
        <v>17.53</v>
      </c>
      <c r="D123" s="9">
        <f t="shared" si="31"/>
        <v>26.295000000000002</v>
      </c>
      <c r="E123" s="8">
        <f t="shared" si="36"/>
        <v>28</v>
      </c>
      <c r="F123" s="8">
        <f t="shared" si="37"/>
        <v>989</v>
      </c>
      <c r="G123" s="9">
        <f t="shared" si="38"/>
        <v>1967647.4205134897</v>
      </c>
    </row>
    <row r="124" spans="1:7" ht="13.5" thickBot="1" x14ac:dyDescent="0.25">
      <c r="A124" s="20">
        <f t="shared" si="35"/>
        <v>45717</v>
      </c>
      <c r="B124" s="20">
        <v>45737</v>
      </c>
      <c r="C124" s="21">
        <v>16.61</v>
      </c>
      <c r="D124" s="9">
        <f t="shared" si="31"/>
        <v>24.914999999999999</v>
      </c>
      <c r="E124" s="8">
        <f t="shared" si="36"/>
        <v>21</v>
      </c>
      <c r="F124" s="8">
        <f t="shared" si="37"/>
        <v>1010</v>
      </c>
      <c r="G124" s="9">
        <f t="shared" si="38"/>
        <v>1402685.4999944221</v>
      </c>
    </row>
    <row r="125" spans="1:7" ht="13.5" thickBot="1" x14ac:dyDescent="0.25">
      <c r="A125" s="73" t="s">
        <v>23</v>
      </c>
      <c r="B125" s="74"/>
      <c r="C125" s="74"/>
      <c r="D125" s="74"/>
      <c r="E125" s="74"/>
      <c r="F125" s="75"/>
      <c r="G125" s="22">
        <f>SUM(G91:G124)</f>
        <v>92446501.967891321</v>
      </c>
    </row>
    <row r="128" spans="1:7" x14ac:dyDescent="0.2">
      <c r="A128" s="56"/>
      <c r="B128" s="56"/>
      <c r="C128" s="56"/>
      <c r="D128" s="56"/>
      <c r="E128" s="56"/>
      <c r="F128" s="56"/>
      <c r="G128" s="23"/>
    </row>
  </sheetData>
  <mergeCells count="11">
    <mergeCell ref="A128:F128"/>
    <mergeCell ref="A1:G1"/>
    <mergeCell ref="A2:G2"/>
    <mergeCell ref="A4:G4"/>
    <mergeCell ref="A12:B14"/>
    <mergeCell ref="C12:C14"/>
    <mergeCell ref="D12:D14"/>
    <mergeCell ref="E12:E14"/>
    <mergeCell ref="F12:F14"/>
    <mergeCell ref="G12:G14"/>
    <mergeCell ref="A125:F1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7FE21-666D-40A4-A875-5D3DB71A79C9}">
  <dimension ref="B2:D14"/>
  <sheetViews>
    <sheetView workbookViewId="0">
      <selection activeCell="E19" sqref="E19"/>
    </sheetView>
  </sheetViews>
  <sheetFormatPr baseColWidth="10" defaultColWidth="11.42578125" defaultRowHeight="15" x14ac:dyDescent="0.25"/>
  <cols>
    <col min="2" max="2" width="14.28515625" customWidth="1"/>
    <col min="3" max="3" width="18" style="28" customWidth="1"/>
    <col min="4" max="4" width="20.7109375" customWidth="1"/>
    <col min="5" max="5" width="15.28515625" customWidth="1"/>
  </cols>
  <sheetData>
    <row r="2" spans="2:4" x14ac:dyDescent="0.25">
      <c r="B2" s="37" t="s">
        <v>38</v>
      </c>
      <c r="C2" s="38" t="s">
        <v>39</v>
      </c>
      <c r="D2" s="35" t="s">
        <v>40</v>
      </c>
    </row>
    <row r="3" spans="2:4" x14ac:dyDescent="0.25">
      <c r="B3" s="76">
        <v>2010</v>
      </c>
      <c r="C3" s="36">
        <v>3164000</v>
      </c>
      <c r="D3" s="29">
        <v>4004100</v>
      </c>
    </row>
    <row r="4" spans="2:4" x14ac:dyDescent="0.25">
      <c r="B4" s="77">
        <v>2011</v>
      </c>
      <c r="C4" s="29">
        <v>5143608</v>
      </c>
      <c r="D4" s="29">
        <v>44347100</v>
      </c>
    </row>
    <row r="5" spans="2:4" x14ac:dyDescent="0.25">
      <c r="B5" s="77">
        <v>2012</v>
      </c>
      <c r="C5" s="29">
        <v>3672591</v>
      </c>
      <c r="D5" s="29">
        <v>30900900</v>
      </c>
    </row>
    <row r="6" spans="2:4" x14ac:dyDescent="0.25">
      <c r="B6" s="77">
        <v>2013</v>
      </c>
      <c r="C6" s="29">
        <v>5561333</v>
      </c>
      <c r="D6" s="29">
        <v>44494500</v>
      </c>
    </row>
    <row r="7" spans="2:4" x14ac:dyDescent="0.25">
      <c r="B7" s="77">
        <v>2014</v>
      </c>
      <c r="C7" s="29">
        <v>9135516</v>
      </c>
      <c r="D7" s="29">
        <v>69158900</v>
      </c>
    </row>
    <row r="8" spans="2:4" x14ac:dyDescent="0.25">
      <c r="B8" s="77">
        <v>2015</v>
      </c>
      <c r="C8" s="29">
        <v>8260766</v>
      </c>
      <c r="D8" s="29">
        <v>60933900</v>
      </c>
    </row>
    <row r="9" spans="2:4" x14ac:dyDescent="0.25">
      <c r="B9" s="77">
        <v>2016</v>
      </c>
      <c r="C9" s="29">
        <v>8118016</v>
      </c>
      <c r="D9" s="29">
        <v>56624600</v>
      </c>
    </row>
    <row r="10" spans="2:4" x14ac:dyDescent="0.25">
      <c r="B10" s="77">
        <v>2017</v>
      </c>
      <c r="C10" s="29">
        <v>9439854</v>
      </c>
      <c r="D10" s="29">
        <v>61880300</v>
      </c>
    </row>
    <row r="11" spans="2:4" x14ac:dyDescent="0.25">
      <c r="B11" s="77">
        <v>2018</v>
      </c>
      <c r="C11" s="29">
        <v>9233920</v>
      </c>
      <c r="D11" s="29">
        <v>58837100</v>
      </c>
    </row>
    <row r="12" spans="2:4" x14ac:dyDescent="0.25">
      <c r="B12" s="77">
        <v>2019</v>
      </c>
      <c r="C12" s="29">
        <v>9279950</v>
      </c>
      <c r="D12" s="29">
        <v>56730700</v>
      </c>
    </row>
    <row r="13" spans="2:4" x14ac:dyDescent="0.25">
      <c r="B13" s="77">
        <v>2020</v>
      </c>
      <c r="C13" s="29">
        <v>9897816</v>
      </c>
      <c r="D13" s="33">
        <v>26269000</v>
      </c>
    </row>
    <row r="14" spans="2:4" x14ac:dyDescent="0.25">
      <c r="D14" s="34">
        <f>SUM(D3:D13)</f>
        <v>514181100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LIQ. CONDENA</vt:lpstr>
      <vt:lpstr>LIQUIDACIÓN INT. MORATORIOS</vt:lpstr>
      <vt:lpstr>PENSIÓN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Patricia</dc:creator>
  <cp:keywords/>
  <dc:description/>
  <cp:lastModifiedBy>Valentina Orozco Arce</cp:lastModifiedBy>
  <cp:revision/>
  <dcterms:created xsi:type="dcterms:W3CDTF">2020-07-13T02:40:17Z</dcterms:created>
  <dcterms:modified xsi:type="dcterms:W3CDTF">2025-03-19T23:23:41Z</dcterms:modified>
  <cp:category/>
  <cp:contentStatus/>
</cp:coreProperties>
</file>