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eja\Downloads\"/>
    </mc:Choice>
  </mc:AlternateContent>
  <xr:revisionPtr revIDLastSave="0" documentId="8_{913AC4DE-7006-45B2-90CE-F5716954EA36}" xr6:coauthVersionLast="47" xr6:coauthVersionMax="47" xr10:uidLastSave="{00000000-0000-0000-0000-000000000000}"/>
  <bookViews>
    <workbookView xWindow="-108" yWindow="-108" windowWidth="23256" windowHeight="12456" xr2:uid="{D44E7ACA-2490-49FD-9DB6-3FD95650DB7D}"/>
  </bookViews>
  <sheets>
    <sheet name="Formulado Vertical" sheetId="1" r:id="rId1"/>
  </sheets>
  <externalReferences>
    <externalReference r:id="rId2"/>
  </externalReferences>
  <definedNames>
    <definedName name="_1">'[1]Histórico Usura'!#REF!</definedName>
    <definedName name="_2">'[1]Histórico Usura'!#REF!</definedName>
    <definedName name="_xlnm._FilterDatabase" localSheetId="0" hidden="1">'Formulado Vertical'!$A$3:$I$63</definedName>
    <definedName name="A_IMPRESIÓN_IM">'[1]Histórico Usura'!#REF!</definedName>
    <definedName name="HTML_CodePage" hidden="1">1252</definedName>
    <definedName name="HTML_Control" hidden="1">{"'CERTIFICADO1'!$A$1:$G$221"}</definedName>
    <definedName name="HTML_Description" hidden="1">""</definedName>
    <definedName name="HTML_Email" hidden="1">""</definedName>
    <definedName name="HTML_Header" hidden="1">""</definedName>
    <definedName name="HTML_LastUpdate" hidden="1">"2/07/2002"</definedName>
    <definedName name="HTML_LineAfter" hidden="1">FALSE</definedName>
    <definedName name="HTML_LineBefore" hidden="1">FALSE</definedName>
    <definedName name="HTML_Name" hidden="1">"Superintendencia Bancaria"</definedName>
    <definedName name="HTML_OBDlg2" hidden="1">TRUE</definedName>
    <definedName name="HTML_OBDlg4" hidden="1">TRUE</definedName>
    <definedName name="HTML_OS" hidden="1">0</definedName>
    <definedName name="HTML_PathFile" hidden="1">"C:\Mis documentos\Marlen\Marlen\TASASBCTELASIG\certificacion-internet\PRUEBA 1.htm"</definedName>
    <definedName name="HTML_Title" hidden="1">""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7" i="1" l="1"/>
  <c r="I107" i="1" s="1"/>
  <c r="J107" i="1" s="1"/>
  <c r="D105" i="1"/>
  <c r="I105" i="1" s="1"/>
  <c r="J105" i="1" s="1"/>
  <c r="D104" i="1"/>
  <c r="I104" i="1" s="1"/>
  <c r="J104" i="1" s="1"/>
  <c r="D73" i="1"/>
  <c r="D74" i="1"/>
  <c r="D75" i="1"/>
  <c r="D76" i="1"/>
  <c r="D77" i="1"/>
  <c r="I77" i="1" s="1"/>
  <c r="J77" i="1" s="1"/>
  <c r="D78" i="1"/>
  <c r="I78" i="1" s="1"/>
  <c r="J78" i="1" s="1"/>
  <c r="D79" i="1"/>
  <c r="I79" i="1" s="1"/>
  <c r="D80" i="1"/>
  <c r="I80" i="1" s="1"/>
  <c r="J80" i="1" s="1"/>
  <c r="D81" i="1"/>
  <c r="I81" i="1" s="1"/>
  <c r="J81" i="1" s="1"/>
  <c r="D82" i="1"/>
  <c r="I82" i="1" s="1"/>
  <c r="J82" i="1" s="1"/>
  <c r="D83" i="1"/>
  <c r="I83" i="1" s="1"/>
  <c r="J83" i="1" s="1"/>
  <c r="D84" i="1"/>
  <c r="D85" i="1"/>
  <c r="I85" i="1" s="1"/>
  <c r="J85" i="1" s="1"/>
  <c r="D86" i="1"/>
  <c r="I86" i="1" s="1"/>
  <c r="J86" i="1" s="1"/>
  <c r="D87" i="1"/>
  <c r="I87" i="1" s="1"/>
  <c r="J87" i="1" s="1"/>
  <c r="D88" i="1"/>
  <c r="I88" i="1" s="1"/>
  <c r="J88" i="1" s="1"/>
  <c r="D89" i="1"/>
  <c r="I89" i="1" s="1"/>
  <c r="J89" i="1" s="1"/>
  <c r="D90" i="1"/>
  <c r="I90" i="1" s="1"/>
  <c r="J90" i="1" s="1"/>
  <c r="D91" i="1"/>
  <c r="I91" i="1" s="1"/>
  <c r="J91" i="1" s="1"/>
  <c r="D92" i="1"/>
  <c r="D93" i="1"/>
  <c r="I93" i="1" s="1"/>
  <c r="J93" i="1" s="1"/>
  <c r="D94" i="1"/>
  <c r="I94" i="1" s="1"/>
  <c r="J94" i="1" s="1"/>
  <c r="D95" i="1"/>
  <c r="I95" i="1" s="1"/>
  <c r="J95" i="1" s="1"/>
  <c r="D96" i="1"/>
  <c r="I96" i="1" s="1"/>
  <c r="J96" i="1" s="1"/>
  <c r="D97" i="1"/>
  <c r="I97" i="1" s="1"/>
  <c r="J97" i="1" s="1"/>
  <c r="D98" i="1"/>
  <c r="I98" i="1" s="1"/>
  <c r="J98" i="1" s="1"/>
  <c r="D99" i="1"/>
  <c r="I99" i="1" s="1"/>
  <c r="J99" i="1" s="1"/>
  <c r="D100" i="1"/>
  <c r="D101" i="1"/>
  <c r="I101" i="1" s="1"/>
  <c r="J101" i="1" s="1"/>
  <c r="D102" i="1"/>
  <c r="I102" i="1" s="1"/>
  <c r="J102" i="1" s="1"/>
  <c r="D103" i="1"/>
  <c r="I103" i="1" s="1"/>
  <c r="J103" i="1" s="1"/>
  <c r="D106" i="1"/>
  <c r="I106" i="1" s="1"/>
  <c r="J106" i="1" s="1"/>
  <c r="I84" i="1"/>
  <c r="J84" i="1" s="1"/>
  <c r="I92" i="1"/>
  <c r="J92" i="1" s="1"/>
  <c r="I100" i="1"/>
  <c r="J100" i="1" s="1"/>
  <c r="J111" i="1"/>
  <c r="J79" i="1" l="1"/>
  <c r="N17" i="1" l="1"/>
  <c r="M17" i="1"/>
  <c r="N12" i="1"/>
  <c r="M12" i="1"/>
  <c r="I76" i="1"/>
  <c r="J76" i="1" s="1"/>
  <c r="I75" i="1"/>
  <c r="J75" i="1" s="1"/>
  <c r="I74" i="1"/>
  <c r="J74" i="1" s="1"/>
  <c r="I73" i="1"/>
  <c r="J73" i="1" s="1"/>
  <c r="D72" i="1"/>
  <c r="I72" i="1" s="1"/>
  <c r="J72" i="1" s="1"/>
  <c r="D71" i="1"/>
  <c r="I71" i="1" s="1"/>
  <c r="J71" i="1" s="1"/>
  <c r="D70" i="1"/>
  <c r="I70" i="1" s="1"/>
  <c r="J70" i="1" s="1"/>
  <c r="D69" i="1"/>
  <c r="I69" i="1" s="1"/>
  <c r="J69" i="1" s="1"/>
  <c r="D68" i="1"/>
  <c r="I68" i="1" s="1"/>
  <c r="J68" i="1" s="1"/>
  <c r="D67" i="1"/>
  <c r="I67" i="1" s="1"/>
  <c r="J67" i="1" s="1"/>
  <c r="D66" i="1"/>
  <c r="I66" i="1" s="1"/>
  <c r="J66" i="1" s="1"/>
  <c r="D65" i="1"/>
  <c r="I65" i="1" s="1"/>
  <c r="J65" i="1" s="1"/>
  <c r="D63" i="1"/>
  <c r="I63" i="1" s="1"/>
  <c r="I62" i="1"/>
  <c r="D61" i="1"/>
  <c r="I61" i="1" s="1"/>
  <c r="D60" i="1"/>
  <c r="I60" i="1" s="1"/>
  <c r="D59" i="1"/>
  <c r="I59" i="1" s="1"/>
  <c r="D58" i="1"/>
  <c r="I58" i="1" s="1"/>
  <c r="D57" i="1"/>
  <c r="I57" i="1" s="1"/>
  <c r="D56" i="1"/>
  <c r="I56" i="1" s="1"/>
  <c r="D55" i="1"/>
  <c r="I55" i="1" s="1"/>
  <c r="D54" i="1"/>
  <c r="I54" i="1" s="1"/>
  <c r="D53" i="1"/>
  <c r="I53" i="1" s="1"/>
  <c r="D52" i="1"/>
  <c r="I52" i="1" s="1"/>
  <c r="D51" i="1"/>
  <c r="I51" i="1" s="1"/>
  <c r="D50" i="1"/>
  <c r="I50" i="1" s="1"/>
  <c r="I49" i="1"/>
  <c r="D48" i="1"/>
  <c r="I48" i="1" s="1"/>
  <c r="D47" i="1"/>
  <c r="I47" i="1" s="1"/>
  <c r="D46" i="1"/>
  <c r="I46" i="1" s="1"/>
  <c r="D45" i="1"/>
  <c r="I45" i="1" s="1"/>
  <c r="D44" i="1"/>
  <c r="I44" i="1" s="1"/>
  <c r="D43" i="1"/>
  <c r="I43" i="1" s="1"/>
  <c r="D42" i="1"/>
  <c r="I42" i="1" s="1"/>
  <c r="D41" i="1"/>
  <c r="I41" i="1" s="1"/>
  <c r="D40" i="1"/>
  <c r="I40" i="1" s="1"/>
  <c r="D39" i="1"/>
  <c r="I39" i="1" s="1"/>
  <c r="D38" i="1"/>
  <c r="I38" i="1" s="1"/>
  <c r="D37" i="1"/>
  <c r="I37" i="1" s="1"/>
  <c r="D36" i="1"/>
  <c r="I36" i="1" s="1"/>
  <c r="D35" i="1"/>
  <c r="I35" i="1" s="1"/>
  <c r="D34" i="1"/>
  <c r="I34" i="1" s="1"/>
  <c r="D33" i="1"/>
  <c r="I33" i="1" s="1"/>
  <c r="D32" i="1"/>
  <c r="I32" i="1" s="1"/>
  <c r="D31" i="1"/>
  <c r="I31" i="1" s="1"/>
  <c r="D30" i="1"/>
  <c r="I30" i="1" s="1"/>
  <c r="D29" i="1"/>
  <c r="I29" i="1" s="1"/>
  <c r="D28" i="1"/>
  <c r="I28" i="1" s="1"/>
  <c r="D27" i="1"/>
  <c r="I27" i="1" s="1"/>
  <c r="D26" i="1"/>
  <c r="I26" i="1" s="1"/>
  <c r="D25" i="1"/>
  <c r="I25" i="1" s="1"/>
  <c r="I24" i="1"/>
  <c r="I23" i="1"/>
  <c r="D22" i="1"/>
  <c r="I22" i="1" s="1"/>
  <c r="D21" i="1"/>
  <c r="I21" i="1" s="1"/>
  <c r="I20" i="1"/>
  <c r="D19" i="1"/>
  <c r="I19" i="1" s="1"/>
  <c r="D18" i="1"/>
  <c r="I18" i="1" s="1"/>
  <c r="D17" i="1"/>
  <c r="I17" i="1" s="1"/>
  <c r="D16" i="1"/>
  <c r="I16" i="1" s="1"/>
  <c r="I15" i="1"/>
  <c r="I14" i="1"/>
  <c r="I13" i="1"/>
  <c r="I12" i="1"/>
  <c r="I11" i="1"/>
  <c r="I10" i="1"/>
  <c r="I9" i="1"/>
  <c r="I8" i="1"/>
  <c r="I7" i="1"/>
  <c r="I6" i="1"/>
  <c r="I5" i="1"/>
  <c r="I4" i="1"/>
  <c r="J108" i="1" l="1"/>
  <c r="S17" i="1"/>
  <c r="O17" i="1"/>
  <c r="O12" i="1"/>
  <c r="R17" i="1"/>
  <c r="Q17" i="1"/>
  <c r="T17" i="1"/>
  <c r="P17" i="1"/>
  <c r="J113" i="1" l="1"/>
</calcChain>
</file>

<file path=xl/sharedStrings.xml><?xml version="1.0" encoding="utf-8"?>
<sst xmlns="http://schemas.openxmlformats.org/spreadsheetml/2006/main" count="60" uniqueCount="53">
  <si>
    <t>VIGENCIA</t>
  </si>
  <si>
    <t>INTERÉS ANUAL EFECTIVO</t>
  </si>
  <si>
    <t>CRÉDITO DE CONSUMO Y ORDINARIO</t>
  </si>
  <si>
    <t>MICROCRÉDITO</t>
  </si>
  <si>
    <t>CONSUMO DE BAJO MONTO</t>
  </si>
  <si>
    <t>DESDE</t>
  </si>
  <si>
    <t>HASTA</t>
  </si>
  <si>
    <t>INTERÉS BANCARIO CORRIENTE</t>
  </si>
  <si>
    <t>TASA DE USURA
1.5 veces el Interés Bancario Corriente</t>
  </si>
  <si>
    <t>TEM</t>
  </si>
  <si>
    <t>Datos de la liquidación</t>
  </si>
  <si>
    <t>Valor Asegurado</t>
  </si>
  <si>
    <t>Deducible (20%)</t>
  </si>
  <si>
    <t>Valor a pagar</t>
  </si>
  <si>
    <t>Valor base liquidación</t>
  </si>
  <si>
    <t>Liquidación intereses  inicial</t>
  </si>
  <si>
    <t>Desde 19/08/2021</t>
  </si>
  <si>
    <t>Desde 1/10/2021</t>
  </si>
  <si>
    <t>Desde 1/11/2021</t>
  </si>
  <si>
    <t>Desde 1/12/2021</t>
  </si>
  <si>
    <t>Hasta el 3/12/2021</t>
  </si>
  <si>
    <t>Hasta el 31/10/2021</t>
  </si>
  <si>
    <t>Hasta el 30/11/2021</t>
  </si>
  <si>
    <t>Interés a pagar</t>
  </si>
  <si>
    <t>3 de diciembre de 2022</t>
  </si>
  <si>
    <t xml:space="preserve">Pago parcial </t>
  </si>
  <si>
    <t>Saldo adeudado</t>
  </si>
  <si>
    <t>Liquidación intereses después del pago parcial</t>
  </si>
  <si>
    <t>Desde el 4/12/2021</t>
  </si>
  <si>
    <t>Desde el 1/02/2022</t>
  </si>
  <si>
    <t>Desde el 1/03/2022</t>
  </si>
  <si>
    <t>Desde el 1/04/2022</t>
  </si>
  <si>
    <t>Desde el 1/05/2022</t>
  </si>
  <si>
    <t>Desde el 1/06/2022</t>
  </si>
  <si>
    <t>Desde el 1/07/2022</t>
  </si>
  <si>
    <t>Desde el 1/08/2022</t>
  </si>
  <si>
    <t>Desde el 1/09/2022</t>
  </si>
  <si>
    <t>Hasta el 19/09/2022</t>
  </si>
  <si>
    <t>Hasta el 28/02/2022</t>
  </si>
  <si>
    <t>Hasta el 31/03/2022</t>
  </si>
  <si>
    <t>Hasta el 30/04/2022</t>
  </si>
  <si>
    <t>Hasta el 31/05/2022</t>
  </si>
  <si>
    <t>Hasta el 30/06/2022</t>
  </si>
  <si>
    <t>Hasta el 31/07/2022</t>
  </si>
  <si>
    <t>Hasta el 31/08/2022</t>
  </si>
  <si>
    <t>Valor a favor del asegurado</t>
  </si>
  <si>
    <t>Valor base de liquidación</t>
  </si>
  <si>
    <t>Devolución primas</t>
  </si>
  <si>
    <t>Costas 1ra</t>
  </si>
  <si>
    <t>Costas 2da</t>
  </si>
  <si>
    <t>Intereses de mora (23 Ene -2021 al 15 Feb 2024)</t>
  </si>
  <si>
    <t>Valor asegurador</t>
  </si>
  <si>
    <t>Total liquidación fallo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</si>
</sst>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General_)"/>
    <numFmt numFmtId="165" formatCode="_-&quot;$&quot;* #,##0.00_-;\-&quot;$&quot;* #,##0.00_-;_-&quot;$&quot;* &quot;-&quot;??_-;_-@_-"/>
  </numFmts>
  <fonts count="4" x14ac:knownFonts="1">
    <font>
      <sz val="12"/>
      <name val="Helv"/>
    </font>
    <font>
      <b/>
      <sz val="10"/>
      <name val="Arial"/>
      <family val="2"/>
    </font>
    <font>
      <b/>
      <sz val="12"/>
      <name val="Helv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165" fontId="3" fillId="0" borderId="0" applyFont="0" applyFill="0" applyBorder="0" applyAlignment="0" applyProtection="0"/>
  </cellStyleXfs>
  <cellXfs count="123">
    <xf numFmtId="164" fontId="0" fillId="0" borderId="0" xfId="0"/>
    <xf numFmtId="164" fontId="1" fillId="0" borderId="3" xfId="0" applyFont="1" applyBorder="1" applyAlignment="1">
      <alignment vertical="center"/>
    </xf>
    <xf numFmtId="164" fontId="1" fillId="0" borderId="3" xfId="0" applyFont="1" applyBorder="1" applyAlignment="1">
      <alignment vertical="center" wrapText="1"/>
    </xf>
    <xf numFmtId="164" fontId="2" fillId="0" borderId="3" xfId="0" applyFont="1" applyBorder="1" applyAlignment="1">
      <alignment vertical="center"/>
    </xf>
    <xf numFmtId="164" fontId="1" fillId="2" borderId="6" xfId="0" applyFont="1" applyFill="1" applyBorder="1" applyAlignment="1">
      <alignment horizontal="center" vertical="center" wrapText="1"/>
    </xf>
    <xf numFmtId="164" fontId="1" fillId="2" borderId="7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8" xfId="0" applyFont="1" applyFill="1" applyBorder="1" applyAlignment="1">
      <alignment horizontal="center" vertical="center" wrapText="1"/>
    </xf>
    <xf numFmtId="164" fontId="1" fillId="2" borderId="9" xfId="0" applyFont="1" applyFill="1" applyBorder="1" applyAlignment="1">
      <alignment horizontal="center" vertical="center" wrapText="1"/>
    </xf>
    <xf numFmtId="15" fontId="3" fillId="0" borderId="10" xfId="0" applyNumberFormat="1" applyFont="1" applyBorder="1" applyAlignment="1">
      <alignment horizontal="left" vertical="center"/>
    </xf>
    <xf numFmtId="15" fontId="3" fillId="0" borderId="11" xfId="0" applyNumberFormat="1" applyFont="1" applyBorder="1" applyAlignment="1">
      <alignment horizontal="left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/>
    </xf>
    <xf numFmtId="10" fontId="3" fillId="3" borderId="12" xfId="0" applyNumberFormat="1" applyFont="1" applyFill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/>
    </xf>
    <xf numFmtId="164" fontId="2" fillId="2" borderId="3" xfId="0" applyFont="1" applyFill="1" applyBorder="1" applyAlignment="1">
      <alignment horizontal="center"/>
    </xf>
    <xf numFmtId="164" fontId="0" fillId="0" borderId="3" xfId="0" applyBorder="1"/>
    <xf numFmtId="164" fontId="2" fillId="0" borderId="14" xfId="0" applyFont="1" applyBorder="1"/>
    <xf numFmtId="15" fontId="3" fillId="0" borderId="15" xfId="0" applyNumberFormat="1" applyFont="1" applyBorder="1" applyAlignment="1">
      <alignment horizontal="left" vertical="center"/>
    </xf>
    <xf numFmtId="15" fontId="3" fillId="0" borderId="16" xfId="0" applyNumberFormat="1" applyFont="1" applyBorder="1" applyAlignment="1">
      <alignment horizontal="left" vertical="center"/>
    </xf>
    <xf numFmtId="164" fontId="0" fillId="2" borderId="3" xfId="0" applyFill="1" applyBorder="1"/>
    <xf numFmtId="10" fontId="3" fillId="0" borderId="14" xfId="0" applyNumberFormat="1" applyFont="1" applyBorder="1" applyAlignment="1">
      <alignment horizontal="center" vertical="center" wrapText="1"/>
    </xf>
    <xf numFmtId="164" fontId="2" fillId="0" borderId="17" xfId="0" applyFont="1" applyBorder="1"/>
    <xf numFmtId="44" fontId="0" fillId="0" borderId="0" xfId="1" applyNumberFormat="1" applyFont="1"/>
    <xf numFmtId="165" fontId="0" fillId="0" borderId="0" xfId="1" applyFont="1"/>
    <xf numFmtId="165" fontId="0" fillId="0" borderId="0" xfId="1" applyFont="1" applyFill="1" applyBorder="1"/>
    <xf numFmtId="165" fontId="2" fillId="2" borderId="3" xfId="1" applyFont="1" applyFill="1" applyBorder="1"/>
    <xf numFmtId="10" fontId="3" fillId="0" borderId="18" xfId="0" applyNumberFormat="1" applyFont="1" applyBorder="1" applyAlignment="1">
      <alignment horizontal="center" vertical="center"/>
    </xf>
    <xf numFmtId="15" fontId="3" fillId="0" borderId="19" xfId="0" applyNumberFormat="1" applyFont="1" applyBorder="1" applyAlignment="1">
      <alignment horizontal="left" vertical="center"/>
    </xf>
    <xf numFmtId="15" fontId="3" fillId="0" borderId="20" xfId="0" applyNumberFormat="1" applyFont="1" applyBorder="1" applyAlignment="1">
      <alignment horizontal="left" vertical="center"/>
    </xf>
    <xf numFmtId="10" fontId="3" fillId="0" borderId="21" xfId="0" applyNumberFormat="1" applyFont="1" applyBorder="1" applyAlignment="1">
      <alignment horizontal="center" vertical="center" wrapText="1"/>
    </xf>
    <xf numFmtId="10" fontId="3" fillId="0" borderId="22" xfId="0" applyNumberFormat="1" applyFont="1" applyBorder="1" applyAlignment="1">
      <alignment horizontal="center" vertical="center"/>
    </xf>
    <xf numFmtId="10" fontId="3" fillId="0" borderId="23" xfId="0" applyNumberFormat="1" applyFont="1" applyBorder="1" applyAlignment="1">
      <alignment horizontal="center" vertical="center"/>
    </xf>
    <xf numFmtId="10" fontId="3" fillId="3" borderId="23" xfId="0" applyNumberFormat="1" applyFont="1" applyFill="1" applyBorder="1" applyAlignment="1">
      <alignment horizontal="center" vertical="center"/>
    </xf>
    <xf numFmtId="10" fontId="3" fillId="0" borderId="24" xfId="0" applyNumberFormat="1" applyFont="1" applyBorder="1" applyAlignment="1">
      <alignment horizontal="center" vertical="center"/>
    </xf>
    <xf numFmtId="10" fontId="3" fillId="0" borderId="25" xfId="0" applyNumberFormat="1" applyFont="1" applyBorder="1" applyAlignment="1">
      <alignment horizontal="center" vertical="center"/>
    </xf>
    <xf numFmtId="10" fontId="3" fillId="0" borderId="26" xfId="0" applyNumberFormat="1" applyFont="1" applyBorder="1" applyAlignment="1">
      <alignment horizontal="center" vertical="center"/>
    </xf>
    <xf numFmtId="10" fontId="3" fillId="3" borderId="26" xfId="0" applyNumberFormat="1" applyFont="1" applyFill="1" applyBorder="1" applyAlignment="1">
      <alignment horizontal="center" vertical="center"/>
    </xf>
    <xf numFmtId="10" fontId="3" fillId="0" borderId="27" xfId="0" applyNumberFormat="1" applyFont="1" applyBorder="1" applyAlignment="1">
      <alignment horizontal="center" vertical="center"/>
    </xf>
    <xf numFmtId="164" fontId="2" fillId="2" borderId="3" xfId="0" applyFont="1" applyFill="1" applyBorder="1"/>
    <xf numFmtId="165" fontId="0" fillId="2" borderId="3" xfId="1" applyFont="1" applyFill="1" applyBorder="1"/>
    <xf numFmtId="15" fontId="3" fillId="0" borderId="28" xfId="0" applyNumberFormat="1" applyFont="1" applyBorder="1" applyAlignment="1">
      <alignment horizontal="left" vertical="center"/>
    </xf>
    <xf numFmtId="15" fontId="3" fillId="0" borderId="29" xfId="0" applyNumberFormat="1" applyFont="1" applyBorder="1" applyAlignment="1">
      <alignment horizontal="left" vertical="center"/>
    </xf>
    <xf numFmtId="10" fontId="3" fillId="0" borderId="30" xfId="0" applyNumberFormat="1" applyFont="1" applyBorder="1" applyAlignment="1">
      <alignment horizontal="center" vertical="center"/>
    </xf>
    <xf numFmtId="10" fontId="3" fillId="0" borderId="31" xfId="0" applyNumberFormat="1" applyFont="1" applyBorder="1" applyAlignment="1">
      <alignment horizontal="center" vertical="center"/>
    </xf>
    <xf numFmtId="10" fontId="3" fillId="3" borderId="31" xfId="0" applyNumberFormat="1" applyFont="1" applyFill="1" applyBorder="1" applyAlignment="1">
      <alignment horizontal="center" vertical="center"/>
    </xf>
    <xf numFmtId="10" fontId="3" fillId="0" borderId="32" xfId="0" applyNumberFormat="1" applyFont="1" applyBorder="1" applyAlignment="1">
      <alignment horizontal="center" vertical="center"/>
    </xf>
    <xf numFmtId="10" fontId="3" fillId="0" borderId="17" xfId="0" applyNumberFormat="1" applyFont="1" applyBorder="1" applyAlignment="1">
      <alignment horizontal="center" vertical="center" wrapText="1"/>
    </xf>
    <xf numFmtId="10" fontId="3" fillId="0" borderId="33" xfId="0" applyNumberFormat="1" applyFont="1" applyBorder="1" applyAlignment="1">
      <alignment horizontal="center" vertical="center"/>
    </xf>
    <xf numFmtId="10" fontId="3" fillId="0" borderId="34" xfId="0" applyNumberFormat="1" applyFont="1" applyBorder="1" applyAlignment="1">
      <alignment horizontal="center" vertical="center"/>
    </xf>
    <xf numFmtId="10" fontId="3" fillId="3" borderId="34" xfId="0" applyNumberFormat="1" applyFont="1" applyFill="1" applyBorder="1" applyAlignment="1">
      <alignment horizontal="center" vertical="center"/>
    </xf>
    <xf numFmtId="10" fontId="3" fillId="0" borderId="35" xfId="0" applyNumberFormat="1" applyFont="1" applyBorder="1" applyAlignment="1">
      <alignment horizontal="center" vertical="center"/>
    </xf>
    <xf numFmtId="10" fontId="3" fillId="0" borderId="36" xfId="0" applyNumberFormat="1" applyFont="1" applyBorder="1" applyAlignment="1">
      <alignment horizontal="center" vertical="center"/>
    </xf>
    <xf numFmtId="10" fontId="3" fillId="0" borderId="37" xfId="0" applyNumberFormat="1" applyFont="1" applyBorder="1" applyAlignment="1">
      <alignment horizontal="center" vertical="center"/>
    </xf>
    <xf numFmtId="10" fontId="3" fillId="3" borderId="37" xfId="0" applyNumberFormat="1" applyFont="1" applyFill="1" applyBorder="1" applyAlignment="1">
      <alignment horizontal="center" vertical="center"/>
    </xf>
    <xf numFmtId="10" fontId="3" fillId="0" borderId="38" xfId="0" applyNumberFormat="1" applyFont="1" applyBorder="1" applyAlignment="1">
      <alignment horizontal="center" vertical="center"/>
    </xf>
    <xf numFmtId="10" fontId="3" fillId="3" borderId="38" xfId="0" applyNumberFormat="1" applyFont="1" applyFill="1" applyBorder="1" applyAlignment="1">
      <alignment horizontal="center" vertical="center"/>
    </xf>
    <xf numFmtId="10" fontId="3" fillId="0" borderId="39" xfId="0" applyNumberFormat="1" applyFont="1" applyBorder="1" applyAlignment="1">
      <alignment horizontal="center" vertical="center"/>
    </xf>
    <xf numFmtId="10" fontId="3" fillId="0" borderId="40" xfId="0" applyNumberFormat="1" applyFont="1" applyBorder="1" applyAlignment="1">
      <alignment horizontal="center" vertical="center"/>
    </xf>
    <xf numFmtId="10" fontId="3" fillId="3" borderId="40" xfId="0" applyNumberFormat="1" applyFont="1" applyFill="1" applyBorder="1" applyAlignment="1">
      <alignment horizontal="center" vertical="center"/>
    </xf>
    <xf numFmtId="10" fontId="3" fillId="0" borderId="41" xfId="0" applyNumberFormat="1" applyFont="1" applyBorder="1" applyAlignment="1">
      <alignment horizontal="center" vertical="center"/>
    </xf>
    <xf numFmtId="10" fontId="3" fillId="0" borderId="42" xfId="0" applyNumberFormat="1" applyFont="1" applyBorder="1" applyAlignment="1">
      <alignment horizontal="center" vertical="center"/>
    </xf>
    <xf numFmtId="10" fontId="3" fillId="3" borderId="42" xfId="0" applyNumberFormat="1" applyFont="1" applyFill="1" applyBorder="1" applyAlignment="1">
      <alignment horizontal="center" vertical="center"/>
    </xf>
    <xf numFmtId="10" fontId="3" fillId="0" borderId="43" xfId="0" applyNumberFormat="1" applyFont="1" applyBorder="1" applyAlignment="1">
      <alignment horizontal="center" vertical="center"/>
    </xf>
    <xf numFmtId="10" fontId="3" fillId="0" borderId="9" xfId="0" applyNumberFormat="1" applyFont="1" applyBorder="1" applyAlignment="1">
      <alignment horizontal="center" vertical="center"/>
    </xf>
    <xf numFmtId="15" fontId="3" fillId="0" borderId="26" xfId="0" applyNumberFormat="1" applyFont="1" applyBorder="1" applyAlignment="1">
      <alignment horizontal="left" vertical="center"/>
    </xf>
    <xf numFmtId="15" fontId="3" fillId="0" borderId="36" xfId="0" applyNumberFormat="1" applyFont="1" applyBorder="1" applyAlignment="1">
      <alignment horizontal="left" vertical="center"/>
    </xf>
    <xf numFmtId="15" fontId="3" fillId="0" borderId="44" xfId="0" applyNumberFormat="1" applyFont="1" applyBorder="1" applyAlignment="1">
      <alignment horizontal="left" vertical="center"/>
    </xf>
    <xf numFmtId="15" fontId="3" fillId="0" borderId="14" xfId="0" applyNumberFormat="1" applyFont="1" applyBorder="1" applyAlignment="1">
      <alignment horizontal="left" vertical="center"/>
    </xf>
    <xf numFmtId="10" fontId="3" fillId="0" borderId="14" xfId="0" applyNumberFormat="1" applyFont="1" applyBorder="1" applyAlignment="1">
      <alignment horizontal="center" vertical="center"/>
    </xf>
    <xf numFmtId="10" fontId="3" fillId="3" borderId="14" xfId="0" applyNumberFormat="1" applyFont="1" applyFill="1" applyBorder="1" applyAlignment="1">
      <alignment horizontal="center" vertical="center"/>
    </xf>
    <xf numFmtId="15" fontId="3" fillId="0" borderId="45" xfId="0" applyNumberFormat="1" applyFont="1" applyBorder="1" applyAlignment="1">
      <alignment horizontal="left" vertical="center"/>
    </xf>
    <xf numFmtId="15" fontId="3" fillId="0" borderId="46" xfId="0" applyNumberFormat="1" applyFont="1" applyBorder="1" applyAlignment="1">
      <alignment horizontal="left" vertical="center"/>
    </xf>
    <xf numFmtId="15" fontId="3" fillId="0" borderId="3" xfId="0" applyNumberFormat="1" applyFont="1" applyBorder="1" applyAlignment="1">
      <alignment horizontal="left" vertical="center"/>
    </xf>
    <xf numFmtId="10" fontId="3" fillId="0" borderId="3" xfId="0" applyNumberFormat="1" applyFont="1" applyBorder="1" applyAlignment="1">
      <alignment horizontal="center" vertical="center"/>
    </xf>
    <xf numFmtId="10" fontId="3" fillId="3" borderId="3" xfId="0" applyNumberFormat="1" applyFont="1" applyFill="1" applyBorder="1" applyAlignment="1">
      <alignment horizontal="center" vertical="center"/>
    </xf>
    <xf numFmtId="15" fontId="3" fillId="0" borderId="9" xfId="0" applyNumberFormat="1" applyFont="1" applyBorder="1" applyAlignment="1">
      <alignment horizontal="left" vertical="center"/>
    </xf>
    <xf numFmtId="10" fontId="3" fillId="3" borderId="11" xfId="0" applyNumberFormat="1" applyFont="1" applyFill="1" applyBorder="1" applyAlignment="1">
      <alignment horizontal="center" vertical="center"/>
    </xf>
    <xf numFmtId="15" fontId="3" fillId="0" borderId="47" xfId="0" applyNumberFormat="1" applyFont="1" applyBorder="1" applyAlignment="1">
      <alignment horizontal="left" vertical="center"/>
    </xf>
    <xf numFmtId="15" fontId="3" fillId="0" borderId="48" xfId="0" applyNumberFormat="1" applyFont="1" applyBorder="1" applyAlignment="1">
      <alignment horizontal="left" vertical="center"/>
    </xf>
    <xf numFmtId="10" fontId="3" fillId="0" borderId="49" xfId="0" applyNumberFormat="1" applyFont="1" applyBorder="1" applyAlignment="1">
      <alignment horizontal="center" vertical="center" wrapText="1"/>
    </xf>
    <xf numFmtId="10" fontId="3" fillId="0" borderId="50" xfId="0" applyNumberFormat="1" applyFont="1" applyBorder="1" applyAlignment="1">
      <alignment horizontal="center" vertical="center"/>
    </xf>
    <xf numFmtId="10" fontId="3" fillId="0" borderId="51" xfId="0" applyNumberFormat="1" applyFont="1" applyBorder="1" applyAlignment="1">
      <alignment horizontal="center" vertical="center"/>
    </xf>
    <xf numFmtId="10" fontId="3" fillId="3" borderId="48" xfId="0" applyNumberFormat="1" applyFont="1" applyFill="1" applyBorder="1" applyAlignment="1">
      <alignment horizontal="center" vertical="center"/>
    </xf>
    <xf numFmtId="10" fontId="3" fillId="0" borderId="52" xfId="0" applyNumberFormat="1" applyFont="1" applyBorder="1" applyAlignment="1">
      <alignment horizontal="center" vertical="center"/>
    </xf>
    <xf numFmtId="15" fontId="3" fillId="0" borderId="14" xfId="0" applyNumberFormat="1" applyFont="1" applyBorder="1" applyAlignment="1">
      <alignment horizontal="left"/>
    </xf>
    <xf numFmtId="15" fontId="3" fillId="0" borderId="53" xfId="0" applyNumberFormat="1" applyFont="1" applyBorder="1" applyAlignment="1">
      <alignment horizontal="left"/>
    </xf>
    <xf numFmtId="10" fontId="3" fillId="0" borderId="48" xfId="0" applyNumberFormat="1" applyFont="1" applyBorder="1" applyAlignment="1">
      <alignment horizontal="center" vertical="center"/>
    </xf>
    <xf numFmtId="165" fontId="0" fillId="0" borderId="3" xfId="1" applyFont="1" applyBorder="1"/>
    <xf numFmtId="10" fontId="3" fillId="0" borderId="54" xfId="0" applyNumberFormat="1" applyFont="1" applyBorder="1" applyAlignment="1">
      <alignment horizontal="center" vertical="center"/>
    </xf>
    <xf numFmtId="15" fontId="3" fillId="0" borderId="55" xfId="0" applyNumberFormat="1" applyFont="1" applyBorder="1" applyAlignment="1">
      <alignment horizontal="left" vertical="center"/>
    </xf>
    <xf numFmtId="15" fontId="3" fillId="0" borderId="56" xfId="0" applyNumberFormat="1" applyFont="1" applyBorder="1" applyAlignment="1">
      <alignment horizontal="left" vertical="center"/>
    </xf>
    <xf numFmtId="165" fontId="0" fillId="4" borderId="3" xfId="1" applyFont="1" applyFill="1" applyBorder="1"/>
    <xf numFmtId="15" fontId="3" fillId="0" borderId="57" xfId="0" applyNumberFormat="1" applyFont="1" applyBorder="1" applyAlignment="1">
      <alignment horizontal="left" vertical="center"/>
    </xf>
    <xf numFmtId="15" fontId="3" fillId="0" borderId="21" xfId="0" applyNumberFormat="1" applyFont="1" applyBorder="1" applyAlignment="1">
      <alignment horizontal="left" vertical="center"/>
    </xf>
    <xf numFmtId="10" fontId="3" fillId="0" borderId="58" xfId="0" applyNumberFormat="1" applyFont="1" applyBorder="1" applyAlignment="1">
      <alignment horizontal="center" vertical="center"/>
    </xf>
    <xf numFmtId="10" fontId="3" fillId="0" borderId="59" xfId="0" applyNumberFormat="1" applyFont="1" applyBorder="1" applyAlignment="1">
      <alignment horizontal="center" vertical="center"/>
    </xf>
    <xf numFmtId="165" fontId="0" fillId="5" borderId="3" xfId="1" applyFont="1" applyFill="1" applyBorder="1"/>
    <xf numFmtId="165" fontId="0" fillId="0" borderId="3" xfId="1" applyFont="1" applyFill="1" applyBorder="1"/>
    <xf numFmtId="164" fontId="2" fillId="0" borderId="0" xfId="0" applyFont="1"/>
    <xf numFmtId="165" fontId="0" fillId="6" borderId="3" xfId="1" applyFont="1" applyFill="1" applyBorder="1"/>
    <xf numFmtId="165" fontId="2" fillId="0" borderId="0" xfId="1" applyFont="1"/>
    <xf numFmtId="165" fontId="0" fillId="7" borderId="0" xfId="1" applyFont="1" applyFill="1"/>
    <xf numFmtId="164" fontId="0" fillId="7" borderId="0" xfId="0" applyFill="1"/>
    <xf numFmtId="165" fontId="0" fillId="8" borderId="0" xfId="1" applyFont="1" applyFill="1"/>
    <xf numFmtId="164" fontId="0" fillId="8" borderId="0" xfId="0" applyFill="1"/>
    <xf numFmtId="164" fontId="0" fillId="0" borderId="17" xfId="0" applyBorder="1"/>
    <xf numFmtId="164" fontId="0" fillId="5" borderId="3" xfId="0" applyFill="1" applyBorder="1"/>
    <xf numFmtId="164" fontId="0" fillId="0" borderId="3" xfId="0" applyBorder="1" applyAlignment="1">
      <alignment horizontal="center"/>
    </xf>
    <xf numFmtId="164" fontId="1" fillId="0" borderId="1" xfId="0" applyFont="1" applyBorder="1" applyAlignment="1">
      <alignment horizontal="center" vertical="center"/>
    </xf>
    <xf numFmtId="164" fontId="1" fillId="0" borderId="2" xfId="0" applyFont="1" applyBorder="1" applyAlignment="1">
      <alignment horizontal="center" vertical="center"/>
    </xf>
    <xf numFmtId="164" fontId="1" fillId="0" borderId="4" xfId="0" applyFont="1" applyBorder="1" applyAlignment="1">
      <alignment horizontal="center" vertical="center"/>
    </xf>
    <xf numFmtId="164" fontId="1" fillId="0" borderId="5" xfId="0" applyFont="1" applyBorder="1" applyAlignment="1">
      <alignment horizontal="center" vertical="center"/>
    </xf>
    <xf numFmtId="164" fontId="1" fillId="0" borderId="3" xfId="0" applyFont="1" applyBorder="1" applyAlignment="1">
      <alignment horizontal="center" vertical="center"/>
    </xf>
    <xf numFmtId="164" fontId="0" fillId="2" borderId="3" xfId="0" applyFill="1" applyBorder="1" applyAlignment="1">
      <alignment horizontal="center" vertical="center" wrapText="1"/>
    </xf>
    <xf numFmtId="164" fontId="0" fillId="6" borderId="8" xfId="0" applyFill="1" applyBorder="1" applyAlignment="1">
      <alignment horizontal="center"/>
    </xf>
    <xf numFmtId="164" fontId="0" fillId="6" borderId="60" xfId="0" applyFill="1" applyBorder="1" applyAlignment="1">
      <alignment horizontal="center"/>
    </xf>
    <xf numFmtId="164" fontId="0" fillId="6" borderId="61" xfId="0" applyFill="1" applyBorder="1" applyAlignment="1">
      <alignment horizontal="center"/>
    </xf>
    <xf numFmtId="164" fontId="0" fillId="0" borderId="8" xfId="0" applyBorder="1" applyAlignment="1">
      <alignment horizontal="center"/>
    </xf>
    <xf numFmtId="164" fontId="0" fillId="0" borderId="60" xfId="0" applyBorder="1" applyAlignment="1">
      <alignment horizontal="center"/>
    </xf>
    <xf numFmtId="164" fontId="0" fillId="0" borderId="61" xfId="0" applyBorder="1" applyAlignment="1">
      <alignment horizontal="center"/>
    </xf>
    <xf numFmtId="15" fontId="3" fillId="4" borderId="3" xfId="0" applyNumberFormat="1" applyFont="1" applyFill="1" applyBorder="1" applyAlignment="1">
      <alignment horizontal="center" vertical="center"/>
    </xf>
    <xf numFmtId="164" fontId="2" fillId="2" borderId="3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liquidaci&#243;n%20con%20tasas%20de%20intereses%20de%20mora%20formu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do Vertical"/>
      <sheetName val="Histórico Usura"/>
      <sheetName val="Formulado Horizontal"/>
    </sheetNames>
    <sheetDataSet>
      <sheetData sheetId="0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54AAA-B428-441E-B1D3-27D45FC3AE55}">
  <sheetPr codeName="Hoja1"/>
  <dimension ref="A1:T129"/>
  <sheetViews>
    <sheetView tabSelected="1" topLeftCell="A99" zoomScale="115" zoomScaleNormal="115" workbookViewId="0">
      <selection activeCell="J112" sqref="J112"/>
    </sheetView>
  </sheetViews>
  <sheetFormatPr baseColWidth="10" defaultColWidth="8.88671875" defaultRowHeight="15.75" x14ac:dyDescent="0.25"/>
  <cols>
    <col min="3" max="3" width="28.109375" bestFit="1" customWidth="1"/>
    <col min="4" max="4" width="12.5546875" customWidth="1"/>
    <col min="5" max="7" width="8.88671875" hidden="1" customWidth="1"/>
    <col min="8" max="8" width="2.44140625" customWidth="1"/>
    <col min="9" max="9" width="25.88671875" customWidth="1"/>
    <col min="10" max="10" width="19.44140625" bestFit="1" customWidth="1"/>
    <col min="11" max="11" width="49.88671875" customWidth="1"/>
    <col min="12" max="12" width="17.77734375" customWidth="1"/>
    <col min="13" max="15" width="17.5546875" customWidth="1"/>
    <col min="16" max="16" width="17.33203125" customWidth="1"/>
    <col min="17" max="18" width="17.6640625" customWidth="1"/>
    <col min="19" max="20" width="17.77734375" customWidth="1"/>
  </cols>
  <sheetData>
    <row r="1" spans="1:20" ht="16.5" thickTop="1" x14ac:dyDescent="0.25">
      <c r="A1" s="109" t="s">
        <v>0</v>
      </c>
      <c r="B1" s="110"/>
      <c r="C1" s="113" t="s">
        <v>1</v>
      </c>
      <c r="D1" s="113"/>
      <c r="E1" s="113"/>
      <c r="F1" s="113"/>
      <c r="G1" s="113"/>
      <c r="H1" s="113"/>
      <c r="I1" s="113"/>
    </row>
    <row r="2" spans="1:20" ht="15.75" customHeight="1" x14ac:dyDescent="0.25">
      <c r="A2" s="111"/>
      <c r="B2" s="112"/>
      <c r="C2" s="1" t="s">
        <v>2</v>
      </c>
      <c r="D2" s="1"/>
      <c r="E2" s="1" t="s">
        <v>3</v>
      </c>
      <c r="F2" s="1"/>
      <c r="G2" s="2" t="s">
        <v>4</v>
      </c>
      <c r="H2" s="2"/>
      <c r="I2" s="3"/>
    </row>
    <row r="3" spans="1:20" ht="63.75" customHeight="1" x14ac:dyDescent="0.25">
      <c r="A3" s="4" t="s">
        <v>5</v>
      </c>
      <c r="B3" s="5" t="s">
        <v>6</v>
      </c>
      <c r="C3" s="6" t="s">
        <v>7</v>
      </c>
      <c r="D3" s="7" t="s">
        <v>8</v>
      </c>
      <c r="E3" s="6" t="s">
        <v>7</v>
      </c>
      <c r="F3" s="7" t="s">
        <v>8</v>
      </c>
      <c r="G3" s="6" t="s">
        <v>7</v>
      </c>
      <c r="H3" s="8" t="s">
        <v>8</v>
      </c>
      <c r="I3" s="6" t="s">
        <v>9</v>
      </c>
      <c r="J3" s="24"/>
    </row>
    <row r="4" spans="1:20" hidden="1" x14ac:dyDescent="0.25">
      <c r="A4" s="9">
        <v>42736</v>
      </c>
      <c r="B4" s="10">
        <v>42825</v>
      </c>
      <c r="C4" s="11">
        <v>0.22339999999999999</v>
      </c>
      <c r="D4" s="12">
        <v>0.33509999999999995</v>
      </c>
      <c r="E4" s="12"/>
      <c r="F4" s="13"/>
      <c r="G4" s="12"/>
      <c r="H4" s="14"/>
      <c r="I4" s="11">
        <f>((1+D4)^(1/12))-1</f>
        <v>2.4376207843189057E-2</v>
      </c>
    </row>
    <row r="5" spans="1:20" hidden="1" x14ac:dyDescent="0.25">
      <c r="A5" s="9">
        <v>42826</v>
      </c>
      <c r="B5" s="10">
        <v>42916</v>
      </c>
      <c r="C5" s="11">
        <v>0.2233</v>
      </c>
      <c r="D5" s="12">
        <v>0.33494999999999997</v>
      </c>
      <c r="E5" s="12"/>
      <c r="F5" s="13"/>
      <c r="G5" s="12"/>
      <c r="H5" s="14"/>
      <c r="I5" s="11">
        <f t="shared" ref="I5:I69" si="0">((1+D5)^(1/12))-1</f>
        <v>2.4366616530168139E-2</v>
      </c>
      <c r="K5" s="15" t="s">
        <v>10</v>
      </c>
    </row>
    <row r="6" spans="1:20" hidden="1" x14ac:dyDescent="0.25">
      <c r="A6" s="9">
        <v>42917</v>
      </c>
      <c r="B6" s="10">
        <v>43008</v>
      </c>
      <c r="C6" s="11">
        <v>0.2198</v>
      </c>
      <c r="D6" s="12">
        <v>0.32969999999999999</v>
      </c>
      <c r="E6" s="12"/>
      <c r="F6" s="13"/>
      <c r="G6" s="12"/>
      <c r="H6" s="14"/>
      <c r="I6" s="11">
        <f t="shared" si="0"/>
        <v>2.4030296637850723E-2</v>
      </c>
      <c r="K6" s="16" t="s">
        <v>11</v>
      </c>
    </row>
    <row r="7" spans="1:20" hidden="1" x14ac:dyDescent="0.25">
      <c r="A7" s="9">
        <v>42979</v>
      </c>
      <c r="B7" s="10">
        <v>43008</v>
      </c>
      <c r="C7" s="11">
        <v>0.21479999999999999</v>
      </c>
      <c r="D7" s="12">
        <v>0.32219999999999999</v>
      </c>
      <c r="E7" s="12"/>
      <c r="F7" s="13"/>
      <c r="G7" s="12"/>
      <c r="H7" s="14"/>
      <c r="I7" s="11">
        <f t="shared" si="0"/>
        <v>2.3547722012123629E-2</v>
      </c>
      <c r="K7" s="16" t="s">
        <v>12</v>
      </c>
    </row>
    <row r="8" spans="1:20" hidden="1" x14ac:dyDescent="0.25">
      <c r="A8" s="9">
        <v>43009</v>
      </c>
      <c r="B8" s="10">
        <v>43039</v>
      </c>
      <c r="C8" s="11">
        <v>0.21149999999999999</v>
      </c>
      <c r="D8" s="12">
        <v>0.31724999999999998</v>
      </c>
      <c r="E8" s="12"/>
      <c r="F8" s="13"/>
      <c r="G8" s="12"/>
      <c r="H8" s="14"/>
      <c r="I8" s="11">
        <f t="shared" si="0"/>
        <v>2.3227846316473233E-2</v>
      </c>
      <c r="K8" s="16" t="s">
        <v>13</v>
      </c>
    </row>
    <row r="9" spans="1:20" hidden="1" x14ac:dyDescent="0.25">
      <c r="A9" s="9">
        <v>43009</v>
      </c>
      <c r="B9" s="10">
        <v>43100</v>
      </c>
      <c r="C9" s="11">
        <v>0.21149999999999999</v>
      </c>
      <c r="D9" s="12">
        <v>0.31724999999999998</v>
      </c>
      <c r="E9" s="12"/>
      <c r="F9" s="13"/>
      <c r="G9" s="12"/>
      <c r="H9" s="14"/>
      <c r="I9" s="11">
        <f t="shared" si="0"/>
        <v>2.3227846316473233E-2</v>
      </c>
      <c r="K9" s="17" t="s">
        <v>14</v>
      </c>
    </row>
    <row r="10" spans="1:20" hidden="1" x14ac:dyDescent="0.25">
      <c r="A10" s="18">
        <v>43009</v>
      </c>
      <c r="B10" s="19">
        <v>43373</v>
      </c>
      <c r="C10" s="11">
        <v>0.21149999999999999</v>
      </c>
      <c r="D10" s="12">
        <v>0.31724999999999998</v>
      </c>
      <c r="E10" s="12"/>
      <c r="F10" s="13"/>
      <c r="G10" s="12"/>
      <c r="H10" s="14"/>
      <c r="I10" s="11">
        <f t="shared" si="0"/>
        <v>2.3227846316473233E-2</v>
      </c>
      <c r="J10" s="114" t="s">
        <v>15</v>
      </c>
      <c r="K10" s="20" t="s">
        <v>16</v>
      </c>
      <c r="L10" s="20"/>
      <c r="M10" s="20" t="s">
        <v>17</v>
      </c>
      <c r="N10" s="20" t="s">
        <v>18</v>
      </c>
      <c r="O10" s="20" t="s">
        <v>19</v>
      </c>
    </row>
    <row r="11" spans="1:20" hidden="1" x14ac:dyDescent="0.25">
      <c r="A11" s="18">
        <v>43040</v>
      </c>
      <c r="B11" s="19">
        <v>43069</v>
      </c>
      <c r="C11" s="21">
        <v>0.20960000000000001</v>
      </c>
      <c r="D11" s="12">
        <v>0.31440000000000001</v>
      </c>
      <c r="E11" s="12"/>
      <c r="F11" s="13"/>
      <c r="G11" s="12"/>
      <c r="H11" s="14"/>
      <c r="I11" s="21">
        <f t="shared" si="0"/>
        <v>2.3043175271197036E-2</v>
      </c>
      <c r="J11" s="114"/>
      <c r="K11" s="20" t="s">
        <v>20</v>
      </c>
      <c r="L11" s="20"/>
      <c r="M11" s="20" t="s">
        <v>21</v>
      </c>
      <c r="N11" s="20" t="s">
        <v>22</v>
      </c>
      <c r="O11" s="20" t="s">
        <v>20</v>
      </c>
    </row>
    <row r="12" spans="1:20" hidden="1" x14ac:dyDescent="0.25">
      <c r="A12" s="9">
        <v>43070</v>
      </c>
      <c r="B12" s="10">
        <v>43100</v>
      </c>
      <c r="C12" s="11">
        <v>0.2077</v>
      </c>
      <c r="D12" s="12">
        <v>0.31154999999999999</v>
      </c>
      <c r="E12" s="12"/>
      <c r="F12" s="13"/>
      <c r="G12" s="12"/>
      <c r="H12" s="14"/>
      <c r="I12" s="11">
        <f t="shared" si="0"/>
        <v>2.2858136808515228E-2</v>
      </c>
      <c r="K12" s="22" t="s">
        <v>23</v>
      </c>
      <c r="L12" s="23"/>
      <c r="M12" s="24" t="e">
        <f>#REF!*#REF!</f>
        <v>#REF!</v>
      </c>
      <c r="N12" s="24" t="e">
        <f>#REF!*#REF!</f>
        <v>#REF!</v>
      </c>
      <c r="O12" s="24" t="e">
        <f>#REF!*$I81*3/30</f>
        <v>#REF!</v>
      </c>
      <c r="P12" s="25"/>
    </row>
    <row r="13" spans="1:20" hidden="1" x14ac:dyDescent="0.25">
      <c r="A13" s="9">
        <v>43101</v>
      </c>
      <c r="B13" s="10">
        <v>43131</v>
      </c>
      <c r="C13" s="11">
        <v>0.2069</v>
      </c>
      <c r="D13" s="12">
        <v>0.31035000000000001</v>
      </c>
      <c r="E13" s="12"/>
      <c r="F13" s="13"/>
      <c r="G13" s="12"/>
      <c r="H13" s="14"/>
      <c r="I13" s="11">
        <f t="shared" si="0"/>
        <v>2.2780115587483163E-2</v>
      </c>
      <c r="J13" s="20" t="s">
        <v>24</v>
      </c>
      <c r="K13" s="20" t="s">
        <v>25</v>
      </c>
      <c r="L13" s="26"/>
    </row>
    <row r="14" spans="1:20" hidden="1" x14ac:dyDescent="0.25">
      <c r="A14" s="18">
        <v>43101</v>
      </c>
      <c r="B14" s="19">
        <v>43190</v>
      </c>
      <c r="C14" s="11">
        <v>0.2069</v>
      </c>
      <c r="D14" s="12">
        <v>0.31035000000000001</v>
      </c>
      <c r="E14" s="12"/>
      <c r="F14" s="13"/>
      <c r="G14" s="12"/>
      <c r="H14" s="14"/>
      <c r="I14" s="11">
        <f t="shared" si="0"/>
        <v>2.2780115587483163E-2</v>
      </c>
      <c r="K14" s="22" t="s">
        <v>26</v>
      </c>
    </row>
    <row r="15" spans="1:20" ht="15.75" hidden="1" customHeight="1" x14ac:dyDescent="0.25">
      <c r="A15" s="9">
        <v>43132</v>
      </c>
      <c r="B15" s="10">
        <v>43159</v>
      </c>
      <c r="C15" s="11">
        <v>0.21010000000000001</v>
      </c>
      <c r="D15" s="27">
        <v>0.31515000000000004</v>
      </c>
      <c r="E15" s="12"/>
      <c r="F15" s="13"/>
      <c r="G15" s="12"/>
      <c r="H15" s="14"/>
      <c r="I15" s="11">
        <f t="shared" si="0"/>
        <v>2.3091808474569486E-2</v>
      </c>
      <c r="J15" s="114" t="s">
        <v>27</v>
      </c>
      <c r="K15" s="20" t="s">
        <v>28</v>
      </c>
      <c r="L15" s="20"/>
      <c r="M15" s="20" t="s">
        <v>29</v>
      </c>
      <c r="N15" s="20" t="s">
        <v>30</v>
      </c>
      <c r="O15" s="20" t="s">
        <v>31</v>
      </c>
      <c r="P15" s="20" t="s">
        <v>32</v>
      </c>
      <c r="Q15" s="20" t="s">
        <v>33</v>
      </c>
      <c r="R15" s="20" t="s">
        <v>34</v>
      </c>
      <c r="S15" s="20" t="s">
        <v>35</v>
      </c>
      <c r="T15" s="20" t="s">
        <v>36</v>
      </c>
    </row>
    <row r="16" spans="1:20" hidden="1" x14ac:dyDescent="0.25">
      <c r="A16" s="28">
        <v>43160</v>
      </c>
      <c r="B16" s="29">
        <v>43190</v>
      </c>
      <c r="C16" s="30">
        <v>0.20680000000000001</v>
      </c>
      <c r="D16" s="31">
        <f>+C16*1.5</f>
        <v>0.31020000000000003</v>
      </c>
      <c r="E16" s="32"/>
      <c r="F16" s="33"/>
      <c r="G16" s="32"/>
      <c r="H16" s="34"/>
      <c r="I16" s="30">
        <f t="shared" si="0"/>
        <v>2.2770358330055807E-2</v>
      </c>
      <c r="J16" s="114"/>
      <c r="K16" s="20" t="s">
        <v>37</v>
      </c>
      <c r="L16" s="20"/>
      <c r="M16" s="20" t="s">
        <v>38</v>
      </c>
      <c r="N16" s="20" t="s">
        <v>39</v>
      </c>
      <c r="O16" s="20" t="s">
        <v>40</v>
      </c>
      <c r="P16" s="20" t="s">
        <v>41</v>
      </c>
      <c r="Q16" s="20" t="s">
        <v>42</v>
      </c>
      <c r="R16" s="20" t="s">
        <v>43</v>
      </c>
      <c r="S16" s="20" t="s">
        <v>44</v>
      </c>
      <c r="T16" s="20" t="s">
        <v>37</v>
      </c>
    </row>
    <row r="17" spans="1:20" hidden="1" x14ac:dyDescent="0.25">
      <c r="A17" s="28">
        <v>43191</v>
      </c>
      <c r="B17" s="29">
        <v>43220</v>
      </c>
      <c r="C17" s="11">
        <v>0.20480000000000001</v>
      </c>
      <c r="D17" s="35">
        <f>+C17*1.5</f>
        <v>0.30720000000000003</v>
      </c>
      <c r="E17" s="36"/>
      <c r="F17" s="37"/>
      <c r="G17" s="36"/>
      <c r="H17" s="38"/>
      <c r="I17" s="11">
        <f>((1+D17)^(1/12))-1</f>
        <v>2.2574997834371668E-2</v>
      </c>
      <c r="J17" s="114"/>
      <c r="K17" s="39" t="s">
        <v>23</v>
      </c>
      <c r="L17" s="40"/>
      <c r="M17" s="40" t="e">
        <f>#REF!*$I83</f>
        <v>#REF!</v>
      </c>
      <c r="N17" s="40" t="e">
        <f>#REF!*$I84</f>
        <v>#REF!</v>
      </c>
      <c r="O17" s="40" t="e">
        <f>#REF!*$I85</f>
        <v>#REF!</v>
      </c>
      <c r="P17" s="40" t="e">
        <f>#REF!*$I86</f>
        <v>#REF!</v>
      </c>
      <c r="Q17" s="40" t="e">
        <f>#REF!*$I87</f>
        <v>#REF!</v>
      </c>
      <c r="R17" s="40" t="e">
        <f>#REF!*$I88</f>
        <v>#REF!</v>
      </c>
      <c r="S17" s="40" t="e">
        <f>#REF!*$I89</f>
        <v>#REF!</v>
      </c>
      <c r="T17" s="40" t="e">
        <f>#REF!*$I90*19/30</f>
        <v>#REF!</v>
      </c>
    </row>
    <row r="18" spans="1:20" hidden="1" x14ac:dyDescent="0.25">
      <c r="A18" s="41">
        <v>43191</v>
      </c>
      <c r="B18" s="42">
        <v>43281</v>
      </c>
      <c r="C18" s="11">
        <v>0.20480000000000001</v>
      </c>
      <c r="D18" s="35">
        <f>+C18*1.5</f>
        <v>0.30720000000000003</v>
      </c>
      <c r="E18" s="36"/>
      <c r="F18" s="37"/>
      <c r="G18" s="36"/>
      <c r="H18" s="38"/>
      <c r="I18" s="11">
        <f t="shared" si="0"/>
        <v>2.2574997834371668E-2</v>
      </c>
      <c r="K18" s="122" t="s">
        <v>45</v>
      </c>
    </row>
    <row r="19" spans="1:20" hidden="1" x14ac:dyDescent="0.25">
      <c r="A19" s="9">
        <v>43221</v>
      </c>
      <c r="B19" s="10">
        <v>43251</v>
      </c>
      <c r="C19" s="21">
        <v>0.2044</v>
      </c>
      <c r="D19" s="43">
        <f>+C19*1.5</f>
        <v>0.30659999999999998</v>
      </c>
      <c r="E19" s="44"/>
      <c r="F19" s="45"/>
      <c r="G19" s="44"/>
      <c r="H19" s="46"/>
      <c r="I19" s="21">
        <f t="shared" si="0"/>
        <v>2.2535876422826506E-2</v>
      </c>
      <c r="K19" s="122"/>
    </row>
    <row r="20" spans="1:20" hidden="1" x14ac:dyDescent="0.25">
      <c r="A20" s="18">
        <v>43252</v>
      </c>
      <c r="B20" s="19">
        <v>43281</v>
      </c>
      <c r="C20" s="21">
        <v>0.20280000000000001</v>
      </c>
      <c r="D20" s="43">
        <v>0.30420000000000003</v>
      </c>
      <c r="E20" s="44"/>
      <c r="F20" s="45"/>
      <c r="G20" s="44"/>
      <c r="H20" s="46"/>
      <c r="I20" s="21">
        <f t="shared" si="0"/>
        <v>2.2379225919199275E-2</v>
      </c>
    </row>
    <row r="21" spans="1:20" hidden="1" x14ac:dyDescent="0.25">
      <c r="A21" s="18">
        <v>43282</v>
      </c>
      <c r="B21" s="19">
        <v>43312</v>
      </c>
      <c r="C21" s="21">
        <v>0.20030000000000001</v>
      </c>
      <c r="D21" s="43">
        <f>+C21*1.5</f>
        <v>0.30044999999999999</v>
      </c>
      <c r="E21" s="44"/>
      <c r="F21" s="45"/>
      <c r="G21" s="44"/>
      <c r="H21" s="46"/>
      <c r="I21" s="21">
        <f t="shared" si="0"/>
        <v>2.2133929699163168E-2</v>
      </c>
    </row>
    <row r="22" spans="1:20" hidden="1" x14ac:dyDescent="0.25">
      <c r="A22" s="9">
        <v>43282</v>
      </c>
      <c r="B22" s="10">
        <v>43373</v>
      </c>
      <c r="C22" s="21">
        <v>0.20030000000000001</v>
      </c>
      <c r="D22" s="43">
        <f>+C22*1.5</f>
        <v>0.30044999999999999</v>
      </c>
      <c r="E22" s="44"/>
      <c r="F22" s="45"/>
      <c r="G22" s="44"/>
      <c r="H22" s="46"/>
      <c r="I22" s="21">
        <f t="shared" si="0"/>
        <v>2.2133929699163168E-2</v>
      </c>
    </row>
    <row r="23" spans="1:20" hidden="1" x14ac:dyDescent="0.25">
      <c r="A23" s="9">
        <v>43313</v>
      </c>
      <c r="B23" s="10">
        <v>43343</v>
      </c>
      <c r="C23" s="11">
        <v>0.19939999999999999</v>
      </c>
      <c r="D23" s="35">
        <v>0.29909999999999998</v>
      </c>
      <c r="E23" s="36"/>
      <c r="F23" s="37"/>
      <c r="G23" s="36"/>
      <c r="H23" s="38"/>
      <c r="I23" s="11">
        <f t="shared" si="0"/>
        <v>2.2045464310016527E-2</v>
      </c>
    </row>
    <row r="24" spans="1:20" hidden="1" x14ac:dyDescent="0.25">
      <c r="A24" s="9">
        <v>43344</v>
      </c>
      <c r="B24" s="10">
        <v>43373</v>
      </c>
      <c r="C24" s="11">
        <v>0.1981</v>
      </c>
      <c r="D24" s="35">
        <v>0.29715000000000003</v>
      </c>
      <c r="E24" s="36"/>
      <c r="F24" s="37"/>
      <c r="G24" s="36"/>
      <c r="H24" s="38"/>
      <c r="I24" s="11">
        <f t="shared" si="0"/>
        <v>2.1917532081249247E-2</v>
      </c>
    </row>
    <row r="25" spans="1:20" hidden="1" x14ac:dyDescent="0.25">
      <c r="A25" s="41">
        <v>43374</v>
      </c>
      <c r="B25" s="42">
        <v>43404</v>
      </c>
      <c r="C25" s="47">
        <v>0.1963</v>
      </c>
      <c r="D25" s="48">
        <f t="shared" ref="D25:D48" si="1">ROUND(C25*1.5,4)</f>
        <v>0.29449999999999998</v>
      </c>
      <c r="E25" s="49"/>
      <c r="F25" s="50"/>
      <c r="G25" s="49"/>
      <c r="H25" s="51"/>
      <c r="I25" s="47">
        <f t="shared" si="0"/>
        <v>2.1743392590811705E-2</v>
      </c>
    </row>
    <row r="26" spans="1:20" hidden="1" x14ac:dyDescent="0.25">
      <c r="A26" s="9">
        <v>43374</v>
      </c>
      <c r="B26" s="10">
        <v>43465</v>
      </c>
      <c r="C26" s="47">
        <v>0.1963</v>
      </c>
      <c r="D26" s="48">
        <f t="shared" si="1"/>
        <v>0.29449999999999998</v>
      </c>
      <c r="E26" s="49"/>
      <c r="F26" s="50"/>
      <c r="G26" s="49"/>
      <c r="H26" s="51"/>
      <c r="I26" s="47">
        <f t="shared" si="0"/>
        <v>2.1743392590811705E-2</v>
      </c>
    </row>
    <row r="27" spans="1:20" hidden="1" x14ac:dyDescent="0.25">
      <c r="A27" s="28">
        <v>43374</v>
      </c>
      <c r="B27" s="29">
        <v>43738</v>
      </c>
      <c r="C27" s="47">
        <v>0.1963</v>
      </c>
      <c r="D27" s="48">
        <f t="shared" si="1"/>
        <v>0.29449999999999998</v>
      </c>
      <c r="E27" s="49"/>
      <c r="F27" s="50"/>
      <c r="G27" s="49"/>
      <c r="H27" s="51"/>
      <c r="I27" s="47">
        <f t="shared" si="0"/>
        <v>2.1743392590811705E-2</v>
      </c>
    </row>
    <row r="28" spans="1:20" hidden="1" x14ac:dyDescent="0.25">
      <c r="A28" s="9">
        <v>43405</v>
      </c>
      <c r="B28" s="10">
        <v>43434</v>
      </c>
      <c r="C28" s="11">
        <v>0.19489999999999999</v>
      </c>
      <c r="D28" s="35">
        <f t="shared" si="1"/>
        <v>0.29239999999999999</v>
      </c>
      <c r="E28" s="36"/>
      <c r="F28" s="37"/>
      <c r="G28" s="36"/>
      <c r="H28" s="52"/>
      <c r="I28" s="11">
        <f t="shared" si="0"/>
        <v>2.160516302057891E-2</v>
      </c>
    </row>
    <row r="29" spans="1:20" hidden="1" x14ac:dyDescent="0.25">
      <c r="A29" s="9">
        <v>43435</v>
      </c>
      <c r="B29" s="10">
        <v>43465</v>
      </c>
      <c r="C29" s="11">
        <v>0.19400000000000001</v>
      </c>
      <c r="D29" s="35">
        <f t="shared" si="1"/>
        <v>0.29099999999999998</v>
      </c>
      <c r="E29" s="36"/>
      <c r="F29" s="37"/>
      <c r="G29" s="36"/>
      <c r="H29" s="52"/>
      <c r="I29" s="11">
        <f t="shared" si="0"/>
        <v>2.1512895544899102E-2</v>
      </c>
    </row>
    <row r="30" spans="1:20" hidden="1" x14ac:dyDescent="0.25">
      <c r="A30" s="9">
        <v>43466</v>
      </c>
      <c r="B30" s="10">
        <v>43496</v>
      </c>
      <c r="C30" s="11">
        <v>0.19159999999999999</v>
      </c>
      <c r="D30" s="35">
        <f t="shared" si="1"/>
        <v>0.28739999999999999</v>
      </c>
      <c r="E30" s="36"/>
      <c r="F30" s="37"/>
      <c r="G30" s="36"/>
      <c r="H30" s="52"/>
      <c r="I30" s="11">
        <f t="shared" si="0"/>
        <v>2.127521449135017E-2</v>
      </c>
    </row>
    <row r="31" spans="1:20" hidden="1" x14ac:dyDescent="0.25">
      <c r="A31" s="9">
        <v>43466</v>
      </c>
      <c r="B31" s="10">
        <v>43555</v>
      </c>
      <c r="C31" s="11">
        <v>0.19159999999999999</v>
      </c>
      <c r="D31" s="35">
        <f t="shared" si="1"/>
        <v>0.28739999999999999</v>
      </c>
      <c r="E31" s="36"/>
      <c r="F31" s="37"/>
      <c r="G31" s="36"/>
      <c r="H31" s="52"/>
      <c r="I31" s="11">
        <f t="shared" si="0"/>
        <v>2.127521449135017E-2</v>
      </c>
    </row>
    <row r="32" spans="1:20" hidden="1" x14ac:dyDescent="0.25">
      <c r="A32" s="9">
        <v>43497</v>
      </c>
      <c r="B32" s="10">
        <v>43524</v>
      </c>
      <c r="C32" s="11">
        <v>0.19700000000000001</v>
      </c>
      <c r="D32" s="35">
        <f t="shared" si="1"/>
        <v>0.29549999999999998</v>
      </c>
      <c r="E32" s="53"/>
      <c r="F32" s="54"/>
      <c r="G32" s="36"/>
      <c r="H32" s="52"/>
      <c r="I32" s="11">
        <f t="shared" si="0"/>
        <v>2.1809143962671307E-2</v>
      </c>
    </row>
    <row r="33" spans="1:9" hidden="1" x14ac:dyDescent="0.25">
      <c r="A33" s="9">
        <v>43525</v>
      </c>
      <c r="B33" s="10">
        <v>43555</v>
      </c>
      <c r="C33" s="11">
        <v>0.19370000000000001</v>
      </c>
      <c r="D33" s="35">
        <f t="shared" si="1"/>
        <v>0.29060000000000002</v>
      </c>
      <c r="E33" s="53"/>
      <c r="F33" s="54"/>
      <c r="G33" s="36"/>
      <c r="H33" s="52"/>
      <c r="I33" s="11">
        <f t="shared" si="0"/>
        <v>2.1486516562506441E-2</v>
      </c>
    </row>
    <row r="34" spans="1:9" hidden="1" x14ac:dyDescent="0.25">
      <c r="A34" s="9">
        <v>43556</v>
      </c>
      <c r="B34" s="10">
        <v>43585</v>
      </c>
      <c r="C34" s="11">
        <v>0.19320000000000001</v>
      </c>
      <c r="D34" s="35">
        <f t="shared" si="1"/>
        <v>0.2898</v>
      </c>
      <c r="E34" s="53"/>
      <c r="F34" s="54"/>
      <c r="G34" s="36"/>
      <c r="H34" s="52"/>
      <c r="I34" s="11">
        <f t="shared" si="0"/>
        <v>2.1433736106823309E-2</v>
      </c>
    </row>
    <row r="35" spans="1:9" hidden="1" x14ac:dyDescent="0.25">
      <c r="A35" s="9">
        <v>43556</v>
      </c>
      <c r="B35" s="10">
        <v>43646</v>
      </c>
      <c r="C35" s="11">
        <v>0.19320000000000001</v>
      </c>
      <c r="D35" s="35">
        <f t="shared" si="1"/>
        <v>0.2898</v>
      </c>
      <c r="E35" s="53"/>
      <c r="F35" s="54"/>
      <c r="G35" s="36"/>
      <c r="H35" s="52"/>
      <c r="I35" s="11">
        <f t="shared" si="0"/>
        <v>2.1433736106823309E-2</v>
      </c>
    </row>
    <row r="36" spans="1:9" hidden="1" x14ac:dyDescent="0.25">
      <c r="A36" s="9">
        <v>43586</v>
      </c>
      <c r="B36" s="10">
        <v>43616</v>
      </c>
      <c r="C36" s="11">
        <v>0.19339999999999999</v>
      </c>
      <c r="D36" s="35">
        <f t="shared" si="1"/>
        <v>0.29010000000000002</v>
      </c>
      <c r="E36" s="53"/>
      <c r="F36" s="54"/>
      <c r="G36" s="36"/>
      <c r="H36" s="52"/>
      <c r="I36" s="11">
        <f t="shared" si="0"/>
        <v>2.1453532293473465E-2</v>
      </c>
    </row>
    <row r="37" spans="1:9" hidden="1" x14ac:dyDescent="0.25">
      <c r="A37" s="41">
        <v>43617</v>
      </c>
      <c r="B37" s="42">
        <v>43646</v>
      </c>
      <c r="C37" s="47">
        <v>0.193</v>
      </c>
      <c r="D37" s="48">
        <f t="shared" si="1"/>
        <v>0.28949999999999998</v>
      </c>
      <c r="E37" s="55"/>
      <c r="F37" s="56"/>
      <c r="G37" s="49"/>
      <c r="H37" s="57"/>
      <c r="I37" s="47">
        <f t="shared" si="0"/>
        <v>2.1413935698951558E-2</v>
      </c>
    </row>
    <row r="38" spans="1:9" hidden="1" x14ac:dyDescent="0.25">
      <c r="A38" s="18">
        <v>43647</v>
      </c>
      <c r="B38" s="19">
        <v>43677</v>
      </c>
      <c r="C38" s="21">
        <v>0.1928</v>
      </c>
      <c r="D38" s="43">
        <f t="shared" si="1"/>
        <v>0.28920000000000001</v>
      </c>
      <c r="E38" s="58"/>
      <c r="F38" s="59"/>
      <c r="G38" s="32"/>
      <c r="H38" s="60"/>
      <c r="I38" s="21">
        <f t="shared" si="0"/>
        <v>2.1394131067975497E-2</v>
      </c>
    </row>
    <row r="39" spans="1:9" hidden="1" x14ac:dyDescent="0.25">
      <c r="A39" s="18">
        <v>43647</v>
      </c>
      <c r="B39" s="19">
        <v>43738</v>
      </c>
      <c r="C39" s="21">
        <v>0.1928</v>
      </c>
      <c r="D39" s="43">
        <f t="shared" si="1"/>
        <v>0.28920000000000001</v>
      </c>
      <c r="E39" s="58"/>
      <c r="F39" s="59"/>
      <c r="G39" s="32"/>
      <c r="H39" s="60"/>
      <c r="I39" s="21">
        <f t="shared" si="0"/>
        <v>2.1394131067975497E-2</v>
      </c>
    </row>
    <row r="40" spans="1:9" hidden="1" x14ac:dyDescent="0.25">
      <c r="A40" s="18">
        <v>43678</v>
      </c>
      <c r="B40" s="19">
        <v>43708</v>
      </c>
      <c r="C40" s="21">
        <v>0.19320000000000001</v>
      </c>
      <c r="D40" s="35">
        <f t="shared" si="1"/>
        <v>0.2898</v>
      </c>
      <c r="E40" s="58"/>
      <c r="F40" s="59"/>
      <c r="G40" s="32"/>
      <c r="H40" s="60"/>
      <c r="I40" s="21">
        <f t="shared" si="0"/>
        <v>2.1433736106823309E-2</v>
      </c>
    </row>
    <row r="41" spans="1:9" hidden="1" x14ac:dyDescent="0.25">
      <c r="A41" s="9">
        <v>43709</v>
      </c>
      <c r="B41" s="10">
        <v>43738</v>
      </c>
      <c r="C41" s="21">
        <v>0.19320000000000001</v>
      </c>
      <c r="D41" s="35">
        <f t="shared" si="1"/>
        <v>0.2898</v>
      </c>
      <c r="E41" s="58"/>
      <c r="F41" s="59"/>
      <c r="G41" s="32"/>
      <c r="H41" s="60"/>
      <c r="I41" s="21">
        <f t="shared" si="0"/>
        <v>2.1433736106823309E-2</v>
      </c>
    </row>
    <row r="42" spans="1:9" hidden="1" x14ac:dyDescent="0.25">
      <c r="A42" s="41">
        <v>43739</v>
      </c>
      <c r="B42" s="42">
        <v>43769</v>
      </c>
      <c r="C42" s="11">
        <v>0.191</v>
      </c>
      <c r="D42" s="36">
        <f t="shared" si="1"/>
        <v>0.28649999999999998</v>
      </c>
      <c r="E42" s="58"/>
      <c r="F42" s="59"/>
      <c r="G42" s="32"/>
      <c r="H42" s="60"/>
      <c r="I42" s="11">
        <f t="shared" si="0"/>
        <v>2.1215699038257929E-2</v>
      </c>
    </row>
    <row r="43" spans="1:9" hidden="1" x14ac:dyDescent="0.25">
      <c r="A43" s="9">
        <v>43739</v>
      </c>
      <c r="B43" s="10">
        <v>43830</v>
      </c>
      <c r="C43" s="11">
        <v>0.191</v>
      </c>
      <c r="D43" s="36">
        <f t="shared" si="1"/>
        <v>0.28649999999999998</v>
      </c>
      <c r="E43" s="58"/>
      <c r="F43" s="59"/>
      <c r="G43" s="32"/>
      <c r="H43" s="60"/>
      <c r="I43" s="11">
        <f t="shared" si="0"/>
        <v>2.1215699038257929E-2</v>
      </c>
    </row>
    <row r="44" spans="1:9" hidden="1" x14ac:dyDescent="0.25">
      <c r="A44" s="9">
        <v>43739</v>
      </c>
      <c r="B44" s="10">
        <v>44104</v>
      </c>
      <c r="C44" s="11">
        <v>0.191</v>
      </c>
      <c r="D44" s="36">
        <f t="shared" si="1"/>
        <v>0.28649999999999998</v>
      </c>
      <c r="E44" s="58"/>
      <c r="F44" s="59"/>
      <c r="G44" s="32"/>
      <c r="H44" s="60"/>
      <c r="I44" s="11">
        <f t="shared" si="0"/>
        <v>2.1215699038257929E-2</v>
      </c>
    </row>
    <row r="45" spans="1:9" hidden="1" x14ac:dyDescent="0.25">
      <c r="A45" s="28">
        <v>43770</v>
      </c>
      <c r="B45" s="29">
        <v>43799</v>
      </c>
      <c r="C45" s="30">
        <v>0.1903</v>
      </c>
      <c r="D45" s="35">
        <f t="shared" si="1"/>
        <v>0.28549999999999998</v>
      </c>
      <c r="E45" s="61"/>
      <c r="F45" s="62"/>
      <c r="G45" s="30"/>
      <c r="H45" s="63"/>
      <c r="I45" s="30">
        <f t="shared" si="0"/>
        <v>2.1149525978148453E-2</v>
      </c>
    </row>
    <row r="46" spans="1:9" hidden="1" x14ac:dyDescent="0.25">
      <c r="A46" s="9">
        <v>43800</v>
      </c>
      <c r="B46" s="10">
        <v>43830</v>
      </c>
      <c r="C46" s="11">
        <v>0.18909999999999999</v>
      </c>
      <c r="D46" s="35">
        <f t="shared" si="1"/>
        <v>0.28370000000000001</v>
      </c>
      <c r="E46" s="53"/>
      <c r="F46" s="54"/>
      <c r="G46" s="11"/>
      <c r="H46" s="64"/>
      <c r="I46" s="11">
        <f t="shared" si="0"/>
        <v>2.1030295469433913E-2</v>
      </c>
    </row>
    <row r="47" spans="1:9" hidden="1" x14ac:dyDescent="0.25">
      <c r="A47" s="9">
        <v>43831</v>
      </c>
      <c r="B47" s="10">
        <v>43861</v>
      </c>
      <c r="C47" s="11">
        <v>0.18770000000000001</v>
      </c>
      <c r="D47" s="35">
        <f t="shared" si="1"/>
        <v>0.28160000000000002</v>
      </c>
      <c r="E47" s="53"/>
      <c r="F47" s="54"/>
      <c r="G47" s="11"/>
      <c r="H47" s="64"/>
      <c r="I47" s="11">
        <f t="shared" si="0"/>
        <v>2.0890999361430129E-2</v>
      </c>
    </row>
    <row r="48" spans="1:9" hidden="1" x14ac:dyDescent="0.25">
      <c r="A48" s="9">
        <v>43831</v>
      </c>
      <c r="B48" s="10">
        <v>43921</v>
      </c>
      <c r="C48" s="11">
        <v>0.18770000000000001</v>
      </c>
      <c r="D48" s="35">
        <f t="shared" si="1"/>
        <v>0.28160000000000002</v>
      </c>
      <c r="E48" s="53"/>
      <c r="F48" s="54"/>
      <c r="G48" s="11"/>
      <c r="H48" s="64"/>
      <c r="I48" s="11">
        <f t="shared" si="0"/>
        <v>2.0890999361430129E-2</v>
      </c>
    </row>
    <row r="49" spans="1:13" hidden="1" x14ac:dyDescent="0.25">
      <c r="A49" s="9">
        <v>43862</v>
      </c>
      <c r="B49" s="10">
        <v>43890</v>
      </c>
      <c r="C49" s="11">
        <v>0.19059999999999999</v>
      </c>
      <c r="D49" s="35">
        <v>0.28589999999999999</v>
      </c>
      <c r="E49" s="53"/>
      <c r="F49" s="54"/>
      <c r="G49" s="65"/>
      <c r="H49" s="66"/>
      <c r="I49" s="11">
        <f t="shared" si="0"/>
        <v>2.1176000862688671E-2</v>
      </c>
    </row>
    <row r="50" spans="1:13" hidden="1" x14ac:dyDescent="0.25">
      <c r="A50" s="9">
        <v>43891</v>
      </c>
      <c r="B50" s="10">
        <v>43921</v>
      </c>
      <c r="C50" s="11">
        <v>0.1895</v>
      </c>
      <c r="D50" s="35">
        <f t="shared" ref="D50:D61" si="2">ROUND(C50*1.5,4)</f>
        <v>0.2843</v>
      </c>
      <c r="E50" s="53"/>
      <c r="F50" s="54"/>
      <c r="G50" s="11"/>
      <c r="H50" s="64"/>
      <c r="I50" s="11">
        <f t="shared" si="0"/>
        <v>2.1070055991014192E-2</v>
      </c>
    </row>
    <row r="51" spans="1:13" hidden="1" x14ac:dyDescent="0.25">
      <c r="A51" s="67">
        <v>43922</v>
      </c>
      <c r="B51" s="68">
        <v>43951</v>
      </c>
      <c r="C51" s="21">
        <v>0.18690000000000001</v>
      </c>
      <c r="D51" s="69">
        <f t="shared" si="2"/>
        <v>0.28039999999999998</v>
      </c>
      <c r="E51" s="69"/>
      <c r="F51" s="70"/>
      <c r="G51" s="68"/>
      <c r="H51" s="71"/>
      <c r="I51" s="21">
        <f t="shared" si="0"/>
        <v>2.0811307618446184E-2</v>
      </c>
    </row>
    <row r="52" spans="1:13" hidden="1" x14ac:dyDescent="0.25">
      <c r="A52" s="72">
        <v>43922</v>
      </c>
      <c r="B52" s="73">
        <v>44012</v>
      </c>
      <c r="C52" s="21">
        <v>0.18690000000000001</v>
      </c>
      <c r="D52" s="69">
        <f t="shared" si="2"/>
        <v>0.28039999999999998</v>
      </c>
      <c r="E52" s="69"/>
      <c r="F52" s="70"/>
      <c r="G52" s="68"/>
      <c r="H52" s="71"/>
      <c r="I52" s="21">
        <f t="shared" si="0"/>
        <v>2.0811307618446184E-2</v>
      </c>
    </row>
    <row r="53" spans="1:13" hidden="1" x14ac:dyDescent="0.25">
      <c r="A53" s="72">
        <v>43952</v>
      </c>
      <c r="B53" s="73">
        <v>43982</v>
      </c>
      <c r="C53" s="11">
        <v>0.18190000000000001</v>
      </c>
      <c r="D53" s="69">
        <f t="shared" si="2"/>
        <v>0.27289999999999998</v>
      </c>
      <c r="E53" s="74"/>
      <c r="F53" s="75"/>
      <c r="G53" s="73"/>
      <c r="H53" s="76"/>
      <c r="I53" s="11">
        <f t="shared" si="0"/>
        <v>2.0311677528269456E-2</v>
      </c>
    </row>
    <row r="54" spans="1:13" hidden="1" x14ac:dyDescent="0.25">
      <c r="A54" s="72">
        <v>43983</v>
      </c>
      <c r="B54" s="73">
        <v>44012</v>
      </c>
      <c r="C54" s="11">
        <v>0.1812</v>
      </c>
      <c r="D54" s="69">
        <f t="shared" si="2"/>
        <v>0.27179999999999999</v>
      </c>
      <c r="E54" s="74"/>
      <c r="F54" s="75"/>
      <c r="G54" s="73"/>
      <c r="H54" s="76"/>
      <c r="I54" s="11">
        <f t="shared" si="0"/>
        <v>2.0238171647650516E-2</v>
      </c>
    </row>
    <row r="55" spans="1:13" hidden="1" x14ac:dyDescent="0.25">
      <c r="A55" s="72">
        <v>44013</v>
      </c>
      <c r="B55" s="73">
        <v>44043</v>
      </c>
      <c r="C55" s="11">
        <v>0.1812</v>
      </c>
      <c r="D55" s="69">
        <f t="shared" si="2"/>
        <v>0.27179999999999999</v>
      </c>
      <c r="E55" s="74"/>
      <c r="F55" s="75"/>
      <c r="G55" s="73"/>
      <c r="H55" s="76"/>
      <c r="I55" s="11">
        <f t="shared" si="0"/>
        <v>2.0238171647650516E-2</v>
      </c>
    </row>
    <row r="56" spans="1:13" hidden="1" x14ac:dyDescent="0.25">
      <c r="A56" s="28">
        <v>44013</v>
      </c>
      <c r="B56" s="29">
        <v>44104</v>
      </c>
      <c r="C56" s="11">
        <v>0.1812</v>
      </c>
      <c r="D56" s="69">
        <f t="shared" si="2"/>
        <v>0.27179999999999999</v>
      </c>
      <c r="E56" s="74"/>
      <c r="F56" s="75"/>
      <c r="G56" s="73"/>
      <c r="H56" s="76"/>
      <c r="I56" s="11">
        <f t="shared" si="0"/>
        <v>2.0238171647650516E-2</v>
      </c>
    </row>
    <row r="57" spans="1:13" hidden="1" x14ac:dyDescent="0.25">
      <c r="A57" s="9">
        <v>44044</v>
      </c>
      <c r="B57" s="10">
        <v>44074</v>
      </c>
      <c r="C57" s="11">
        <v>0.18290000000000001</v>
      </c>
      <c r="D57" s="69">
        <f t="shared" si="2"/>
        <v>0.27439999999999998</v>
      </c>
      <c r="E57" s="53"/>
      <c r="F57" s="77"/>
      <c r="G57" s="11"/>
      <c r="H57" s="64"/>
      <c r="I57" s="11">
        <f t="shared" si="0"/>
        <v>2.0411819037455814E-2</v>
      </c>
    </row>
    <row r="58" spans="1:13" hidden="1" x14ac:dyDescent="0.25">
      <c r="A58" s="9">
        <v>44075</v>
      </c>
      <c r="B58" s="10">
        <v>44104</v>
      </c>
      <c r="C58" s="11">
        <v>0.1835</v>
      </c>
      <c r="D58" s="69">
        <f t="shared" si="2"/>
        <v>0.27529999999999999</v>
      </c>
      <c r="E58" s="53"/>
      <c r="F58" s="77"/>
      <c r="G58" s="11"/>
      <c r="H58" s="64"/>
      <c r="I58" s="11">
        <f t="shared" si="0"/>
        <v>2.0471852092971421E-2</v>
      </c>
    </row>
    <row r="59" spans="1:13" hidden="1" x14ac:dyDescent="0.25">
      <c r="A59" s="9">
        <v>44105</v>
      </c>
      <c r="B59" s="10">
        <v>44135</v>
      </c>
      <c r="C59" s="11">
        <v>0.18090000000000001</v>
      </c>
      <c r="D59" s="69">
        <f t="shared" si="2"/>
        <v>0.27139999999999997</v>
      </c>
      <c r="E59" s="53"/>
      <c r="F59" s="77"/>
      <c r="G59" s="11"/>
      <c r="H59" s="64"/>
      <c r="I59" s="11">
        <f t="shared" si="0"/>
        <v>2.0211427786686054E-2</v>
      </c>
    </row>
    <row r="60" spans="1:13" ht="15.75" hidden="1" customHeight="1" x14ac:dyDescent="0.25">
      <c r="A60" s="9">
        <v>44105</v>
      </c>
      <c r="B60" s="10">
        <v>44196</v>
      </c>
      <c r="C60" s="11">
        <v>0.18090000000000001</v>
      </c>
      <c r="D60" s="69">
        <f t="shared" si="2"/>
        <v>0.27139999999999997</v>
      </c>
      <c r="E60" s="53"/>
      <c r="F60" s="77"/>
      <c r="G60" s="11"/>
      <c r="H60" s="64"/>
      <c r="I60" s="11">
        <f t="shared" si="0"/>
        <v>2.0211427786686054E-2</v>
      </c>
    </row>
    <row r="61" spans="1:13" hidden="1" x14ac:dyDescent="0.25">
      <c r="A61" s="9">
        <v>44105</v>
      </c>
      <c r="B61" s="10">
        <v>44469</v>
      </c>
      <c r="C61" s="11">
        <v>0.18090000000000001</v>
      </c>
      <c r="D61" s="69">
        <f t="shared" si="2"/>
        <v>0.27139999999999997</v>
      </c>
      <c r="E61" s="53"/>
      <c r="F61" s="77"/>
      <c r="G61" s="11"/>
      <c r="H61" s="64"/>
      <c r="I61" s="11">
        <f t="shared" si="0"/>
        <v>2.0211427786686054E-2</v>
      </c>
    </row>
    <row r="62" spans="1:13" hidden="1" x14ac:dyDescent="0.25">
      <c r="A62" s="9">
        <v>44136</v>
      </c>
      <c r="B62" s="10">
        <v>44165</v>
      </c>
      <c r="C62" s="11">
        <v>0.1784</v>
      </c>
      <c r="D62" s="35">
        <v>0.2676</v>
      </c>
      <c r="E62" s="53"/>
      <c r="F62" s="77"/>
      <c r="G62" s="11"/>
      <c r="H62" s="64"/>
      <c r="I62" s="11">
        <f t="shared" si="0"/>
        <v>1.9956975716262315E-2</v>
      </c>
    </row>
    <row r="63" spans="1:13" ht="16.5" hidden="1" thickBot="1" x14ac:dyDescent="0.3">
      <c r="A63" s="78">
        <v>44166</v>
      </c>
      <c r="B63" s="79">
        <v>44196</v>
      </c>
      <c r="C63" s="80">
        <v>0.17319999999999999</v>
      </c>
      <c r="D63" s="81">
        <f>ROUND(C63*1.5,4)</f>
        <v>0.25979999999999998</v>
      </c>
      <c r="E63" s="82"/>
      <c r="F63" s="83"/>
      <c r="G63" s="80"/>
      <c r="H63" s="84"/>
      <c r="I63" s="80">
        <f t="shared" si="0"/>
        <v>1.9432481245112987E-2</v>
      </c>
    </row>
    <row r="64" spans="1:13" x14ac:dyDescent="0.25">
      <c r="A64" s="121" t="s">
        <v>46</v>
      </c>
      <c r="B64" s="121"/>
      <c r="C64" s="121"/>
      <c r="D64" s="121"/>
      <c r="E64" s="121"/>
      <c r="F64" s="121"/>
      <c r="G64" s="121"/>
      <c r="H64" s="121"/>
      <c r="I64" s="121"/>
      <c r="J64" s="92">
        <v>80000000</v>
      </c>
      <c r="M64" s="24"/>
    </row>
    <row r="65" spans="1:13" ht="16.5" thickBot="1" x14ac:dyDescent="0.3">
      <c r="A65" s="78">
        <v>44219</v>
      </c>
      <c r="B65" s="79">
        <v>44227</v>
      </c>
      <c r="C65" s="80">
        <v>0.17319999999999999</v>
      </c>
      <c r="D65" s="81">
        <f>ROUND(C65*1.5,4)</f>
        <v>0.25979999999999998</v>
      </c>
      <c r="E65" s="82"/>
      <c r="F65" s="83"/>
      <c r="G65" s="80"/>
      <c r="H65" s="84"/>
      <c r="I65" s="80">
        <f t="shared" si="0"/>
        <v>1.9432481245112987E-2</v>
      </c>
      <c r="J65" s="24">
        <f>(J64*I65)/30*8</f>
        <v>414559.59989574371</v>
      </c>
    </row>
    <row r="66" spans="1:13" ht="17.25" thickTop="1" thickBot="1" x14ac:dyDescent="0.3">
      <c r="A66" s="85">
        <v>44228</v>
      </c>
      <c r="B66" s="85">
        <v>44255</v>
      </c>
      <c r="C66" s="80">
        <v>0.1754</v>
      </c>
      <c r="D66" s="81">
        <f t="shared" ref="D66:D107" si="3">ROUND(C66*1.5,4)</f>
        <v>0.2631</v>
      </c>
      <c r="E66" s="82"/>
      <c r="F66" s="83"/>
      <c r="G66" s="80"/>
      <c r="H66" s="84"/>
      <c r="I66" s="80">
        <f t="shared" si="0"/>
        <v>1.9654745030757592E-2</v>
      </c>
      <c r="J66" s="24">
        <f>$J$64*I66</f>
        <v>1572379.6024606074</v>
      </c>
    </row>
    <row r="67" spans="1:13" ht="17.25" thickTop="1" thickBot="1" x14ac:dyDescent="0.3">
      <c r="A67" s="86">
        <v>44256</v>
      </c>
      <c r="B67" s="86">
        <v>44286</v>
      </c>
      <c r="C67" s="80">
        <v>0.1754</v>
      </c>
      <c r="D67" s="81">
        <f t="shared" si="3"/>
        <v>0.2631</v>
      </c>
      <c r="E67" s="82"/>
      <c r="F67" s="83"/>
      <c r="G67" s="80"/>
      <c r="H67" s="84"/>
      <c r="I67" s="80">
        <f t="shared" si="0"/>
        <v>1.9654745030757592E-2</v>
      </c>
      <c r="J67" s="24">
        <f t="shared" ref="J67:J106" si="4">$J$64*I67</f>
        <v>1572379.6024606074</v>
      </c>
    </row>
    <row r="68" spans="1:13" ht="17.25" thickTop="1" thickBot="1" x14ac:dyDescent="0.3">
      <c r="A68" s="85">
        <v>44316</v>
      </c>
      <c r="B68" s="85">
        <v>44317</v>
      </c>
      <c r="C68" s="80">
        <v>0.17219999999999999</v>
      </c>
      <c r="D68" s="81">
        <f t="shared" si="3"/>
        <v>0.25829999999999997</v>
      </c>
      <c r="E68" s="82"/>
      <c r="F68" s="87"/>
      <c r="G68" s="80"/>
      <c r="H68" s="84"/>
      <c r="I68" s="80">
        <f t="shared" si="0"/>
        <v>1.9331275772907164E-2</v>
      </c>
      <c r="J68" s="24">
        <f t="shared" si="4"/>
        <v>1546502.061832573</v>
      </c>
    </row>
    <row r="69" spans="1:13" ht="17.25" thickTop="1" thickBot="1" x14ac:dyDescent="0.3">
      <c r="A69" s="85">
        <v>44344</v>
      </c>
      <c r="B69" s="85">
        <v>44348</v>
      </c>
      <c r="C69" s="80">
        <v>0.1721</v>
      </c>
      <c r="D69" s="81">
        <f t="shared" si="3"/>
        <v>0.25819999999999999</v>
      </c>
      <c r="E69" s="82"/>
      <c r="F69" s="87"/>
      <c r="G69" s="80"/>
      <c r="H69" s="84"/>
      <c r="I69" s="80">
        <f t="shared" si="0"/>
        <v>1.9324524809924082E-2</v>
      </c>
      <c r="J69" s="24">
        <f t="shared" si="4"/>
        <v>1545961.9847939266</v>
      </c>
    </row>
    <row r="70" spans="1:13" ht="17.25" thickTop="1" thickBot="1" x14ac:dyDescent="0.3">
      <c r="A70" s="85">
        <v>44377</v>
      </c>
      <c r="B70" s="85">
        <v>44378</v>
      </c>
      <c r="C70" s="80">
        <v>0.17180000000000001</v>
      </c>
      <c r="D70" s="81">
        <f t="shared" si="3"/>
        <v>0.25769999999999998</v>
      </c>
      <c r="E70" s="82"/>
      <c r="F70" s="87"/>
      <c r="G70" s="80"/>
      <c r="H70" s="84"/>
      <c r="I70" s="80">
        <f t="shared" ref="I70:I107" si="5">((1+D70)^(1/12))-1</f>
        <v>1.9290762615578938E-2</v>
      </c>
      <c r="J70" s="24">
        <f t="shared" si="4"/>
        <v>1543261.0092463151</v>
      </c>
    </row>
    <row r="71" spans="1:13" ht="17.25" thickTop="1" thickBot="1" x14ac:dyDescent="0.3">
      <c r="A71" s="85">
        <v>44377</v>
      </c>
      <c r="B71" s="85">
        <v>44378</v>
      </c>
      <c r="C71" s="80">
        <v>0.17180000000000001</v>
      </c>
      <c r="D71" s="81">
        <f t="shared" si="3"/>
        <v>0.25769999999999998</v>
      </c>
      <c r="E71" s="82"/>
      <c r="F71" s="87"/>
      <c r="G71" s="80"/>
      <c r="H71" s="84"/>
      <c r="I71" s="80">
        <f t="shared" si="5"/>
        <v>1.9290762615578938E-2</v>
      </c>
      <c r="J71" s="24">
        <f t="shared" si="4"/>
        <v>1543261.0092463151</v>
      </c>
    </row>
    <row r="72" spans="1:13" ht="17.25" thickTop="1" thickBot="1" x14ac:dyDescent="0.3">
      <c r="A72" s="86">
        <v>44407</v>
      </c>
      <c r="B72" s="86">
        <v>44409</v>
      </c>
      <c r="C72" s="80">
        <v>0.1724</v>
      </c>
      <c r="D72" s="81">
        <f t="shared" si="3"/>
        <v>0.2586</v>
      </c>
      <c r="E72" s="82"/>
      <c r="F72" s="87"/>
      <c r="G72" s="80"/>
      <c r="H72" s="84"/>
      <c r="I72" s="80">
        <f t="shared" si="5"/>
        <v>1.9351525711433615E-2</v>
      </c>
      <c r="J72" s="24">
        <f t="shared" si="4"/>
        <v>1548122.0569146893</v>
      </c>
    </row>
    <row r="73" spans="1:13" ht="17.25" thickTop="1" thickBot="1" x14ac:dyDescent="0.3">
      <c r="A73" s="9">
        <v>44287</v>
      </c>
      <c r="B73" s="10">
        <v>44316</v>
      </c>
      <c r="C73" s="11">
        <v>0.1731</v>
      </c>
      <c r="D73" s="81">
        <f t="shared" si="3"/>
        <v>0.25969999999999999</v>
      </c>
      <c r="I73" s="80">
        <f t="shared" si="5"/>
        <v>1.9425737651080022E-2</v>
      </c>
      <c r="J73" s="24">
        <f t="shared" si="4"/>
        <v>1554059.0120864017</v>
      </c>
    </row>
    <row r="74" spans="1:13" ht="17.25" thickTop="1" thickBot="1" x14ac:dyDescent="0.3">
      <c r="A74" s="9">
        <v>44317</v>
      </c>
      <c r="B74" s="10">
        <v>44347</v>
      </c>
      <c r="C74" s="11">
        <v>0.17219999999999999</v>
      </c>
      <c r="D74" s="81">
        <f t="shared" si="3"/>
        <v>0.25829999999999997</v>
      </c>
      <c r="I74" s="80">
        <f t="shared" si="5"/>
        <v>1.9331275772907164E-2</v>
      </c>
      <c r="J74" s="24">
        <f t="shared" si="4"/>
        <v>1546502.061832573</v>
      </c>
    </row>
    <row r="75" spans="1:13" ht="17.25" thickTop="1" thickBot="1" x14ac:dyDescent="0.3">
      <c r="A75" s="9">
        <v>44348</v>
      </c>
      <c r="B75" s="10">
        <v>44377</v>
      </c>
      <c r="C75" s="11">
        <v>0.1721</v>
      </c>
      <c r="D75" s="81">
        <f t="shared" si="3"/>
        <v>0.25819999999999999</v>
      </c>
      <c r="I75" s="80">
        <f t="shared" si="5"/>
        <v>1.9324524809924082E-2</v>
      </c>
      <c r="J75" s="24">
        <f t="shared" si="4"/>
        <v>1545961.9847939266</v>
      </c>
    </row>
    <row r="76" spans="1:13" ht="17.25" thickTop="1" thickBot="1" x14ac:dyDescent="0.3">
      <c r="A76" s="9">
        <v>44378</v>
      </c>
      <c r="B76" s="10">
        <v>44408</v>
      </c>
      <c r="C76" s="11">
        <v>0.17180000000000001</v>
      </c>
      <c r="D76" s="81">
        <f t="shared" si="3"/>
        <v>0.25769999999999998</v>
      </c>
      <c r="I76" s="80">
        <f t="shared" si="5"/>
        <v>1.9290762615578938E-2</v>
      </c>
      <c r="J76" s="24">
        <f t="shared" si="4"/>
        <v>1543261.0092463151</v>
      </c>
    </row>
    <row r="77" spans="1:13" ht="17.25" thickTop="1" thickBot="1" x14ac:dyDescent="0.3">
      <c r="A77" s="93">
        <v>44409</v>
      </c>
      <c r="B77" s="93">
        <v>44438</v>
      </c>
      <c r="C77" s="30">
        <v>0.17269999999999999</v>
      </c>
      <c r="D77" s="81">
        <f t="shared" si="3"/>
        <v>0.2591</v>
      </c>
      <c r="I77" s="80">
        <f t="shared" si="5"/>
        <v>1.9385265778725458E-2</v>
      </c>
      <c r="J77" s="24">
        <f t="shared" si="4"/>
        <v>1550821.2622980366</v>
      </c>
      <c r="M77" s="24"/>
    </row>
    <row r="78" spans="1:13" ht="17.25" thickTop="1" thickBot="1" x14ac:dyDescent="0.3">
      <c r="A78" s="93">
        <v>44440</v>
      </c>
      <c r="B78" s="93">
        <v>44469</v>
      </c>
      <c r="C78" s="30">
        <v>0.17269999999999999</v>
      </c>
      <c r="D78" s="81">
        <f t="shared" si="3"/>
        <v>0.2591</v>
      </c>
      <c r="I78" s="80">
        <f t="shared" si="5"/>
        <v>1.9385265778725458E-2</v>
      </c>
      <c r="J78" s="24">
        <f t="shared" si="4"/>
        <v>1550821.2622980366</v>
      </c>
      <c r="M78" s="24"/>
    </row>
    <row r="79" spans="1:13" ht="17.25" thickTop="1" thickBot="1" x14ac:dyDescent="0.3">
      <c r="A79" s="93">
        <v>44470</v>
      </c>
      <c r="B79" s="93">
        <v>44500</v>
      </c>
      <c r="C79" s="30">
        <v>0.17269999999999999</v>
      </c>
      <c r="D79" s="81">
        <f t="shared" si="3"/>
        <v>0.2591</v>
      </c>
      <c r="I79" s="80">
        <f t="shared" si="5"/>
        <v>1.9385265778725458E-2</v>
      </c>
      <c r="J79" s="24">
        <f t="shared" si="4"/>
        <v>1550821.2622980366</v>
      </c>
      <c r="M79" s="24"/>
    </row>
    <row r="80" spans="1:13" ht="17.25" thickTop="1" thickBot="1" x14ac:dyDescent="0.3">
      <c r="A80" s="93">
        <v>44501</v>
      </c>
      <c r="B80" s="94">
        <v>44530</v>
      </c>
      <c r="C80" s="30">
        <v>0.17269999999999999</v>
      </c>
      <c r="D80" s="81">
        <f t="shared" si="3"/>
        <v>0.2591</v>
      </c>
      <c r="I80" s="80">
        <f t="shared" si="5"/>
        <v>1.9385265778725458E-2</v>
      </c>
      <c r="J80" s="24">
        <f t="shared" si="4"/>
        <v>1550821.2622980366</v>
      </c>
      <c r="K80" s="24"/>
      <c r="M80" s="24"/>
    </row>
    <row r="81" spans="1:13" ht="17.25" thickTop="1" thickBot="1" x14ac:dyDescent="0.3">
      <c r="A81" s="72">
        <v>44531</v>
      </c>
      <c r="B81" s="73">
        <v>44561</v>
      </c>
      <c r="C81" s="11">
        <v>0.17460000000000001</v>
      </c>
      <c r="D81" s="81">
        <f t="shared" si="3"/>
        <v>0.26190000000000002</v>
      </c>
      <c r="I81" s="80">
        <f t="shared" si="5"/>
        <v>1.9573983490916769E-2</v>
      </c>
      <c r="J81" s="24">
        <f t="shared" si="4"/>
        <v>1565918.6792733415</v>
      </c>
      <c r="K81" s="24"/>
    </row>
    <row r="82" spans="1:13" ht="17.25" thickTop="1" thickBot="1" x14ac:dyDescent="0.3">
      <c r="A82" s="72">
        <v>44562</v>
      </c>
      <c r="B82" s="73">
        <v>44592</v>
      </c>
      <c r="C82" s="11">
        <v>0.17660000000000001</v>
      </c>
      <c r="D82" s="81">
        <f t="shared" si="3"/>
        <v>0.26490000000000002</v>
      </c>
      <c r="I82" s="80">
        <f t="shared" si="5"/>
        <v>1.9775755563363528E-2</v>
      </c>
      <c r="J82" s="24">
        <f t="shared" si="4"/>
        <v>1582060.4450690823</v>
      </c>
    </row>
    <row r="83" spans="1:13" ht="17.25" thickTop="1" thickBot="1" x14ac:dyDescent="0.3">
      <c r="A83" s="72">
        <v>44593</v>
      </c>
      <c r="B83" s="73">
        <v>44620</v>
      </c>
      <c r="C83" s="11">
        <v>0.183</v>
      </c>
      <c r="D83" s="81">
        <f t="shared" si="3"/>
        <v>0.27450000000000002</v>
      </c>
      <c r="I83" s="80">
        <f t="shared" si="5"/>
        <v>2.0418491295787433E-2</v>
      </c>
      <c r="J83" s="24">
        <f t="shared" si="4"/>
        <v>1633479.3036629946</v>
      </c>
    </row>
    <row r="84" spans="1:13" ht="17.25" thickTop="1" thickBot="1" x14ac:dyDescent="0.3">
      <c r="A84" s="72">
        <v>44621</v>
      </c>
      <c r="B84" s="73">
        <v>44651</v>
      </c>
      <c r="C84" s="11">
        <v>0.1847</v>
      </c>
      <c r="D84" s="81">
        <f t="shared" si="3"/>
        <v>0.27710000000000001</v>
      </c>
      <c r="I84" s="80">
        <f t="shared" si="5"/>
        <v>2.0591801786782549E-2</v>
      </c>
      <c r="J84" s="24">
        <f t="shared" si="4"/>
        <v>1647344.1429426039</v>
      </c>
    </row>
    <row r="85" spans="1:13" ht="17.25" thickTop="1" thickBot="1" x14ac:dyDescent="0.3">
      <c r="A85" s="9">
        <v>44652</v>
      </c>
      <c r="B85" s="10">
        <v>44681</v>
      </c>
      <c r="C85" s="53">
        <v>0.1905</v>
      </c>
      <c r="D85" s="81">
        <f t="shared" si="3"/>
        <v>0.2858</v>
      </c>
      <c r="I85" s="80">
        <f t="shared" si="5"/>
        <v>2.1169382849361762E-2</v>
      </c>
      <c r="J85" s="24">
        <f t="shared" si="4"/>
        <v>1693550.627948941</v>
      </c>
    </row>
    <row r="86" spans="1:13" ht="17.25" thickTop="1" thickBot="1" x14ac:dyDescent="0.3">
      <c r="A86" s="9">
        <v>44682</v>
      </c>
      <c r="B86" s="10">
        <v>44712</v>
      </c>
      <c r="C86" s="53">
        <v>0.1971</v>
      </c>
      <c r="D86" s="81">
        <f t="shared" si="3"/>
        <v>0.29570000000000002</v>
      </c>
      <c r="I86" s="80">
        <f t="shared" si="5"/>
        <v>2.1822288653912336E-2</v>
      </c>
      <c r="J86" s="24">
        <f t="shared" si="4"/>
        <v>1745783.092312987</v>
      </c>
    </row>
    <row r="87" spans="1:13" ht="17.25" thickTop="1" thickBot="1" x14ac:dyDescent="0.3">
      <c r="A87" s="72">
        <v>44713</v>
      </c>
      <c r="B87" s="73">
        <v>44742</v>
      </c>
      <c r="C87" s="74">
        <v>0.20399999999999999</v>
      </c>
      <c r="D87" s="81">
        <f t="shared" si="3"/>
        <v>0.30599999999999999</v>
      </c>
      <c r="I87" s="80">
        <f t="shared" si="5"/>
        <v>2.2496738540053407E-2</v>
      </c>
      <c r="J87" s="24">
        <f t="shared" si="4"/>
        <v>1799739.0832042727</v>
      </c>
    </row>
    <row r="88" spans="1:13" ht="17.25" thickTop="1" thickBot="1" x14ac:dyDescent="0.3">
      <c r="A88" s="72">
        <v>44743</v>
      </c>
      <c r="B88" s="73">
        <v>44773</v>
      </c>
      <c r="C88" s="74">
        <v>0.21279999999999999</v>
      </c>
      <c r="D88" s="81">
        <f t="shared" si="3"/>
        <v>0.31919999999999998</v>
      </c>
      <c r="I88" s="80">
        <f t="shared" si="5"/>
        <v>2.3353989277085985E-2</v>
      </c>
      <c r="J88" s="24">
        <f t="shared" si="4"/>
        <v>1868319.1421668788</v>
      </c>
    </row>
    <row r="89" spans="1:13" ht="17.25" thickTop="1" thickBot="1" x14ac:dyDescent="0.3">
      <c r="A89" s="9">
        <v>44774</v>
      </c>
      <c r="B89" s="10">
        <v>44804</v>
      </c>
      <c r="C89" s="53">
        <v>0.22209999999999999</v>
      </c>
      <c r="D89" s="81">
        <f t="shared" si="3"/>
        <v>0.3332</v>
      </c>
      <c r="I89" s="80">
        <f t="shared" si="5"/>
        <v>2.4254644823246352E-2</v>
      </c>
      <c r="J89" s="24">
        <f t="shared" si="4"/>
        <v>1940371.5858597083</v>
      </c>
      <c r="L89" s="24"/>
    </row>
    <row r="90" spans="1:13" ht="17.25" thickTop="1" thickBot="1" x14ac:dyDescent="0.3">
      <c r="A90" s="78">
        <v>44805</v>
      </c>
      <c r="B90" s="79">
        <v>44834</v>
      </c>
      <c r="C90" s="82">
        <v>0.23499999999999999</v>
      </c>
      <c r="D90" s="81">
        <f t="shared" si="3"/>
        <v>0.35249999999999998</v>
      </c>
      <c r="I90" s="80">
        <f t="shared" si="5"/>
        <v>2.548215212897964E-2</v>
      </c>
      <c r="J90" s="24">
        <f t="shared" si="4"/>
        <v>2038572.1703183712</v>
      </c>
      <c r="L90" s="24"/>
    </row>
    <row r="91" spans="1:13" ht="17.25" thickTop="1" thickBot="1" x14ac:dyDescent="0.3">
      <c r="A91" s="9">
        <v>44835</v>
      </c>
      <c r="B91" s="10">
        <v>44865</v>
      </c>
      <c r="C91" s="82">
        <v>0.24610000000000001</v>
      </c>
      <c r="D91" s="81">
        <f t="shared" si="3"/>
        <v>0.36919999999999997</v>
      </c>
      <c r="I91" s="80">
        <f t="shared" si="5"/>
        <v>2.6531406072712427E-2</v>
      </c>
      <c r="J91" s="24">
        <f t="shared" si="4"/>
        <v>2122512.4858169942</v>
      </c>
    </row>
    <row r="92" spans="1:13" ht="17.25" thickTop="1" thickBot="1" x14ac:dyDescent="0.3">
      <c r="A92" s="9">
        <v>44866</v>
      </c>
      <c r="B92" s="10">
        <v>44895</v>
      </c>
      <c r="C92" s="82">
        <v>0.27779999999999999</v>
      </c>
      <c r="D92" s="81">
        <f t="shared" si="3"/>
        <v>0.41670000000000001</v>
      </c>
      <c r="I92" s="80">
        <f t="shared" si="5"/>
        <v>2.9452923205987247E-2</v>
      </c>
      <c r="J92" s="24">
        <f t="shared" si="4"/>
        <v>2356233.8564789798</v>
      </c>
      <c r="L92" s="24"/>
    </row>
    <row r="93" spans="1:13" ht="17.25" thickTop="1" thickBot="1" x14ac:dyDescent="0.3">
      <c r="A93" s="9">
        <v>44896</v>
      </c>
      <c r="B93" s="10">
        <v>44926</v>
      </c>
      <c r="C93" s="53">
        <v>0.27639999999999998</v>
      </c>
      <c r="D93" s="81">
        <f t="shared" si="3"/>
        <v>0.41460000000000002</v>
      </c>
      <c r="I93" s="80">
        <f t="shared" si="5"/>
        <v>2.9325672006971892E-2</v>
      </c>
      <c r="J93" s="24">
        <f t="shared" si="4"/>
        <v>2346053.7605577512</v>
      </c>
      <c r="M93" s="24"/>
    </row>
    <row r="94" spans="1:13" ht="17.25" thickTop="1" thickBot="1" x14ac:dyDescent="0.3">
      <c r="A94" s="9">
        <v>44927</v>
      </c>
      <c r="B94" s="10">
        <v>44957</v>
      </c>
      <c r="C94" s="53">
        <v>0.28839999999999999</v>
      </c>
      <c r="D94" s="81">
        <f t="shared" si="3"/>
        <v>0.43259999999999998</v>
      </c>
      <c r="I94" s="80">
        <f t="shared" si="5"/>
        <v>3.041082430433617E-2</v>
      </c>
      <c r="J94" s="24">
        <f t="shared" si="4"/>
        <v>2432865.9443468936</v>
      </c>
    </row>
    <row r="95" spans="1:13" ht="17.25" thickTop="1" thickBot="1" x14ac:dyDescent="0.3">
      <c r="A95" s="18">
        <v>44958</v>
      </c>
      <c r="B95" s="19">
        <v>44985</v>
      </c>
      <c r="C95" s="89">
        <v>0.30180000000000001</v>
      </c>
      <c r="D95" s="81">
        <f t="shared" si="3"/>
        <v>0.45269999999999999</v>
      </c>
      <c r="I95" s="80">
        <f t="shared" si="5"/>
        <v>3.1607904974429113E-2</v>
      </c>
      <c r="J95" s="24">
        <f t="shared" si="4"/>
        <v>2528632.3979543289</v>
      </c>
    </row>
    <row r="96" spans="1:13" ht="17.25" thickTop="1" thickBot="1" x14ac:dyDescent="0.3">
      <c r="A96" s="90">
        <v>44986</v>
      </c>
      <c r="B96" s="91">
        <v>45016</v>
      </c>
      <c r="C96" s="95">
        <v>0.30840000000000001</v>
      </c>
      <c r="D96" s="81">
        <f t="shared" si="3"/>
        <v>0.46260000000000001</v>
      </c>
      <c r="I96" s="80">
        <f t="shared" si="5"/>
        <v>3.2191941393584944E-2</v>
      </c>
      <c r="J96" s="24">
        <f t="shared" si="4"/>
        <v>2575355.3114867955</v>
      </c>
    </row>
    <row r="97" spans="1:16" ht="17.25" thickTop="1" thickBot="1" x14ac:dyDescent="0.3">
      <c r="A97" s="18">
        <v>45017</v>
      </c>
      <c r="B97" s="19">
        <v>45046</v>
      </c>
      <c r="C97" s="96">
        <v>0.31390000000000001</v>
      </c>
      <c r="D97" s="81">
        <f t="shared" si="3"/>
        <v>0.47089999999999999</v>
      </c>
      <c r="I97" s="80">
        <f t="shared" si="5"/>
        <v>3.2678802156823172E-2</v>
      </c>
      <c r="J97" s="24">
        <f t="shared" si="4"/>
        <v>2614304.172545854</v>
      </c>
      <c r="L97" s="24"/>
    </row>
    <row r="98" spans="1:16" ht="17.25" thickTop="1" thickBot="1" x14ac:dyDescent="0.3">
      <c r="A98" s="90">
        <v>45047</v>
      </c>
      <c r="B98" s="91">
        <v>45077</v>
      </c>
      <c r="C98" s="95">
        <v>0.30270000000000002</v>
      </c>
      <c r="D98" s="81">
        <f t="shared" si="3"/>
        <v>0.4541</v>
      </c>
      <c r="I98" s="80">
        <f t="shared" si="5"/>
        <v>3.1690717067127228E-2</v>
      </c>
      <c r="J98" s="24">
        <f t="shared" si="4"/>
        <v>2535257.3653701781</v>
      </c>
      <c r="L98" s="24"/>
    </row>
    <row r="99" spans="1:16" ht="17.25" thickTop="1" thickBot="1" x14ac:dyDescent="0.3">
      <c r="A99" s="90">
        <v>45078</v>
      </c>
      <c r="B99" s="91">
        <v>45107</v>
      </c>
      <c r="C99" s="95">
        <v>0.29759999999999998</v>
      </c>
      <c r="D99" s="81">
        <f t="shared" si="3"/>
        <v>0.44640000000000002</v>
      </c>
      <c r="I99" s="80">
        <f t="shared" si="5"/>
        <v>3.1234342878250443E-2</v>
      </c>
      <c r="J99" s="24">
        <f t="shared" si="4"/>
        <v>2498747.4302600352</v>
      </c>
      <c r="K99" s="101"/>
      <c r="L99" s="24"/>
    </row>
    <row r="100" spans="1:16" ht="17.25" thickTop="1" thickBot="1" x14ac:dyDescent="0.3">
      <c r="A100" s="90">
        <v>45108</v>
      </c>
      <c r="B100" s="91">
        <v>45138</v>
      </c>
      <c r="C100" s="95">
        <v>0.29360000000000003</v>
      </c>
      <c r="D100" s="81">
        <f t="shared" si="3"/>
        <v>0.44040000000000001</v>
      </c>
      <c r="I100" s="80">
        <f t="shared" si="5"/>
        <v>3.0877180194344378E-2</v>
      </c>
      <c r="J100" s="24">
        <f t="shared" si="4"/>
        <v>2470174.4155475502</v>
      </c>
      <c r="K100" s="99"/>
      <c r="L100" s="102"/>
      <c r="M100" s="103"/>
    </row>
    <row r="101" spans="1:16" ht="17.25" thickTop="1" thickBot="1" x14ac:dyDescent="0.3">
      <c r="A101" s="90">
        <v>45139</v>
      </c>
      <c r="B101" s="91">
        <v>45168</v>
      </c>
      <c r="C101" s="95">
        <v>0.28749999999999998</v>
      </c>
      <c r="D101" s="81">
        <f t="shared" si="3"/>
        <v>0.43130000000000002</v>
      </c>
      <c r="I101" s="80">
        <f t="shared" si="5"/>
        <v>3.0332872124090082E-2</v>
      </c>
      <c r="J101" s="24">
        <f t="shared" si="4"/>
        <v>2426629.7699272064</v>
      </c>
      <c r="K101" s="99"/>
      <c r="L101" s="102"/>
      <c r="M101" s="103"/>
    </row>
    <row r="102" spans="1:16" ht="17.25" thickTop="1" thickBot="1" x14ac:dyDescent="0.3">
      <c r="A102" s="90">
        <v>45170</v>
      </c>
      <c r="B102" s="91">
        <v>45199</v>
      </c>
      <c r="C102" s="95">
        <v>0.28029999999999999</v>
      </c>
      <c r="D102" s="81">
        <f t="shared" si="3"/>
        <v>0.42049999999999998</v>
      </c>
      <c r="I102" s="80">
        <f t="shared" si="5"/>
        <v>2.9682748391568703E-2</v>
      </c>
      <c r="J102" s="24">
        <f t="shared" si="4"/>
        <v>2374619.8713254961</v>
      </c>
      <c r="L102" s="24"/>
    </row>
    <row r="103" spans="1:16" ht="17.25" thickTop="1" thickBot="1" x14ac:dyDescent="0.3">
      <c r="A103" s="90">
        <v>45200</v>
      </c>
      <c r="B103" s="91">
        <v>45230</v>
      </c>
      <c r="C103" s="95">
        <v>0.26529999999999998</v>
      </c>
      <c r="D103" s="81">
        <f t="shared" si="3"/>
        <v>0.39800000000000002</v>
      </c>
      <c r="I103" s="80">
        <f t="shared" si="5"/>
        <v>2.8313642613054579E-2</v>
      </c>
      <c r="J103" s="24">
        <f t="shared" si="4"/>
        <v>2265091.4090443663</v>
      </c>
      <c r="K103" s="101"/>
      <c r="L103" s="24"/>
    </row>
    <row r="104" spans="1:16" ht="17.25" thickTop="1" thickBot="1" x14ac:dyDescent="0.3">
      <c r="A104" s="90">
        <v>45231</v>
      </c>
      <c r="B104" s="91">
        <v>45260</v>
      </c>
      <c r="C104" s="95">
        <v>0.25519999999999998</v>
      </c>
      <c r="D104" s="81">
        <f t="shared" ref="D104:D105" si="6">ROUND(C104*1.5,4)</f>
        <v>0.38279999999999997</v>
      </c>
      <c r="I104" s="80">
        <f t="shared" ref="I104:I105" si="7">((1+D104)^(1/12))-1</f>
        <v>2.7377257079175044E-2</v>
      </c>
      <c r="J104" s="24">
        <f t="shared" si="4"/>
        <v>2190180.5663340036</v>
      </c>
      <c r="K104" s="99"/>
      <c r="L104" s="102"/>
      <c r="M104" s="103"/>
    </row>
    <row r="105" spans="1:16" ht="17.25" thickTop="1" thickBot="1" x14ac:dyDescent="0.3">
      <c r="A105" s="90">
        <v>45261</v>
      </c>
      <c r="B105" s="91">
        <v>45291</v>
      </c>
      <c r="C105" s="95">
        <v>0.25040000000000001</v>
      </c>
      <c r="D105" s="81">
        <f t="shared" si="6"/>
        <v>0.37559999999999999</v>
      </c>
      <c r="I105" s="80">
        <f t="shared" si="7"/>
        <v>2.6930408406342421E-2</v>
      </c>
      <c r="J105" s="24">
        <f t="shared" si="4"/>
        <v>2154432.6725073936</v>
      </c>
      <c r="K105" s="99"/>
      <c r="L105" s="102"/>
      <c r="M105" s="103"/>
    </row>
    <row r="106" spans="1:16" ht="17.25" thickTop="1" thickBot="1" x14ac:dyDescent="0.3">
      <c r="A106" s="90">
        <v>45292</v>
      </c>
      <c r="B106" s="91">
        <v>45322</v>
      </c>
      <c r="C106" s="95">
        <v>0.23319999999999999</v>
      </c>
      <c r="D106" s="81">
        <f t="shared" si="3"/>
        <v>0.3498</v>
      </c>
      <c r="I106" s="80">
        <f t="shared" si="5"/>
        <v>2.5311398067152435E-2</v>
      </c>
      <c r="J106" s="24">
        <f t="shared" si="4"/>
        <v>2024911.8453721949</v>
      </c>
      <c r="K106" s="99"/>
      <c r="L106" s="102"/>
      <c r="M106" s="103"/>
    </row>
    <row r="107" spans="1:16" ht="17.25" thickTop="1" thickBot="1" x14ac:dyDescent="0.3">
      <c r="A107" s="90">
        <v>45323</v>
      </c>
      <c r="B107" s="91">
        <v>45337</v>
      </c>
      <c r="C107" s="95">
        <v>0.2331</v>
      </c>
      <c r="D107" s="81">
        <f t="shared" si="3"/>
        <v>0.34970000000000001</v>
      </c>
      <c r="I107" s="80">
        <f t="shared" si="5"/>
        <v>2.5305067831717265E-2</v>
      </c>
      <c r="J107" s="24">
        <f>($J$64*I107)/30*15</f>
        <v>1012202.7132686905</v>
      </c>
      <c r="K107" s="99"/>
      <c r="L107" s="102"/>
      <c r="M107" s="103"/>
    </row>
    <row r="108" spans="1:16" ht="16.5" thickTop="1" x14ac:dyDescent="0.25">
      <c r="D108" s="118" t="s">
        <v>50</v>
      </c>
      <c r="E108" s="119"/>
      <c r="F108" s="119"/>
      <c r="G108" s="119"/>
      <c r="H108" s="119"/>
      <c r="I108" s="120"/>
      <c r="J108" s="88">
        <f>SUM(J65:J107)</f>
        <v>80122840.30490604</v>
      </c>
      <c r="K108" s="24"/>
      <c r="L108" s="104"/>
      <c r="M108" s="105"/>
    </row>
    <row r="109" spans="1:16" x14ac:dyDescent="0.25">
      <c r="D109" s="118" t="s">
        <v>47</v>
      </c>
      <c r="E109" s="119"/>
      <c r="F109" s="119"/>
      <c r="G109" s="119"/>
      <c r="H109" s="119"/>
      <c r="I109" s="120"/>
      <c r="J109" s="88">
        <v>480000</v>
      </c>
      <c r="K109" s="108"/>
      <c r="L109" s="108"/>
      <c r="M109" s="108"/>
      <c r="N109" s="108"/>
      <c r="O109" s="108"/>
      <c r="P109" s="108"/>
    </row>
    <row r="110" spans="1:16" x14ac:dyDescent="0.25">
      <c r="D110" s="118" t="s">
        <v>48</v>
      </c>
      <c r="E110" s="119"/>
      <c r="F110" s="119"/>
      <c r="G110" s="119"/>
      <c r="H110" s="119"/>
      <c r="I110" s="120"/>
      <c r="J110" s="98">
        <v>1000000</v>
      </c>
      <c r="K110" s="108"/>
      <c r="L110" s="108"/>
      <c r="M110" s="108"/>
      <c r="N110" s="108"/>
      <c r="O110" s="108"/>
      <c r="P110" s="108"/>
    </row>
    <row r="111" spans="1:16" x14ac:dyDescent="0.25">
      <c r="D111" s="118" t="s">
        <v>49</v>
      </c>
      <c r="E111" s="119"/>
      <c r="F111" s="119"/>
      <c r="G111" s="119"/>
      <c r="H111" s="119"/>
      <c r="I111" s="120"/>
      <c r="J111" s="98">
        <f>1300000*3</f>
        <v>3900000</v>
      </c>
      <c r="K111" s="108"/>
      <c r="L111" s="108"/>
      <c r="M111" s="108"/>
      <c r="N111" s="108"/>
      <c r="O111" s="108"/>
      <c r="P111" s="108"/>
    </row>
    <row r="112" spans="1:16" x14ac:dyDescent="0.25">
      <c r="D112" s="115" t="s">
        <v>51</v>
      </c>
      <c r="E112" s="116"/>
      <c r="F112" s="116"/>
      <c r="G112" s="116"/>
      <c r="H112" s="116"/>
      <c r="I112" s="117"/>
      <c r="J112" s="100">
        <v>80000000</v>
      </c>
    </row>
    <row r="113" spans="4:14" x14ac:dyDescent="0.25">
      <c r="D113" s="115" t="s">
        <v>52</v>
      </c>
      <c r="E113" s="116"/>
      <c r="F113" s="116"/>
      <c r="G113" s="116"/>
      <c r="H113" s="116"/>
      <c r="I113" s="117"/>
      <c r="J113" s="100">
        <f>J112+J111+J110+J109+J108</f>
        <v>165502840.30490604</v>
      </c>
    </row>
    <row r="114" spans="4:14" x14ac:dyDescent="0.25">
      <c r="J114" s="24"/>
      <c r="L114" s="24"/>
    </row>
    <row r="115" spans="4:14" x14ac:dyDescent="0.25">
      <c r="J115" s="24"/>
      <c r="L115" s="24"/>
    </row>
    <row r="117" spans="4:14" x14ac:dyDescent="0.25">
      <c r="L117" s="24"/>
    </row>
    <row r="119" spans="4:14" x14ac:dyDescent="0.25">
      <c r="K119" s="16"/>
      <c r="L119" s="88"/>
    </row>
    <row r="120" spans="4:14" x14ac:dyDescent="0.25">
      <c r="K120" s="16"/>
      <c r="L120" s="88"/>
    </row>
    <row r="121" spans="4:14" x14ac:dyDescent="0.25">
      <c r="K121" s="16"/>
      <c r="L121" s="88"/>
    </row>
    <row r="122" spans="4:14" x14ac:dyDescent="0.25">
      <c r="K122" s="16"/>
      <c r="L122" s="88"/>
      <c r="M122" s="24"/>
    </row>
    <row r="123" spans="4:14" x14ac:dyDescent="0.25">
      <c r="K123" s="16"/>
      <c r="L123" s="88"/>
    </row>
    <row r="124" spans="4:14" x14ac:dyDescent="0.25">
      <c r="K124" s="106"/>
      <c r="L124" s="24"/>
    </row>
    <row r="125" spans="4:14" x14ac:dyDescent="0.25">
      <c r="K125" s="107"/>
      <c r="L125" s="97"/>
      <c r="M125" s="24"/>
      <c r="N125" s="24"/>
    </row>
    <row r="126" spans="4:14" x14ac:dyDescent="0.25">
      <c r="L126" s="24"/>
    </row>
    <row r="127" spans="4:14" x14ac:dyDescent="0.25">
      <c r="L127" s="24"/>
    </row>
    <row r="128" spans="4:14" x14ac:dyDescent="0.25">
      <c r="N128" s="24"/>
    </row>
    <row r="129" spans="12:12" x14ac:dyDescent="0.25">
      <c r="L129" s="24"/>
    </row>
  </sheetData>
  <autoFilter ref="A3:I63" xr:uid="{00000000-0009-0000-0000-000001000000}"/>
  <mergeCells count="15">
    <mergeCell ref="D113:I113"/>
    <mergeCell ref="D110:I110"/>
    <mergeCell ref="K110:P110"/>
    <mergeCell ref="A64:I64"/>
    <mergeCell ref="K18:K19"/>
    <mergeCell ref="D109:I109"/>
    <mergeCell ref="D108:I108"/>
    <mergeCell ref="D112:I112"/>
    <mergeCell ref="D111:I111"/>
    <mergeCell ref="K109:P109"/>
    <mergeCell ref="K111:P111"/>
    <mergeCell ref="A1:B2"/>
    <mergeCell ref="C1:I1"/>
    <mergeCell ref="J10:J11"/>
    <mergeCell ref="J15:J17"/>
  </mergeCells>
  <pageMargins left="0.7" right="0.7" top="0.75" bottom="0.75" header="0.3" footer="0.3"/>
  <pageSetup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Formulado Vertical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aguilar</dc:creator>
  <cp:lastModifiedBy>Alejandro Aguilar</cp:lastModifiedBy>
  <dcterms:created xsi:type="dcterms:W3CDTF">2023-03-02T20:36:28Z</dcterms:created>
  <dcterms:modified xsi:type="dcterms:W3CDTF">2024-02-05T21:43:49Z</dcterms:modified>
</cp:coreProperties>
</file>