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5"/>
  <workbookPr defaultThemeVersion="166925"/>
  <mc:AlternateContent xmlns:mc="http://schemas.openxmlformats.org/markup-compatibility/2006">
    <mc:Choice Requires="x15">
      <x15ac:absPath xmlns:x15ac="http://schemas.microsoft.com/office/spreadsheetml/2010/11/ac" url="https://gha2-my.sharepoint.com/personal/amurillo_gha_com_co/Documents/GHA 2023/3. CONTESTACIONES/DECLARACIÓN SOLIDARIDAD/CONFIANZA/ANDRES FELIPE BLANDON/"/>
    </mc:Choice>
  </mc:AlternateContent>
  <xr:revisionPtr revIDLastSave="4" documentId="14_{232BBAD4-5C9D-41AC-A8C8-2CB377D24917}" xr6:coauthVersionLast="47" xr6:coauthVersionMax="47" xr10:uidLastSave="{7302E86A-FCBD-4974-83BC-B6420F91AF66}"/>
  <bookViews>
    <workbookView xWindow="0" yWindow="0" windowWidth="24000" windowHeight="12900" firstSheet="1" xr2:uid="{69AAD36E-CAFA-43EB-832F-400E58192986}"/>
  </bookViews>
  <sheets>
    <sheet name="LIQ. PRETENSIONES DEMANDA" sheetId="12" r:id="rId1"/>
    <sheet name="PML" sheetId="1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1" l="1"/>
  <c r="E27" i="11"/>
  <c r="F27" i="11" s="1"/>
  <c r="E26" i="11"/>
  <c r="F26" i="11" s="1"/>
  <c r="F28" i="11" s="1"/>
  <c r="E22" i="11"/>
  <c r="F22" i="11" s="1"/>
  <c r="F23" i="11" s="1"/>
  <c r="E18" i="11"/>
  <c r="E17" i="11"/>
  <c r="E13" i="11"/>
  <c r="F13" i="11" s="1"/>
  <c r="D18" i="11" s="1"/>
  <c r="F18" i="11" s="1"/>
  <c r="E12" i="11"/>
  <c r="F12" i="11" s="1"/>
  <c r="E8" i="11"/>
  <c r="F8" i="11" s="1"/>
  <c r="F9" i="11" s="1"/>
  <c r="E33" i="12"/>
  <c r="F33" i="12" s="1"/>
  <c r="E32" i="12"/>
  <c r="F32" i="12" s="1"/>
  <c r="B28" i="12"/>
  <c r="F28" i="12" s="1"/>
  <c r="E14" i="12"/>
  <c r="F14" i="12" s="1"/>
  <c r="E19" i="12"/>
  <c r="F14" i="11" l="1"/>
  <c r="D17" i="11"/>
  <c r="F17" i="11" s="1"/>
  <c r="F19" i="11" s="1"/>
  <c r="F34" i="12"/>
  <c r="D19" i="12"/>
  <c r="F19" i="12" s="1"/>
  <c r="E23" i="12" l="1"/>
  <c r="F23" i="12" s="1"/>
  <c r="E18" i="12"/>
  <c r="E13" i="12"/>
  <c r="F13" i="12" s="1"/>
  <c r="D18" i="12" s="1"/>
  <c r="E9" i="12"/>
  <c r="F9" i="12" s="1"/>
  <c r="F10" i="12" l="1"/>
  <c r="F18" i="12"/>
  <c r="F24" i="12"/>
  <c r="F15" i="12"/>
  <c r="F20" i="12" l="1"/>
  <c r="F38" i="12" s="1"/>
</calcChain>
</file>

<file path=xl/sharedStrings.xml><?xml version="1.0" encoding="utf-8"?>
<sst xmlns="http://schemas.openxmlformats.org/spreadsheetml/2006/main" count="65" uniqueCount="22">
  <si>
    <t>LIQUIDACIÓN DE LAS PRETENSIONES DE LA DEMANDA</t>
  </si>
  <si>
    <t>DESDE</t>
  </si>
  <si>
    <t>HASTA</t>
  </si>
  <si>
    <t>SALARIO</t>
  </si>
  <si>
    <t>DÍAS</t>
  </si>
  <si>
    <t>PRIMAS</t>
  </si>
  <si>
    <t xml:space="preserve">*Nota: En la liquidación de cesantías y prima se tiene en cuenta el auxilio de transporte en atención a que el demandante devengaba un SMMLV, conforme al escrito de demanda. </t>
  </si>
  <si>
    <t>TOTAL ADEUDADO</t>
  </si>
  <si>
    <t>CESANTÍAS</t>
  </si>
  <si>
    <t>*Nota: Se liquidan las prestaciones sociales sobre el salario indicado en la demanda, es decir, se liquida sobre el SMLMV que devengaba el demandante.</t>
  </si>
  <si>
    <t>INTERESES</t>
  </si>
  <si>
    <t>VACACIONES</t>
  </si>
  <si>
    <t>*Nota:(i) Las pretensiones de la demanda están orientadas a solicitar el pago de salarios, prestaciones sociales, indemnización del artículo 64 del C.S.T., por terminación anticipada del contrato, la indemnización 65 del C.S.T., y la del art 99 de la ley 50 de 1990 (misma que no se causa por haberse causado el despido antes de la fecha límite para consignar las cesantías, por lo que procedería únicamente la del artículo 65 del C.S.T.), valores causados desde la terminación del contrato hasta el 2/02/2019. Atendiendo que el contrato que aduce el demandante haber sostenido es por obra o labor, se liquida conforme a la norma, es decir, los salarios que faltan para cumplir el plazo, el cual iría hasta el 17/01/2020</t>
  </si>
  <si>
    <t>INDEMNIZACIÓN DEL ARTÍCULO 65 DEL C.S.T.</t>
  </si>
  <si>
    <t>Salario diario</t>
  </si>
  <si>
    <t>x 720 días</t>
  </si>
  <si>
    <t>Total</t>
  </si>
  <si>
    <t>INDEMNIZACIÓN POR TERMINACIÓN SIN JUSTA CAUSA (ART 64 C.S.T.)</t>
  </si>
  <si>
    <t>Total Liquidación:</t>
  </si>
  <si>
    <t>LIQUIDACIÓN PARA FACTURACIÓN (CONFORME A LOS AMPAROS DE LA PÓLIZA)</t>
  </si>
  <si>
    <t>*Nota: Conforme al clausulado que nos envió la compañía, las pólizas amparan el pago de salarios, prestaciones sociales y la indemnización del artículo 64 del C.S.T. Sin embargo, por instrucción de la cía se incluyen las vacaciones para el calculo del PML</t>
  </si>
  <si>
    <t xml:space="preserve">*Nota: (i) La Póliza No. CU035924, tiene vigencia desde el 01/04/2017 hasta el 01/04/2018 (ii) Respecto de la vigencia de la póliza No. CU037782, inicia el 01/04/2018 y fenece el 01/04/2019, por lo que las prestaciones e indemnización (únicamente la del Art 64 del C.S.T.) que solicita la parte demandante si se encuentran amparadas dentro de la vigencia de esta, toda vez que, el actor pretende el pago de prestaciones sociales casuadas en el año 2019 y las indemnizaciones laborales causadas por la finalización de su vínculo laboral, es decir, el 01/04/2018.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</si>
</sst>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00_-;\-&quot;$&quot;\ * #,##0.00_-;_-&quot;$&quot;\ * &quot;-&quot;??_-;_-@_-"/>
    <numFmt numFmtId="165" formatCode="_-* #,##0.00_-;\-* #,##0.00_-;_-* &quot;-&quot;??_-;_-@_-"/>
    <numFmt numFmtId="166" formatCode="_-* #,##0_-;\-* #,##0_-;_-* &quot;-&quot;??_-;_-@_-"/>
    <numFmt numFmtId="167" formatCode="_-&quot;$&quot;\ * #,##0_-;\-&quot;$&quot;\ * #,##0_-;_-&quot;$&quot;\ * &quot;-&quot;??_-;_-@_-"/>
    <numFmt numFmtId="168" formatCode="_ &quot;$&quot;\ * #,##0_ ;_ &quot;$&quot;\ * \-#,##0_ ;_ &quot;$&quot;\ * &quot;-&quot;_ ;_ @_ "/>
    <numFmt numFmtId="169" formatCode="_ * #,##0_ ;_ * \-#,##0_ ;_ * &quot;-&quot;_ ;_ @_ "/>
    <numFmt numFmtId="170" formatCode="_ &quot;$&quot;\ * #,##0.00_ ;_ &quot;$&quot;\ * \-#,##0.00_ ;_ &quot;$&quot;\ * &quot;-&quot;??_ ;_ @_ "/>
  </numFmts>
  <fonts count="9">
    <font>
      <sz val="11"/>
      <color theme="1"/>
      <name val="Calibri"/>
      <family val="2"/>
      <scheme val="minor"/>
    </font>
    <font>
      <sz val="11"/>
      <color theme="1"/>
      <name val="Calibri"/>
      <family val="2"/>
      <scheme val="minor"/>
    </font>
    <font>
      <sz val="10"/>
      <name val="Arial"/>
      <family val="2"/>
    </font>
    <font>
      <b/>
      <sz val="9"/>
      <color theme="1"/>
      <name val="Calibri"/>
      <family val="2"/>
      <scheme val="minor"/>
    </font>
    <font>
      <sz val="9"/>
      <color theme="1"/>
      <name val="Calibri"/>
      <family val="2"/>
      <scheme val="minor"/>
    </font>
    <font>
      <b/>
      <u/>
      <sz val="9"/>
      <color theme="1"/>
      <name val="Calibri"/>
      <family val="2"/>
      <scheme val="minor"/>
    </font>
    <font>
      <b/>
      <sz val="10"/>
      <color theme="0"/>
      <name val="Calibri"/>
      <family val="2"/>
      <scheme val="minor"/>
    </font>
    <font>
      <sz val="9"/>
      <color rgb="FF000000"/>
      <name val="Calibri"/>
      <family val="2"/>
      <scheme val="minor"/>
    </font>
    <font>
      <sz val="11"/>
      <color rgb="FF00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249977111117893"/>
        <bgColor indexed="64"/>
      </patternFill>
    </fill>
    <fill>
      <patternFill patternType="solid">
        <fgColor rgb="FFD9E1F2"/>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169" fontId="2" fillId="0" borderId="0" applyFont="0" applyFill="0" applyBorder="0" applyAlignment="0" applyProtection="0"/>
    <xf numFmtId="170" fontId="2" fillId="0" borderId="0" applyFont="0" applyFill="0" applyBorder="0" applyAlignment="0" applyProtection="0"/>
    <xf numFmtId="168" fontId="2"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26">
    <xf numFmtId="0" fontId="0" fillId="0" borderId="0" xfId="0"/>
    <xf numFmtId="0" fontId="3" fillId="0" borderId="1" xfId="0" applyFont="1" applyBorder="1" applyAlignment="1">
      <alignment horizontal="center"/>
    </xf>
    <xf numFmtId="166" fontId="3" fillId="2" borderId="1" xfId="1" applyNumberFormat="1" applyFont="1" applyFill="1" applyBorder="1" applyAlignment="1">
      <alignment horizontal="center"/>
    </xf>
    <xf numFmtId="166" fontId="4" fillId="0" borderId="1" xfId="1" applyNumberFormat="1" applyFont="1" applyBorder="1"/>
    <xf numFmtId="166" fontId="4" fillId="0" borderId="1" xfId="1" applyNumberFormat="1" applyFont="1" applyFill="1" applyBorder="1"/>
    <xf numFmtId="166" fontId="3" fillId="3" borderId="1" xfId="1" applyNumberFormat="1" applyFont="1" applyFill="1" applyBorder="1"/>
    <xf numFmtId="0" fontId="4" fillId="0" borderId="0" xfId="0" applyFont="1"/>
    <xf numFmtId="0" fontId="3" fillId="0" borderId="1" xfId="0" applyFont="1" applyBorder="1" applyAlignment="1">
      <alignment horizontal="center" vertical="center"/>
    </xf>
    <xf numFmtId="167" fontId="3" fillId="3" borderId="1" xfId="0" applyNumberFormat="1" applyFont="1" applyFill="1" applyBorder="1"/>
    <xf numFmtId="166" fontId="4" fillId="0" borderId="1" xfId="0" applyNumberFormat="1" applyFont="1" applyBorder="1" applyAlignment="1">
      <alignment horizontal="center"/>
    </xf>
    <xf numFmtId="14" fontId="4" fillId="0" borderId="1" xfId="0" applyNumberFormat="1" applyFont="1" applyBorder="1"/>
    <xf numFmtId="166" fontId="4" fillId="0" borderId="1" xfId="7" applyNumberFormat="1" applyFont="1" applyBorder="1"/>
    <xf numFmtId="0" fontId="3" fillId="0" borderId="0" xfId="0" applyFont="1" applyAlignment="1">
      <alignment horizontal="center"/>
    </xf>
    <xf numFmtId="166" fontId="6" fillId="4" borderId="1" xfId="0" applyNumberFormat="1" applyFont="1" applyFill="1" applyBorder="1"/>
    <xf numFmtId="0" fontId="5" fillId="3" borderId="3" xfId="0" applyFont="1" applyFill="1" applyBorder="1" applyAlignment="1">
      <alignment horizontal="center"/>
    </xf>
    <xf numFmtId="0" fontId="3" fillId="0" borderId="1" xfId="0" applyFont="1" applyBorder="1" applyAlignment="1">
      <alignment horizontal="center"/>
    </xf>
    <xf numFmtId="0" fontId="6" fillId="4" borderId="2" xfId="0" applyFont="1" applyFill="1" applyBorder="1" applyAlignment="1">
      <alignment horizontal="center"/>
    </xf>
    <xf numFmtId="0" fontId="6" fillId="4" borderId="4" xfId="0" applyFont="1" applyFill="1" applyBorder="1" applyAlignment="1">
      <alignment horizontal="center"/>
    </xf>
    <xf numFmtId="0" fontId="6" fillId="4" borderId="5" xfId="0" applyFont="1" applyFill="1" applyBorder="1" applyAlignment="1">
      <alignment horizontal="center"/>
    </xf>
    <xf numFmtId="0" fontId="3" fillId="2" borderId="1" xfId="0" applyFont="1" applyFill="1" applyBorder="1" applyAlignment="1">
      <alignment horizontal="center"/>
    </xf>
    <xf numFmtId="0" fontId="3" fillId="0" borderId="1" xfId="0" applyFont="1" applyBorder="1" applyAlignment="1">
      <alignment horizontal="center" vertical="center"/>
    </xf>
    <xf numFmtId="167" fontId="4" fillId="0" borderId="1" xfId="2" applyNumberFormat="1" applyFont="1" applyBorder="1" applyAlignment="1">
      <alignment horizontal="center"/>
    </xf>
    <xf numFmtId="0" fontId="4" fillId="0" borderId="1" xfId="0" applyFont="1" applyBorder="1" applyAlignment="1">
      <alignment horizontal="center"/>
    </xf>
    <xf numFmtId="0" fontId="8" fillId="5" borderId="0" xfId="0" applyFont="1" applyFill="1" applyAlignment="1">
      <alignment horizontal="center" vertical="center" wrapText="1"/>
    </xf>
    <xf numFmtId="0" fontId="7" fillId="5" borderId="0" xfId="0" applyFont="1" applyFill="1" applyAlignment="1">
      <alignment horizontal="center" vertical="center" wrapText="1"/>
    </xf>
    <xf numFmtId="0" fontId="7" fillId="5" borderId="0" xfId="0" applyFont="1" applyFill="1" applyAlignment="1">
      <alignment horizontal="center" wrapText="1"/>
    </xf>
  </cellXfs>
  <cellStyles count="17">
    <cellStyle name="Millares" xfId="1" builtinId="3"/>
    <cellStyle name="Millares [0] 2" xfId="4" xr:uid="{3555D9B7-EA0C-4C21-A235-0CD6BE1EC253}"/>
    <cellStyle name="Millares 2" xfId="9" xr:uid="{52E748A6-508A-43EC-9983-10807D820023}"/>
    <cellStyle name="Millares 3" xfId="11" xr:uid="{489BD241-C3FF-4DFE-89AE-EA3930EC2C75}"/>
    <cellStyle name="Millares 4" xfId="7" xr:uid="{30B7C3BA-0FB0-470D-88BE-FBEF74427B88}"/>
    <cellStyle name="Millares 5" xfId="13" xr:uid="{79326964-5294-479E-B982-0A5948E6458E}"/>
    <cellStyle name="Millares 6" xfId="16" xr:uid="{ABFDC7D0-759F-45EB-9979-8CD3F87889E5}"/>
    <cellStyle name="Moneda" xfId="2" builtinId="4"/>
    <cellStyle name="Moneda [0] 2" xfId="6" xr:uid="{40580231-C906-4C03-A65D-3EA45064320D}"/>
    <cellStyle name="Moneda 2" xfId="5" xr:uid="{60B0EB24-56E2-4FB9-B187-077D7FCBAA83}"/>
    <cellStyle name="Moneda 3" xfId="10" xr:uid="{B553DF60-E9E3-43DE-950B-5D5A0815FFF2}"/>
    <cellStyle name="Moneda 4" xfId="12" xr:uid="{91876A93-028D-40C8-982D-CCA51D4D575D}"/>
    <cellStyle name="Moneda 5" xfId="8" xr:uid="{A7350134-E2AE-4379-A4D5-B823FC54C5D3}"/>
    <cellStyle name="Moneda 6" xfId="14" xr:uid="{BF3C704B-FB29-4786-98E8-8A8CE20070B2}"/>
    <cellStyle name="Moneda 7" xfId="15" xr:uid="{B8E0172D-6407-491A-BE97-75C736043314}"/>
    <cellStyle name="Normal" xfId="0" builtinId="0"/>
    <cellStyle name="Normal 2" xfId="3" xr:uid="{C2E01C61-3397-4CB6-9BBE-5E165668D7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4</xdr:col>
      <xdr:colOff>1456611</xdr:colOff>
      <xdr:row>3</xdr:row>
      <xdr:rowOff>161925</xdr:rowOff>
    </xdr:to>
    <xdr:pic>
      <xdr:nvPicPr>
        <xdr:cNvPr id="2" name="Imagen 1">
          <a:extLst>
            <a:ext uri="{FF2B5EF4-FFF2-40B4-BE49-F238E27FC236}">
              <a16:creationId xmlns:a16="http://schemas.microsoft.com/office/drawing/2014/main" id="{5600422F-526E-49AF-9888-D5D4C3987E85}"/>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4</xdr:col>
      <xdr:colOff>1456611</xdr:colOff>
      <xdr:row>3</xdr:row>
      <xdr:rowOff>161925</xdr:rowOff>
    </xdr:to>
    <xdr:pic>
      <xdr:nvPicPr>
        <xdr:cNvPr id="2" name="Imagen 1">
          <a:extLst>
            <a:ext uri="{FF2B5EF4-FFF2-40B4-BE49-F238E27FC236}">
              <a16:creationId xmlns:a16="http://schemas.microsoft.com/office/drawing/2014/main" id="{F005370E-E5B7-4543-B955-A66C362669CA}"/>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5A30-EE9D-436B-B5B0-179805CA5561}">
  <dimension ref="B5:N38"/>
  <sheetViews>
    <sheetView tabSelected="1" zoomScaleNormal="100" workbookViewId="0">
      <selection activeCell="H23" sqref="H23:M36"/>
    </sheetView>
  </sheetViews>
  <sheetFormatPr defaultColWidth="11.42578125" defaultRowHeight="15"/>
  <cols>
    <col min="2" max="2" width="16.42578125" style="6" customWidth="1"/>
    <col min="3" max="4" width="11.42578125" style="6"/>
    <col min="5" max="5" width="22.7109375" style="6" bestFit="1" customWidth="1"/>
    <col min="6" max="6" width="18.85546875" style="6" customWidth="1"/>
    <col min="7" max="7" width="11.42578125" style="6"/>
  </cols>
  <sheetData>
    <row r="5" spans="2:14" s="6" customFormat="1" ht="15" customHeight="1">
      <c r="B5" s="14" t="s">
        <v>0</v>
      </c>
      <c r="C5" s="14"/>
      <c r="D5" s="14"/>
      <c r="E5" s="14"/>
      <c r="F5" s="14"/>
    </row>
    <row r="6" spans="2:14">
      <c r="N6" s="6"/>
    </row>
    <row r="8" spans="2:14" s="6" customFormat="1" ht="12" customHeight="1">
      <c r="B8" s="1" t="s">
        <v>1</v>
      </c>
      <c r="C8" s="1" t="s">
        <v>2</v>
      </c>
      <c r="D8" s="1" t="s">
        <v>3</v>
      </c>
      <c r="E8" s="1" t="s">
        <v>4</v>
      </c>
      <c r="F8" s="2" t="s">
        <v>5</v>
      </c>
      <c r="H8" s="23" t="s">
        <v>6</v>
      </c>
      <c r="I8" s="23"/>
      <c r="J8" s="23"/>
      <c r="K8" s="23"/>
      <c r="L8"/>
    </row>
    <row r="9" spans="2:14" s="6" customFormat="1" ht="12" customHeight="1">
      <c r="B9" s="10">
        <v>43466</v>
      </c>
      <c r="C9" s="10">
        <v>43497</v>
      </c>
      <c r="D9" s="11">
        <v>925148</v>
      </c>
      <c r="E9" s="3">
        <f>DAYS360(B9,C9)+1</f>
        <v>31</v>
      </c>
      <c r="F9" s="4">
        <f t="shared" ref="F9" si="0">(D9*E9)/360</f>
        <v>79665.522222222222</v>
      </c>
      <c r="H9" s="23"/>
      <c r="I9" s="23"/>
      <c r="J9" s="23"/>
      <c r="K9" s="23"/>
      <c r="L9"/>
    </row>
    <row r="10" spans="2:14" s="6" customFormat="1" ht="12" customHeight="1">
      <c r="B10" s="15" t="s">
        <v>7</v>
      </c>
      <c r="C10" s="15"/>
      <c r="D10" s="15"/>
      <c r="E10" s="15"/>
      <c r="F10" s="5">
        <f>SUM(F9:F9)</f>
        <v>79665.522222222222</v>
      </c>
      <c r="H10" s="23"/>
      <c r="I10" s="23"/>
      <c r="J10" s="23"/>
      <c r="K10" s="23"/>
      <c r="L10"/>
    </row>
    <row r="11" spans="2:14">
      <c r="H11" s="23"/>
      <c r="I11" s="23"/>
      <c r="J11" s="23"/>
      <c r="K11" s="23"/>
      <c r="M11" s="6"/>
    </row>
    <row r="12" spans="2:14" s="6" customFormat="1">
      <c r="B12" s="1" t="s">
        <v>1</v>
      </c>
      <c r="C12" s="1" t="s">
        <v>2</v>
      </c>
      <c r="D12" s="1" t="s">
        <v>3</v>
      </c>
      <c r="E12" s="1" t="s">
        <v>4</v>
      </c>
      <c r="F12" s="2" t="s">
        <v>8</v>
      </c>
      <c r="H12" s="23"/>
      <c r="I12" s="23"/>
      <c r="J12" s="23"/>
      <c r="K12" s="23"/>
      <c r="L12"/>
    </row>
    <row r="13" spans="2:14" s="6" customFormat="1">
      <c r="B13" s="10">
        <v>43101</v>
      </c>
      <c r="C13" s="10">
        <v>43465</v>
      </c>
      <c r="D13" s="11">
        <v>869453</v>
      </c>
      <c r="E13" s="3">
        <f t="shared" ref="E13:E14" si="1">DAYS360(B13,C13)+1</f>
        <v>361</v>
      </c>
      <c r="F13" s="4">
        <f t="shared" ref="F13:F14" si="2">(D13*E13)/360</f>
        <v>871868.14722222218</v>
      </c>
      <c r="H13" s="23"/>
      <c r="I13" s="23"/>
      <c r="J13" s="23"/>
      <c r="K13" s="23"/>
      <c r="L13"/>
    </row>
    <row r="14" spans="2:14" s="6" customFormat="1">
      <c r="B14" s="10">
        <v>43466</v>
      </c>
      <c r="C14" s="10">
        <v>43497</v>
      </c>
      <c r="D14" s="11">
        <v>925148</v>
      </c>
      <c r="E14" s="3">
        <f t="shared" si="1"/>
        <v>31</v>
      </c>
      <c r="F14" s="4">
        <f t="shared" si="2"/>
        <v>79665.522222222222</v>
      </c>
      <c r="H14"/>
      <c r="I14"/>
      <c r="J14"/>
      <c r="K14"/>
      <c r="L14"/>
      <c r="M14"/>
    </row>
    <row r="15" spans="2:14" s="6" customFormat="1" ht="12" customHeight="1">
      <c r="B15" s="15" t="s">
        <v>7</v>
      </c>
      <c r="C15" s="15"/>
      <c r="D15" s="15"/>
      <c r="E15" s="15"/>
      <c r="F15" s="5">
        <f>SUM(F13:F14)</f>
        <v>951533.66944444436</v>
      </c>
      <c r="H15" s="23" t="s">
        <v>9</v>
      </c>
      <c r="I15" s="23"/>
      <c r="J15" s="23"/>
      <c r="K15" s="23"/>
    </row>
    <row r="16" spans="2:14">
      <c r="H16" s="23"/>
      <c r="I16" s="23"/>
      <c r="J16" s="23"/>
      <c r="K16" s="23"/>
      <c r="L16" s="6"/>
      <c r="M16" s="6"/>
    </row>
    <row r="17" spans="2:13" s="6" customFormat="1" ht="12" customHeight="1">
      <c r="B17" s="1" t="s">
        <v>1</v>
      </c>
      <c r="C17" s="1" t="s">
        <v>2</v>
      </c>
      <c r="D17" s="1" t="s">
        <v>8</v>
      </c>
      <c r="E17" s="1" t="s">
        <v>4</v>
      </c>
      <c r="F17" s="2" t="s">
        <v>10</v>
      </c>
      <c r="H17" s="23"/>
      <c r="I17" s="23"/>
      <c r="J17" s="23"/>
      <c r="K17" s="23"/>
    </row>
    <row r="18" spans="2:13" s="6" customFormat="1" ht="12" customHeight="1">
      <c r="B18" s="10">
        <v>43101</v>
      </c>
      <c r="C18" s="10">
        <v>43465</v>
      </c>
      <c r="D18" s="9">
        <f>F13</f>
        <v>871868.14722222218</v>
      </c>
      <c r="E18" s="3">
        <f t="shared" ref="E18:E19" si="3">DAYS360(B18,C18)+1</f>
        <v>361</v>
      </c>
      <c r="F18" s="3">
        <f t="shared" ref="F18:F19" si="4">(D18*E18*0.12)/360</f>
        <v>104914.8003824074</v>
      </c>
      <c r="H18" s="23"/>
      <c r="I18" s="23"/>
      <c r="J18" s="23"/>
      <c r="K18" s="23"/>
    </row>
    <row r="19" spans="2:13" s="6" customFormat="1" ht="12" customHeight="1">
      <c r="B19" s="10">
        <v>43466</v>
      </c>
      <c r="C19" s="10">
        <v>43497</v>
      </c>
      <c r="D19" s="9">
        <f>F14</f>
        <v>79665.522222222222</v>
      </c>
      <c r="E19" s="3">
        <f t="shared" si="3"/>
        <v>31</v>
      </c>
      <c r="F19" s="3">
        <f t="shared" si="4"/>
        <v>823.21039629629615</v>
      </c>
      <c r="H19" s="23"/>
      <c r="I19" s="23"/>
      <c r="J19" s="23"/>
      <c r="K19" s="23"/>
      <c r="L19"/>
      <c r="M19"/>
    </row>
    <row r="20" spans="2:13">
      <c r="B20" s="15" t="s">
        <v>7</v>
      </c>
      <c r="C20" s="15"/>
      <c r="D20" s="15"/>
      <c r="E20" s="15"/>
      <c r="F20" s="5">
        <f>SUM(F18:F19)</f>
        <v>105738.0107787037</v>
      </c>
      <c r="H20" s="23"/>
      <c r="I20" s="23"/>
      <c r="J20" s="23"/>
      <c r="K20" s="23"/>
      <c r="L20" s="6"/>
      <c r="M20" s="6"/>
    </row>
    <row r="21" spans="2:13">
      <c r="H21" s="23"/>
      <c r="I21" s="23"/>
      <c r="J21" s="23"/>
      <c r="K21" s="23"/>
      <c r="L21" s="6"/>
      <c r="M21" s="6"/>
    </row>
    <row r="22" spans="2:13">
      <c r="B22" s="1" t="s">
        <v>1</v>
      </c>
      <c r="C22" s="1" t="s">
        <v>2</v>
      </c>
      <c r="D22" s="1" t="s">
        <v>3</v>
      </c>
      <c r="E22" s="1" t="s">
        <v>4</v>
      </c>
      <c r="F22" s="2" t="s">
        <v>11</v>
      </c>
      <c r="H22" s="6"/>
      <c r="I22" s="6"/>
      <c r="J22" s="6"/>
      <c r="K22" s="6"/>
      <c r="L22" s="6"/>
      <c r="M22" s="6"/>
    </row>
    <row r="23" spans="2:13">
      <c r="B23" s="10">
        <v>43101</v>
      </c>
      <c r="C23" s="10">
        <v>43497</v>
      </c>
      <c r="D23" s="11">
        <v>877803</v>
      </c>
      <c r="E23" s="3">
        <f>DAYS360(B23,C23)+1</f>
        <v>391</v>
      </c>
      <c r="F23" s="3">
        <f>(D23*E23)/720</f>
        <v>476695.79583333334</v>
      </c>
      <c r="H23" s="23" t="s">
        <v>12</v>
      </c>
      <c r="I23" s="23"/>
      <c r="J23" s="23"/>
      <c r="K23" s="23"/>
      <c r="L23" s="23"/>
      <c r="M23" s="23"/>
    </row>
    <row r="24" spans="2:13" ht="15.75" customHeight="1">
      <c r="B24" s="15" t="s">
        <v>7</v>
      </c>
      <c r="C24" s="15"/>
      <c r="D24" s="15"/>
      <c r="E24" s="15"/>
      <c r="F24" s="5">
        <f>SUM(F23:F23)</f>
        <v>476695.79583333334</v>
      </c>
      <c r="H24" s="23"/>
      <c r="I24" s="23"/>
      <c r="J24" s="23"/>
      <c r="K24" s="23"/>
      <c r="L24" s="23"/>
      <c r="M24" s="23"/>
    </row>
    <row r="25" spans="2:13" ht="15.75" customHeight="1">
      <c r="B25" s="12"/>
      <c r="C25" s="12"/>
      <c r="D25" s="12"/>
      <c r="E25" s="12"/>
      <c r="F25" s="12"/>
      <c r="H25" s="23"/>
      <c r="I25" s="23"/>
      <c r="J25" s="23"/>
      <c r="K25" s="23"/>
      <c r="L25" s="23"/>
      <c r="M25" s="23"/>
    </row>
    <row r="26" spans="2:13" ht="15.75" customHeight="1">
      <c r="B26" s="19" t="s">
        <v>13</v>
      </c>
      <c r="C26" s="19"/>
      <c r="D26" s="19"/>
      <c r="E26" s="19"/>
      <c r="F26" s="19"/>
      <c r="H26" s="23"/>
      <c r="I26" s="23"/>
      <c r="J26" s="23"/>
      <c r="K26" s="23"/>
      <c r="L26" s="23"/>
      <c r="M26" s="23"/>
    </row>
    <row r="27" spans="2:13" ht="15.75" customHeight="1">
      <c r="B27" s="20" t="s">
        <v>14</v>
      </c>
      <c r="C27" s="20"/>
      <c r="D27" s="20" t="s">
        <v>15</v>
      </c>
      <c r="E27" s="20"/>
      <c r="F27" s="7" t="s">
        <v>16</v>
      </c>
      <c r="H27" s="23"/>
      <c r="I27" s="23"/>
      <c r="J27" s="23"/>
      <c r="K27" s="23"/>
      <c r="L27" s="23"/>
      <c r="M27" s="23"/>
    </row>
    <row r="28" spans="2:13" ht="15.75" customHeight="1">
      <c r="B28" s="21">
        <f>(877803/30)</f>
        <v>29260.1</v>
      </c>
      <c r="C28" s="21"/>
      <c r="D28" s="22">
        <v>720</v>
      </c>
      <c r="E28" s="22"/>
      <c r="F28" s="8">
        <f>B28*D28</f>
        <v>21067272</v>
      </c>
      <c r="H28" s="23"/>
      <c r="I28" s="23"/>
      <c r="J28" s="23"/>
      <c r="K28" s="23"/>
      <c r="L28" s="23"/>
      <c r="M28" s="23"/>
    </row>
    <row r="29" spans="2:13" ht="15.75" customHeight="1">
      <c r="B29" s="12"/>
      <c r="C29" s="12"/>
      <c r="D29" s="12"/>
      <c r="E29" s="12"/>
      <c r="F29" s="12"/>
      <c r="H29" s="23"/>
      <c r="I29" s="23"/>
      <c r="J29" s="23"/>
      <c r="K29" s="23"/>
      <c r="L29" s="23"/>
      <c r="M29" s="23"/>
    </row>
    <row r="30" spans="2:13" ht="15.75" customHeight="1">
      <c r="B30"/>
      <c r="C30"/>
      <c r="D30"/>
      <c r="E30"/>
      <c r="F30"/>
      <c r="G30"/>
      <c r="H30" s="23"/>
      <c r="I30" s="23"/>
      <c r="J30" s="23"/>
      <c r="K30" s="23"/>
      <c r="L30" s="23"/>
      <c r="M30" s="23"/>
    </row>
    <row r="31" spans="2:13" ht="15.75" customHeight="1">
      <c r="B31" s="19" t="s">
        <v>17</v>
      </c>
      <c r="C31" s="19"/>
      <c r="D31" s="19"/>
      <c r="E31" s="19"/>
      <c r="F31" s="19"/>
      <c r="G31"/>
      <c r="H31" s="23"/>
      <c r="I31" s="23"/>
      <c r="J31" s="23"/>
      <c r="K31" s="23"/>
      <c r="L31" s="23"/>
      <c r="M31" s="23"/>
    </row>
    <row r="32" spans="2:13" ht="11.25" customHeight="1">
      <c r="B32" s="10">
        <v>43498</v>
      </c>
      <c r="C32" s="10">
        <v>43830</v>
      </c>
      <c r="D32" s="11">
        <v>828116</v>
      </c>
      <c r="E32" s="3">
        <f t="shared" ref="E32:E33" si="5">DAYS360(B32,C32)+1</f>
        <v>330</v>
      </c>
      <c r="F32" s="3">
        <f>(D32/30)*E32</f>
        <v>9109276</v>
      </c>
      <c r="H32" s="23"/>
      <c r="I32" s="23"/>
      <c r="J32" s="23"/>
      <c r="K32" s="23"/>
      <c r="L32" s="23"/>
      <c r="M32" s="23"/>
    </row>
    <row r="33" spans="2:13" ht="11.25" customHeight="1">
      <c r="B33" s="10">
        <v>43831</v>
      </c>
      <c r="C33" s="10">
        <v>43847</v>
      </c>
      <c r="D33" s="11">
        <v>877803</v>
      </c>
      <c r="E33" s="3">
        <f t="shared" si="5"/>
        <v>17</v>
      </c>
      <c r="F33" s="3">
        <f>(D33/30)*E33</f>
        <v>497421.69999999995</v>
      </c>
      <c r="H33" s="23"/>
      <c r="I33" s="23"/>
      <c r="J33" s="23"/>
      <c r="K33" s="23"/>
      <c r="L33" s="23"/>
      <c r="M33" s="23"/>
    </row>
    <row r="34" spans="2:13" ht="11.25" customHeight="1">
      <c r="B34" s="15" t="s">
        <v>7</v>
      </c>
      <c r="C34" s="15"/>
      <c r="D34" s="15"/>
      <c r="E34" s="15"/>
      <c r="F34" s="5">
        <f>F32+F33</f>
        <v>9606697.6999999993</v>
      </c>
      <c r="H34" s="23"/>
      <c r="I34" s="23"/>
      <c r="J34" s="23"/>
      <c r="K34" s="23"/>
      <c r="L34" s="23"/>
      <c r="M34" s="23"/>
    </row>
    <row r="35" spans="2:13" ht="11.25" customHeight="1">
      <c r="H35" s="23"/>
      <c r="I35" s="23"/>
      <c r="J35" s="23"/>
      <c r="K35" s="23"/>
      <c r="L35" s="23"/>
      <c r="M35" s="23"/>
    </row>
    <row r="36" spans="2:13">
      <c r="H36" s="23"/>
      <c r="I36" s="23"/>
      <c r="J36" s="23"/>
      <c r="K36" s="23"/>
      <c r="L36" s="23"/>
      <c r="M36" s="23"/>
    </row>
    <row r="37" spans="2:13">
      <c r="B37" s="12"/>
      <c r="C37" s="12"/>
      <c r="D37" s="12"/>
      <c r="E37" s="12"/>
      <c r="F37" s="12"/>
    </row>
    <row r="38" spans="2:13">
      <c r="B38" s="16" t="s">
        <v>18</v>
      </c>
      <c r="C38" s="17"/>
      <c r="D38" s="17"/>
      <c r="E38" s="18"/>
      <c r="F38" s="13">
        <f>F10+F15+F20+F24+F28+F34</f>
        <v>32287602.698278703</v>
      </c>
    </row>
  </sheetData>
  <mergeCells count="16">
    <mergeCell ref="H8:K13"/>
    <mergeCell ref="H23:M36"/>
    <mergeCell ref="H15:K21"/>
    <mergeCell ref="B31:F31"/>
    <mergeCell ref="B34:E34"/>
    <mergeCell ref="B38:E38"/>
    <mergeCell ref="B26:F26"/>
    <mergeCell ref="B27:C27"/>
    <mergeCell ref="D27:E27"/>
    <mergeCell ref="B28:C28"/>
    <mergeCell ref="D28:E28"/>
    <mergeCell ref="B5:F5"/>
    <mergeCell ref="B10:E10"/>
    <mergeCell ref="B15:E15"/>
    <mergeCell ref="B20:E20"/>
    <mergeCell ref="B24:E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E3FD3-8855-44BC-B455-39A85235DB09}">
  <dimension ref="A5:K31"/>
  <sheetViews>
    <sheetView topLeftCell="A4" zoomScale="115" zoomScaleNormal="115" workbookViewId="0">
      <selection activeCell="F32" sqref="F32"/>
    </sheetView>
  </sheetViews>
  <sheetFormatPr defaultColWidth="11.42578125" defaultRowHeight="15"/>
  <cols>
    <col min="2" max="2" width="16.42578125" style="6" customWidth="1"/>
    <col min="3" max="4" width="11.42578125" style="6"/>
    <col min="5" max="5" width="22.7109375" style="6" bestFit="1" customWidth="1"/>
    <col min="6" max="6" width="18.85546875" style="6" customWidth="1"/>
    <col min="7" max="7" width="11.42578125" style="6"/>
    <col min="10" max="10" width="13.140625" bestFit="1" customWidth="1"/>
    <col min="11" max="11" width="15.28515625" bestFit="1" customWidth="1"/>
    <col min="12" max="12" width="22.7109375" bestFit="1" customWidth="1"/>
  </cols>
  <sheetData>
    <row r="5" spans="2:11">
      <c r="B5" s="14" t="s">
        <v>19</v>
      </c>
      <c r="C5" s="14"/>
      <c r="D5" s="14"/>
      <c r="E5" s="14"/>
      <c r="F5" s="14"/>
    </row>
    <row r="7" spans="2:11">
      <c r="B7" s="1" t="s">
        <v>1</v>
      </c>
      <c r="C7" s="1" t="s">
        <v>2</v>
      </c>
      <c r="D7" s="1" t="s">
        <v>3</v>
      </c>
      <c r="E7" s="1" t="s">
        <v>4</v>
      </c>
      <c r="F7" s="2" t="s">
        <v>5</v>
      </c>
      <c r="H7" s="24" t="s">
        <v>20</v>
      </c>
      <c r="I7" s="24"/>
      <c r="J7" s="24"/>
      <c r="K7" s="24"/>
    </row>
    <row r="8" spans="2:11">
      <c r="B8" s="10">
        <v>43466</v>
      </c>
      <c r="C8" s="10">
        <v>43497</v>
      </c>
      <c r="D8" s="11">
        <v>925148</v>
      </c>
      <c r="E8" s="3">
        <f>DAYS360(B8,C8)+1</f>
        <v>31</v>
      </c>
      <c r="F8" s="4">
        <f t="shared" ref="F8" si="0">(D8*E8)/360</f>
        <v>79665.522222222222</v>
      </c>
      <c r="H8" s="24"/>
      <c r="I8" s="24"/>
      <c r="J8" s="24"/>
      <c r="K8" s="24"/>
    </row>
    <row r="9" spans="2:11">
      <c r="B9" s="15" t="s">
        <v>7</v>
      </c>
      <c r="C9" s="15"/>
      <c r="D9" s="15"/>
      <c r="E9" s="15"/>
      <c r="F9" s="5">
        <f>SUM(F8:F8)</f>
        <v>79665.522222222222</v>
      </c>
      <c r="H9" s="24"/>
      <c r="I9" s="24"/>
      <c r="J9" s="24"/>
      <c r="K9" s="24"/>
    </row>
    <row r="10" spans="2:11">
      <c r="H10" s="24"/>
      <c r="I10" s="24"/>
      <c r="J10" s="24"/>
      <c r="K10" s="24"/>
    </row>
    <row r="11" spans="2:11" ht="15" customHeight="1">
      <c r="B11" s="1" t="s">
        <v>1</v>
      </c>
      <c r="C11" s="1" t="s">
        <v>2</v>
      </c>
      <c r="D11" s="1" t="s">
        <v>3</v>
      </c>
      <c r="E11" s="1" t="s">
        <v>4</v>
      </c>
      <c r="F11" s="2" t="s">
        <v>8</v>
      </c>
    </row>
    <row r="12" spans="2:11" ht="15" customHeight="1">
      <c r="B12" s="10">
        <v>43101</v>
      </c>
      <c r="C12" s="10">
        <v>43465</v>
      </c>
      <c r="D12" s="11">
        <v>869453</v>
      </c>
      <c r="E12" s="3">
        <f t="shared" ref="E12:E13" si="1">DAYS360(B12,C12)+1</f>
        <v>361</v>
      </c>
      <c r="F12" s="4">
        <f t="shared" ref="F12:F13" si="2">(D12*E12)/360</f>
        <v>871868.14722222218</v>
      </c>
      <c r="H12" s="25" t="s">
        <v>21</v>
      </c>
      <c r="I12" s="25"/>
      <c r="J12" s="25"/>
      <c r="K12" s="25"/>
    </row>
    <row r="13" spans="2:11">
      <c r="B13" s="10">
        <v>43466</v>
      </c>
      <c r="C13" s="10">
        <v>43497</v>
      </c>
      <c r="D13" s="11">
        <v>925148</v>
      </c>
      <c r="E13" s="3">
        <f t="shared" si="1"/>
        <v>31</v>
      </c>
      <c r="F13" s="4">
        <f t="shared" si="2"/>
        <v>79665.522222222222</v>
      </c>
      <c r="H13" s="25"/>
      <c r="I13" s="25"/>
      <c r="J13" s="25"/>
      <c r="K13" s="25"/>
    </row>
    <row r="14" spans="2:11">
      <c r="B14" s="15" t="s">
        <v>7</v>
      </c>
      <c r="C14" s="15"/>
      <c r="D14" s="15"/>
      <c r="E14" s="15"/>
      <c r="F14" s="5">
        <f>SUM(F12:F13)</f>
        <v>951533.66944444436</v>
      </c>
      <c r="H14" s="25"/>
      <c r="I14" s="25"/>
      <c r="J14" s="25"/>
      <c r="K14" s="25"/>
    </row>
    <row r="15" spans="2:11">
      <c r="H15" s="25"/>
      <c r="I15" s="25"/>
      <c r="J15" s="25"/>
      <c r="K15" s="25"/>
    </row>
    <row r="16" spans="2:11">
      <c r="B16" s="1" t="s">
        <v>1</v>
      </c>
      <c r="C16" s="1" t="s">
        <v>2</v>
      </c>
      <c r="D16" s="1" t="s">
        <v>8</v>
      </c>
      <c r="E16" s="1" t="s">
        <v>4</v>
      </c>
      <c r="F16" s="2" t="s">
        <v>10</v>
      </c>
      <c r="H16" s="25"/>
      <c r="I16" s="25"/>
      <c r="J16" s="25"/>
      <c r="K16" s="25"/>
    </row>
    <row r="17" spans="1:11">
      <c r="B17" s="10">
        <v>43101</v>
      </c>
      <c r="C17" s="10">
        <v>43465</v>
      </c>
      <c r="D17" s="9">
        <f>F12</f>
        <v>871868.14722222218</v>
      </c>
      <c r="E17" s="3">
        <f t="shared" ref="E17:E18" si="3">DAYS360(B17,C17)+1</f>
        <v>361</v>
      </c>
      <c r="F17" s="3">
        <f t="shared" ref="F17:F18" si="4">(D17*E17*0.12)/360</f>
        <v>104914.8003824074</v>
      </c>
      <c r="H17" s="25"/>
      <c r="I17" s="25"/>
      <c r="J17" s="25"/>
      <c r="K17" s="25"/>
    </row>
    <row r="18" spans="1:11">
      <c r="B18" s="10">
        <v>43466</v>
      </c>
      <c r="C18" s="10">
        <v>43497</v>
      </c>
      <c r="D18" s="9">
        <f>F13</f>
        <v>79665.522222222222</v>
      </c>
      <c r="E18" s="3">
        <f t="shared" si="3"/>
        <v>31</v>
      </c>
      <c r="F18" s="3">
        <f t="shared" si="4"/>
        <v>823.21039629629615</v>
      </c>
      <c r="H18" s="25"/>
      <c r="I18" s="25"/>
      <c r="J18" s="25"/>
      <c r="K18" s="25"/>
    </row>
    <row r="19" spans="1:11">
      <c r="A19" s="6"/>
      <c r="B19" s="15" t="s">
        <v>7</v>
      </c>
      <c r="C19" s="15"/>
      <c r="D19" s="15"/>
      <c r="E19" s="15"/>
      <c r="F19" s="5">
        <f>SUM(F17:F18)</f>
        <v>105738.0107787037</v>
      </c>
      <c r="H19" s="25"/>
      <c r="I19" s="25"/>
      <c r="J19" s="25"/>
      <c r="K19" s="25"/>
    </row>
    <row r="20" spans="1:11">
      <c r="A20" s="6"/>
      <c r="H20" s="25"/>
      <c r="I20" s="25"/>
      <c r="J20" s="25"/>
      <c r="K20" s="25"/>
    </row>
    <row r="21" spans="1:11">
      <c r="A21" s="6"/>
      <c r="B21" s="1" t="s">
        <v>1</v>
      </c>
      <c r="C21" s="1" t="s">
        <v>2</v>
      </c>
      <c r="D21" s="1" t="s">
        <v>3</v>
      </c>
      <c r="E21" s="1" t="s">
        <v>4</v>
      </c>
      <c r="F21" s="2" t="s">
        <v>11</v>
      </c>
      <c r="H21" s="25"/>
      <c r="I21" s="25"/>
      <c r="J21" s="25"/>
      <c r="K21" s="25"/>
    </row>
    <row r="22" spans="1:11">
      <c r="B22" s="10">
        <v>43101</v>
      </c>
      <c r="C22" s="10">
        <v>43497</v>
      </c>
      <c r="D22" s="11">
        <v>877803</v>
      </c>
      <c r="E22" s="3">
        <f>DAYS360(B22,C22)+1</f>
        <v>391</v>
      </c>
      <c r="F22" s="3">
        <f>(D22*E22)/720</f>
        <v>476695.79583333334</v>
      </c>
    </row>
    <row r="23" spans="1:11">
      <c r="B23" s="15" t="s">
        <v>7</v>
      </c>
      <c r="C23" s="15"/>
      <c r="D23" s="15"/>
      <c r="E23" s="15"/>
      <c r="F23" s="5">
        <f>SUM(F22:F22)</f>
        <v>476695.79583333334</v>
      </c>
    </row>
    <row r="25" spans="1:11">
      <c r="B25" s="19" t="s">
        <v>17</v>
      </c>
      <c r="C25" s="19"/>
      <c r="D25" s="19"/>
      <c r="E25" s="19"/>
      <c r="F25" s="19"/>
    </row>
    <row r="26" spans="1:11">
      <c r="B26" s="10">
        <v>43498</v>
      </c>
      <c r="C26" s="10">
        <v>43830</v>
      </c>
      <c r="D26" s="11">
        <v>828116</v>
      </c>
      <c r="E26" s="3">
        <f t="shared" ref="E26:E27" si="5">DAYS360(B26,C26)+1</f>
        <v>330</v>
      </c>
      <c r="F26" s="3">
        <f>(D26/30)*E26</f>
        <v>9109276</v>
      </c>
    </row>
    <row r="27" spans="1:11">
      <c r="B27" s="10">
        <v>43831</v>
      </c>
      <c r="C27" s="10">
        <v>43847</v>
      </c>
      <c r="D27" s="11">
        <v>877803</v>
      </c>
      <c r="E27" s="3">
        <f t="shared" si="5"/>
        <v>17</v>
      </c>
      <c r="F27" s="3">
        <f>(D27/30)*E27</f>
        <v>497421.69999999995</v>
      </c>
    </row>
    <row r="28" spans="1:11">
      <c r="B28" s="15" t="s">
        <v>7</v>
      </c>
      <c r="C28" s="15"/>
      <c r="D28" s="15"/>
      <c r="E28" s="15"/>
      <c r="F28" s="5">
        <f>F26+F27</f>
        <v>9606697.6999999993</v>
      </c>
    </row>
    <row r="31" spans="1:11">
      <c r="B31" s="16" t="s">
        <v>18</v>
      </c>
      <c r="C31" s="17"/>
      <c r="D31" s="17"/>
      <c r="E31" s="18"/>
      <c r="F31" s="13">
        <f>F9+F14+F19+F23+F28</f>
        <v>11220330.698278703</v>
      </c>
    </row>
  </sheetData>
  <mergeCells count="10">
    <mergeCell ref="B5:F5"/>
    <mergeCell ref="B9:E9"/>
    <mergeCell ref="B14:E14"/>
    <mergeCell ref="H12:K21"/>
    <mergeCell ref="B19:E19"/>
    <mergeCell ref="B23:E23"/>
    <mergeCell ref="B25:F25"/>
    <mergeCell ref="B28:E28"/>
    <mergeCell ref="B31:E31"/>
    <mergeCell ref="H7:K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Rama Judicial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Sebastian Suarez Ossa</dc:creator>
  <cp:keywords/>
  <dc:description/>
  <cp:lastModifiedBy>Daniela Quintero Laverde</cp:lastModifiedBy>
  <cp:revision/>
  <dcterms:created xsi:type="dcterms:W3CDTF">2023-05-23T18:21:31Z</dcterms:created>
  <dcterms:modified xsi:type="dcterms:W3CDTF">2023-10-31T13:23:40Z</dcterms:modified>
  <cp:category/>
  <cp:contentStatus/>
</cp:coreProperties>
</file>