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5"/>
  <workbookPr defaultThemeVersion="166925"/>
  <mc:AlternateContent xmlns:mc="http://schemas.openxmlformats.org/markup-compatibility/2006">
    <mc:Choice Requires="x15">
      <x15ac:absPath xmlns:x15ac="http://schemas.microsoft.com/office/spreadsheetml/2010/11/ac" url="https://gha2-my.sharepoint.com/personal/amurillo_gha_com_co/Documents/GHA 2023/3. CONTESTACIONES/DECLARACIÓN SOLIDARIDAD/CONFIANZA/ANDRES FELIPE BLANDON/"/>
    </mc:Choice>
  </mc:AlternateContent>
  <xr:revisionPtr revIDLastSave="4" documentId="14_{232BBAD4-5C9D-41AC-A8C8-2CB377D24917}" xr6:coauthVersionLast="47" xr6:coauthVersionMax="47" xr10:uidLastSave="{7302E86A-FCBD-4974-83BC-B6420F91AF66}"/>
  <bookViews>
    <workbookView xWindow="0" yWindow="0" windowWidth="24000" windowHeight="12900" firstSheet="1" xr2:uid="{69AAD36E-CAFA-43EB-832F-400E58192986}"/>
  </bookViews>
  <sheets>
    <sheet name="LIQ. PRETENSIONES DEMANDA" sheetId="12" r:id="rId1"/>
    <sheet name="PML" sheetId="1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11" l="1"/>
  <c r="E27" i="11"/>
  <c r="F27" i="11" s="1"/>
  <c r="E26" i="11"/>
  <c r="F26" i="11" s="1"/>
  <c r="F28" i="11" s="1"/>
  <c r="E22" i="11"/>
  <c r="F22" i="11" s="1"/>
  <c r="F23" i="11" s="1"/>
  <c r="E18" i="11"/>
  <c r="E17" i="11"/>
  <c r="E13" i="11"/>
  <c r="F13" i="11" s="1"/>
  <c r="D18" i="11" s="1"/>
  <c r="F18" i="11" s="1"/>
  <c r="E12" i="11"/>
  <c r="F12" i="11" s="1"/>
  <c r="E8" i="11"/>
  <c r="F8" i="11" s="1"/>
  <c r="F9" i="11" s="1"/>
  <c r="E33" i="12"/>
  <c r="F33" i="12" s="1"/>
  <c r="E32" i="12"/>
  <c r="F32" i="12" s="1"/>
  <c r="B28" i="12"/>
  <c r="F28" i="12" s="1"/>
  <c r="E14" i="12"/>
  <c r="F14" i="12" s="1"/>
  <c r="E19" i="12"/>
  <c r="F14" i="11" l="1"/>
  <c r="D17" i="11"/>
  <c r="F17" i="11" s="1"/>
  <c r="F19" i="11" s="1"/>
  <c r="F34" i="12"/>
  <c r="D19" i="12"/>
  <c r="F19" i="12" s="1"/>
  <c r="E23" i="12" l="1"/>
  <c r="F23" i="12" s="1"/>
  <c r="E18" i="12"/>
  <c r="E13" i="12"/>
  <c r="F13" i="12" s="1"/>
  <c r="D18" i="12" s="1"/>
  <c r="E9" i="12"/>
  <c r="F9" i="12" s="1"/>
  <c r="F10" i="12" l="1"/>
  <c r="F18" i="12"/>
  <c r="F24" i="12"/>
  <c r="F15" i="12"/>
  <c r="F20" i="12" l="1"/>
  <c r="F38" i="12" s="1"/>
</calcChain>
</file>

<file path=xl/sharedStrings.xml><?xml version="1.0" encoding="utf-8"?>
<sst xmlns="http://schemas.openxmlformats.org/spreadsheetml/2006/main" count="65" uniqueCount="22">
  <si>
    <t>LIQUIDACIÓN DE LAS PRETENSIONES DE LA DEMANDA</t>
  </si>
  <si>
    <t>DESDE</t>
  </si>
  <si>
    <t>HASTA</t>
  </si>
  <si>
    <t>SALARIO</t>
  </si>
  <si>
    <t>DÍAS</t>
  </si>
  <si>
    <t>PRIMAS</t>
  </si>
  <si>
    <t xml:space="preserve">*Nota: En la liquidación de cesantías y prima se tiene en cuenta el auxilio de transporte en atención a que el demandante devengaba un SMMLV, conforme al escrito de demanda. </t>
  </si>
  <si>
    <t>TOTAL ADEUDADO</t>
  </si>
  <si>
    <t>CESANTÍAS</t>
  </si>
  <si>
    <t>*Nota: Se liquidan las prestaciones sociales sobre el salario indicado en la demanda, es decir, se liquida sobre el SMLMV que devengaba el demandante.</t>
  </si>
  <si>
    <t>INTERESES</t>
  </si>
  <si>
    <t>VACACIONES</t>
  </si>
  <si>
    <t>*Nota:(i) Las pretensiones de la demanda están orientadas a solicitar el pago de salarios, prestaciones sociales, indemnización del artículo 64 del C.S.T., por terminación anticipada del contrato, la indemnización 65 del C.S.T., y la del art 99 de la ley 50 de 1990 (misma que no se causa por haberse causado el despido antes de la fecha límite para consignar las cesantías, por lo que procedería únicamente la del artículo 65 del C.S.T.), valores causados desde la terminación del contrato hasta el 2/02/2019. Atendiendo que el contrato que aduce el demandante haber sostenido es por obra o labor, se liquida conforme a la norma, es decir, los salarios que faltan para cumplir el plazo, el cual iría hasta el 17/01/2020</t>
  </si>
  <si>
    <t>INDEMNIZACIÓN DEL ARTÍCULO 65 DEL C.S.T.</t>
  </si>
  <si>
    <t>Salario diario</t>
  </si>
  <si>
    <t>x 720 días</t>
  </si>
  <si>
    <t>Total</t>
  </si>
  <si>
    <t>INDEMNIZACIÓN POR TERMINACIÓN SIN JUSTA CAUSA (ART 64 C.S.T.)</t>
  </si>
  <si>
    <t>Total Liquidación:</t>
  </si>
  <si>
    <t>LIQUIDACIÓN PARA FACTURACIÓN (CONFORME A LOS AMPAROS DE LA PÓLIZA)</t>
  </si>
  <si>
    <t>*Nota: Conforme al clausulado que nos envió la compañía, las pólizas amparan el pago de salarios, prestaciones sociales y la indemnización del artículo 64 del C.S.T. Sin embargo, por instrucción de la cía se incluyen las vacaciones para el calculo del PML</t>
  </si>
  <si>
    <t xml:space="preserve">*Nota: (i) La Póliza No. CU035924, tiene vigencia desde el 01/04/2017 hasta el 01/04/2018 (ii) Respecto de la vigencia de la póliza No. CU037782, inicia el 01/04/2018 y fenece el 01/04/2019, por lo que las prestaciones e indemnización (únicamente la del Art 64 del C.S.T.) que solicita la parte demandante si se encuentran amparadas dentro de la vigencia de esta, toda vez que, el actor pretende el pago de prestaciones sociales casuadas en el año 2019 y las indemnizaciones laborales causadas por la finalización de su vínculo laboral, es decir, el 01/04/2018.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</si>
</sst>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 #,##0.00_-;\-&quot;$&quot;\ * #,##0.00_-;_-&quot;$&quot;\ * &quot;-&quot;??_-;_-@_-"/>
    <numFmt numFmtId="165" formatCode="_-* #,##0.00_-;\-* #,##0.00_-;_-* &quot;-&quot;??_-;_-@_-"/>
    <numFmt numFmtId="166" formatCode="_-* #,##0_-;\-* #,##0_-;_-* &quot;-&quot;??_-;_-@_-"/>
    <numFmt numFmtId="167" formatCode="_-&quot;$&quot;\ * #,##0_-;\-&quot;$&quot;\ * #,##0_-;_-&quot;$&quot;\ * &quot;-&quot;??_-;_-@_-"/>
    <numFmt numFmtId="168" formatCode="_ &quot;$&quot;\ * #,##0_ ;_ &quot;$&quot;\ * \-#,##0_ ;_ &quot;$&quot;\ * &quot;-&quot;_ ;_ @_ "/>
    <numFmt numFmtId="169" formatCode="_ * #,##0_ ;_ * \-#,##0_ ;_ * &quot;-&quot;_ ;_ @_ "/>
    <numFmt numFmtId="170" formatCode="_ &quot;$&quot;\ * #,##0.00_ ;_ &quot;$&quot;\ * \-#,##0.00_ ;_ &quot;$&quot;\ * &quot;-&quot;??_ ;_ @_ "/>
  </numFmts>
  <fonts count="9">
    <font>
      <sz val="11"/>
      <color theme="1"/>
      <name val="Calibri"/>
      <family val="2"/>
      <scheme val="minor"/>
    </font>
    <font>
      <sz val="11"/>
      <color theme="1"/>
      <name val="Calibri"/>
      <family val="2"/>
      <scheme val="minor"/>
    </font>
    <font>
      <sz val="10"/>
      <name val="Arial"/>
      <family val="2"/>
    </font>
    <font>
      <b/>
      <sz val="9"/>
      <color theme="1"/>
      <name val="Calibri"/>
      <family val="2"/>
      <scheme val="minor"/>
    </font>
    <font>
      <sz val="9"/>
      <color theme="1"/>
      <name val="Calibri"/>
      <family val="2"/>
      <scheme val="minor"/>
    </font>
    <font>
      <b/>
      <u/>
      <sz val="9"/>
      <color theme="1"/>
      <name val="Calibri"/>
      <family val="2"/>
      <scheme val="minor"/>
    </font>
    <font>
      <b/>
      <sz val="10"/>
      <color theme="0"/>
      <name val="Calibri"/>
      <family val="2"/>
      <scheme val="minor"/>
    </font>
    <font>
      <sz val="9"/>
      <color rgb="FF000000"/>
      <name val="Calibri"/>
      <family val="2"/>
      <scheme val="minor"/>
    </font>
    <font>
      <sz val="11"/>
      <color rgb="FF000000"/>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rgb="FF92D050"/>
        <bgColor indexed="64"/>
      </patternFill>
    </fill>
    <fill>
      <patternFill patternType="solid">
        <fgColor theme="8" tint="-0.249977111117893"/>
        <bgColor indexed="64"/>
      </patternFill>
    </fill>
    <fill>
      <patternFill patternType="solid">
        <fgColor rgb="FFD9E1F2"/>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7">
    <xf numFmtId="0" fontId="0" fillId="0" borderId="0"/>
    <xf numFmtId="165" fontId="1" fillId="0" borderId="0" applyFont="0" applyFill="0" applyBorder="0" applyAlignment="0" applyProtection="0"/>
    <xf numFmtId="164" fontId="1" fillId="0" borderId="0" applyFont="0" applyFill="0" applyBorder="0" applyAlignment="0" applyProtection="0"/>
    <xf numFmtId="0" fontId="2" fillId="0" borderId="0"/>
    <xf numFmtId="169" fontId="2" fillId="0" borderId="0" applyFont="0" applyFill="0" applyBorder="0" applyAlignment="0" applyProtection="0"/>
    <xf numFmtId="170" fontId="2" fillId="0" borderId="0" applyFont="0" applyFill="0" applyBorder="0" applyAlignment="0" applyProtection="0"/>
    <xf numFmtId="168" fontId="2"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cellStyleXfs>
  <cellXfs count="26">
    <xf numFmtId="0" fontId="0" fillId="0" borderId="0" xfId="0"/>
    <xf numFmtId="0" fontId="3" fillId="0" borderId="1" xfId="0" applyFont="1" applyBorder="1" applyAlignment="1">
      <alignment horizontal="center"/>
    </xf>
    <xf numFmtId="166" fontId="3" fillId="2" borderId="1" xfId="1" applyNumberFormat="1" applyFont="1" applyFill="1" applyBorder="1" applyAlignment="1">
      <alignment horizontal="center"/>
    </xf>
    <xf numFmtId="166" fontId="4" fillId="0" borderId="1" xfId="1" applyNumberFormat="1" applyFont="1" applyBorder="1"/>
    <xf numFmtId="166" fontId="4" fillId="0" borderId="1" xfId="1" applyNumberFormat="1" applyFont="1" applyFill="1" applyBorder="1"/>
    <xf numFmtId="166" fontId="3" fillId="3" borderId="1" xfId="1" applyNumberFormat="1" applyFont="1" applyFill="1" applyBorder="1"/>
    <xf numFmtId="0" fontId="4" fillId="0" borderId="0" xfId="0" applyFont="1"/>
    <xf numFmtId="0" fontId="3" fillId="0" borderId="1" xfId="0" applyFont="1" applyBorder="1" applyAlignment="1">
      <alignment horizontal="center" vertical="center"/>
    </xf>
    <xf numFmtId="167" fontId="3" fillId="3" borderId="1" xfId="0" applyNumberFormat="1" applyFont="1" applyFill="1" applyBorder="1"/>
    <xf numFmtId="166" fontId="4" fillId="0" borderId="1" xfId="0" applyNumberFormat="1" applyFont="1" applyBorder="1" applyAlignment="1">
      <alignment horizontal="center"/>
    </xf>
    <xf numFmtId="14" fontId="4" fillId="0" borderId="1" xfId="0" applyNumberFormat="1" applyFont="1" applyBorder="1"/>
    <xf numFmtId="166" fontId="4" fillId="0" borderId="1" xfId="7" applyNumberFormat="1" applyFont="1" applyBorder="1"/>
    <xf numFmtId="0" fontId="3" fillId="0" borderId="0" xfId="0" applyFont="1" applyAlignment="1">
      <alignment horizontal="center"/>
    </xf>
    <xf numFmtId="166" fontId="6" fillId="4" borderId="1" xfId="0" applyNumberFormat="1" applyFont="1" applyFill="1" applyBorder="1"/>
    <xf numFmtId="0" fontId="5" fillId="3" borderId="3" xfId="0" applyFont="1" applyFill="1" applyBorder="1" applyAlignment="1">
      <alignment horizontal="center"/>
    </xf>
    <xf numFmtId="0" fontId="3" fillId="0" borderId="1" xfId="0" applyFont="1" applyBorder="1" applyAlignment="1">
      <alignment horizontal="center"/>
    </xf>
    <xf numFmtId="0" fontId="6" fillId="4" borderId="2" xfId="0" applyFont="1" applyFill="1" applyBorder="1" applyAlignment="1">
      <alignment horizontal="center"/>
    </xf>
    <xf numFmtId="0" fontId="6" fillId="4" borderId="4" xfId="0" applyFont="1" applyFill="1" applyBorder="1" applyAlignment="1">
      <alignment horizontal="center"/>
    </xf>
    <xf numFmtId="0" fontId="6" fillId="4" borderId="5" xfId="0" applyFont="1" applyFill="1" applyBorder="1" applyAlignment="1">
      <alignment horizontal="center"/>
    </xf>
    <xf numFmtId="0" fontId="3" fillId="2" borderId="1" xfId="0" applyFont="1" applyFill="1" applyBorder="1" applyAlignment="1">
      <alignment horizontal="center"/>
    </xf>
    <xf numFmtId="0" fontId="3" fillId="0" borderId="1" xfId="0" applyFont="1" applyBorder="1" applyAlignment="1">
      <alignment horizontal="center" vertical="center"/>
    </xf>
    <xf numFmtId="167" fontId="4" fillId="0" borderId="1" xfId="2" applyNumberFormat="1" applyFont="1" applyBorder="1" applyAlignment="1">
      <alignment horizontal="center"/>
    </xf>
    <xf numFmtId="0" fontId="4" fillId="0" borderId="1" xfId="0" applyFont="1" applyBorder="1" applyAlignment="1">
      <alignment horizontal="center"/>
    </xf>
    <xf numFmtId="0" fontId="8" fillId="5" borderId="0" xfId="0" applyFont="1" applyFill="1" applyAlignment="1">
      <alignment horizontal="center" vertical="center" wrapText="1"/>
    </xf>
    <xf numFmtId="0" fontId="7" fillId="5" borderId="0" xfId="0" applyFont="1" applyFill="1" applyAlignment="1">
      <alignment horizontal="center" vertical="center" wrapText="1"/>
    </xf>
    <xf numFmtId="0" fontId="7" fillId="5" borderId="0" xfId="0" applyFont="1" applyFill="1" applyAlignment="1">
      <alignment horizontal="center" wrapText="1"/>
    </xf>
  </cellXfs>
  <cellStyles count="17">
    <cellStyle name="Millares" xfId="1" builtinId="3"/>
    <cellStyle name="Millares [0] 2" xfId="4" xr:uid="{3555D9B7-EA0C-4C21-A235-0CD6BE1EC253}"/>
    <cellStyle name="Millares 2" xfId="9" xr:uid="{52E748A6-508A-43EC-9983-10807D820023}"/>
    <cellStyle name="Millares 3" xfId="11" xr:uid="{489BD241-C3FF-4DFE-89AE-EA3930EC2C75}"/>
    <cellStyle name="Millares 4" xfId="7" xr:uid="{30B7C3BA-0FB0-470D-88BE-FBEF74427B88}"/>
    <cellStyle name="Millares 5" xfId="13" xr:uid="{79326964-5294-479E-B982-0A5948E6458E}"/>
    <cellStyle name="Millares 6" xfId="16" xr:uid="{ABFDC7D0-759F-45EB-9979-8CD3F87889E5}"/>
    <cellStyle name="Moneda" xfId="2" builtinId="4"/>
    <cellStyle name="Moneda [0] 2" xfId="6" xr:uid="{40580231-C906-4C03-A65D-3EA45064320D}"/>
    <cellStyle name="Moneda 2" xfId="5" xr:uid="{60B0EB24-56E2-4FB9-B187-077D7FCBAA83}"/>
    <cellStyle name="Moneda 3" xfId="10" xr:uid="{B553DF60-E9E3-43DE-950B-5D5A0815FFF2}"/>
    <cellStyle name="Moneda 4" xfId="12" xr:uid="{91876A93-028D-40C8-982D-CCA51D4D575D}"/>
    <cellStyle name="Moneda 5" xfId="8" xr:uid="{A7350134-E2AE-4379-A4D5-B823FC54C5D3}"/>
    <cellStyle name="Moneda 6" xfId="14" xr:uid="{BF3C704B-FB29-4786-98E8-8A8CE20070B2}"/>
    <cellStyle name="Moneda 7" xfId="15" xr:uid="{B8E0172D-6407-491A-BE97-75C736043314}"/>
    <cellStyle name="Normal" xfId="0" builtinId="0"/>
    <cellStyle name="Normal 2" xfId="3" xr:uid="{C2E01C61-3397-4CB6-9BBE-5E165668D7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142874</xdr:colOff>
      <xdr:row>0</xdr:row>
      <xdr:rowOff>0</xdr:rowOff>
    </xdr:from>
    <xdr:to>
      <xdr:col>4</xdr:col>
      <xdr:colOff>1456611</xdr:colOff>
      <xdr:row>3</xdr:row>
      <xdr:rowOff>161925</xdr:rowOff>
    </xdr:to>
    <xdr:pic>
      <xdr:nvPicPr>
        <xdr:cNvPr id="2" name="Imagen 1">
          <a:extLst>
            <a:ext uri="{FF2B5EF4-FFF2-40B4-BE49-F238E27FC236}">
              <a16:creationId xmlns:a16="http://schemas.microsoft.com/office/drawing/2014/main" id="{5600422F-526E-49AF-9888-D5D4C3987E85}"/>
            </a:ext>
          </a:extLst>
        </xdr:cNvPr>
        <xdr:cNvPicPr>
          <a:picLocks noChangeAspect="1"/>
        </xdr:cNvPicPr>
      </xdr:nvPicPr>
      <xdr:blipFill>
        <a:blip xmlns:r="http://schemas.openxmlformats.org/officeDocument/2006/relationships" r:embed="rId1"/>
        <a:stretch>
          <a:fillRect/>
        </a:stretch>
      </xdr:blipFill>
      <xdr:spPr>
        <a:xfrm>
          <a:off x="2000249" y="0"/>
          <a:ext cx="2837737" cy="733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142874</xdr:colOff>
      <xdr:row>0</xdr:row>
      <xdr:rowOff>0</xdr:rowOff>
    </xdr:from>
    <xdr:to>
      <xdr:col>4</xdr:col>
      <xdr:colOff>1456611</xdr:colOff>
      <xdr:row>3</xdr:row>
      <xdr:rowOff>161925</xdr:rowOff>
    </xdr:to>
    <xdr:pic>
      <xdr:nvPicPr>
        <xdr:cNvPr id="2" name="Imagen 1">
          <a:extLst>
            <a:ext uri="{FF2B5EF4-FFF2-40B4-BE49-F238E27FC236}">
              <a16:creationId xmlns:a16="http://schemas.microsoft.com/office/drawing/2014/main" id="{F005370E-E5B7-4543-B955-A66C362669CA}"/>
            </a:ext>
          </a:extLst>
        </xdr:cNvPr>
        <xdr:cNvPicPr>
          <a:picLocks noChangeAspect="1"/>
        </xdr:cNvPicPr>
      </xdr:nvPicPr>
      <xdr:blipFill>
        <a:blip xmlns:r="http://schemas.openxmlformats.org/officeDocument/2006/relationships" r:embed="rId1"/>
        <a:stretch>
          <a:fillRect/>
        </a:stretch>
      </xdr:blipFill>
      <xdr:spPr>
        <a:xfrm>
          <a:off x="2000249" y="0"/>
          <a:ext cx="2837737" cy="7334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75A30-EE9D-436B-B5B0-179805CA5561}">
  <dimension ref="B5:N38"/>
  <sheetViews>
    <sheetView tabSelected="1" zoomScaleNormal="100" workbookViewId="0">
      <selection activeCell="H23" sqref="H23:M36"/>
    </sheetView>
  </sheetViews>
  <sheetFormatPr defaultColWidth="11.42578125" defaultRowHeight="15"/>
  <cols>
    <col min="2" max="2" width="16.42578125" style="6" customWidth="1"/>
    <col min="3" max="4" width="11.42578125" style="6"/>
    <col min="5" max="5" width="22.7109375" style="6" bestFit="1" customWidth="1"/>
    <col min="6" max="6" width="18.85546875" style="6" customWidth="1"/>
    <col min="7" max="7" width="11.42578125" style="6"/>
  </cols>
  <sheetData>
    <row r="5" spans="2:14" s="6" customFormat="1" ht="15" customHeight="1">
      <c r="B5" s="14" t="s">
        <v>0</v>
      </c>
      <c r="C5" s="14"/>
      <c r="D5" s="14"/>
      <c r="E5" s="14"/>
      <c r="F5" s="14"/>
    </row>
    <row r="6" spans="2:14">
      <c r="N6" s="6"/>
    </row>
    <row r="8" spans="2:14" s="6" customFormat="1" ht="12" customHeight="1">
      <c r="B8" s="1" t="s">
        <v>1</v>
      </c>
      <c r="C8" s="1" t="s">
        <v>2</v>
      </c>
      <c r="D8" s="1" t="s">
        <v>3</v>
      </c>
      <c r="E8" s="1" t="s">
        <v>4</v>
      </c>
      <c r="F8" s="2" t="s">
        <v>5</v>
      </c>
      <c r="H8" s="23" t="s">
        <v>6</v>
      </c>
      <c r="I8" s="23"/>
      <c r="J8" s="23"/>
      <c r="K8" s="23"/>
      <c r="L8"/>
    </row>
    <row r="9" spans="2:14" s="6" customFormat="1" ht="12" customHeight="1">
      <c r="B9" s="10">
        <v>43466</v>
      </c>
      <c r="C9" s="10">
        <v>43497</v>
      </c>
      <c r="D9" s="11">
        <v>925148</v>
      </c>
      <c r="E9" s="3">
        <f>DAYS360(B9,C9)+1</f>
        <v>31</v>
      </c>
      <c r="F9" s="4">
        <f t="shared" ref="F9" si="0">(D9*E9)/360</f>
        <v>79665.522222222222</v>
      </c>
      <c r="H9" s="23"/>
      <c r="I9" s="23"/>
      <c r="J9" s="23"/>
      <c r="K9" s="23"/>
      <c r="L9"/>
    </row>
    <row r="10" spans="2:14" s="6" customFormat="1" ht="12" customHeight="1">
      <c r="B10" s="15" t="s">
        <v>7</v>
      </c>
      <c r="C10" s="15"/>
      <c r="D10" s="15"/>
      <c r="E10" s="15"/>
      <c r="F10" s="5">
        <f>SUM(F9:F9)</f>
        <v>79665.522222222222</v>
      </c>
      <c r="H10" s="23"/>
      <c r="I10" s="23"/>
      <c r="J10" s="23"/>
      <c r="K10" s="23"/>
      <c r="L10"/>
    </row>
    <row r="11" spans="2:14">
      <c r="H11" s="23"/>
      <c r="I11" s="23"/>
      <c r="J11" s="23"/>
      <c r="K11" s="23"/>
      <c r="M11" s="6"/>
    </row>
    <row r="12" spans="2:14" s="6" customFormat="1">
      <c r="B12" s="1" t="s">
        <v>1</v>
      </c>
      <c r="C12" s="1" t="s">
        <v>2</v>
      </c>
      <c r="D12" s="1" t="s">
        <v>3</v>
      </c>
      <c r="E12" s="1" t="s">
        <v>4</v>
      </c>
      <c r="F12" s="2" t="s">
        <v>8</v>
      </c>
      <c r="H12" s="23"/>
      <c r="I12" s="23"/>
      <c r="J12" s="23"/>
      <c r="K12" s="23"/>
      <c r="L12"/>
    </row>
    <row r="13" spans="2:14" s="6" customFormat="1">
      <c r="B13" s="10">
        <v>43101</v>
      </c>
      <c r="C13" s="10">
        <v>43465</v>
      </c>
      <c r="D13" s="11">
        <v>869453</v>
      </c>
      <c r="E13" s="3">
        <f t="shared" ref="E13:E14" si="1">DAYS360(B13,C13)+1</f>
        <v>361</v>
      </c>
      <c r="F13" s="4">
        <f t="shared" ref="F13:F14" si="2">(D13*E13)/360</f>
        <v>871868.14722222218</v>
      </c>
      <c r="H13" s="23"/>
      <c r="I13" s="23"/>
      <c r="J13" s="23"/>
      <c r="K13" s="23"/>
      <c r="L13"/>
    </row>
    <row r="14" spans="2:14" s="6" customFormat="1">
      <c r="B14" s="10">
        <v>43466</v>
      </c>
      <c r="C14" s="10">
        <v>43497</v>
      </c>
      <c r="D14" s="11">
        <v>925148</v>
      </c>
      <c r="E14" s="3">
        <f t="shared" si="1"/>
        <v>31</v>
      </c>
      <c r="F14" s="4">
        <f t="shared" si="2"/>
        <v>79665.522222222222</v>
      </c>
      <c r="H14"/>
      <c r="I14"/>
      <c r="J14"/>
      <c r="K14"/>
      <c r="L14"/>
      <c r="M14"/>
    </row>
    <row r="15" spans="2:14" s="6" customFormat="1" ht="12" customHeight="1">
      <c r="B15" s="15" t="s">
        <v>7</v>
      </c>
      <c r="C15" s="15"/>
      <c r="D15" s="15"/>
      <c r="E15" s="15"/>
      <c r="F15" s="5">
        <f>SUM(F13:F14)</f>
        <v>951533.66944444436</v>
      </c>
      <c r="H15" s="23" t="s">
        <v>9</v>
      </c>
      <c r="I15" s="23"/>
      <c r="J15" s="23"/>
      <c r="K15" s="23"/>
    </row>
    <row r="16" spans="2:14">
      <c r="H16" s="23"/>
      <c r="I16" s="23"/>
      <c r="J16" s="23"/>
      <c r="K16" s="23"/>
      <c r="L16" s="6"/>
      <c r="M16" s="6"/>
    </row>
    <row r="17" spans="2:13" s="6" customFormat="1" ht="12" customHeight="1">
      <c r="B17" s="1" t="s">
        <v>1</v>
      </c>
      <c r="C17" s="1" t="s">
        <v>2</v>
      </c>
      <c r="D17" s="1" t="s">
        <v>8</v>
      </c>
      <c r="E17" s="1" t="s">
        <v>4</v>
      </c>
      <c r="F17" s="2" t="s">
        <v>10</v>
      </c>
      <c r="H17" s="23"/>
      <c r="I17" s="23"/>
      <c r="J17" s="23"/>
      <c r="K17" s="23"/>
    </row>
    <row r="18" spans="2:13" s="6" customFormat="1" ht="12" customHeight="1">
      <c r="B18" s="10">
        <v>43101</v>
      </c>
      <c r="C18" s="10">
        <v>43465</v>
      </c>
      <c r="D18" s="9">
        <f>F13</f>
        <v>871868.14722222218</v>
      </c>
      <c r="E18" s="3">
        <f t="shared" ref="E18:E19" si="3">DAYS360(B18,C18)+1</f>
        <v>361</v>
      </c>
      <c r="F18" s="3">
        <f t="shared" ref="F18:F19" si="4">(D18*E18*0.12)/360</f>
        <v>104914.8003824074</v>
      </c>
      <c r="H18" s="23"/>
      <c r="I18" s="23"/>
      <c r="J18" s="23"/>
      <c r="K18" s="23"/>
    </row>
    <row r="19" spans="2:13" s="6" customFormat="1" ht="12" customHeight="1">
      <c r="B19" s="10">
        <v>43466</v>
      </c>
      <c r="C19" s="10">
        <v>43497</v>
      </c>
      <c r="D19" s="9">
        <f>F14</f>
        <v>79665.522222222222</v>
      </c>
      <c r="E19" s="3">
        <f t="shared" si="3"/>
        <v>31</v>
      </c>
      <c r="F19" s="3">
        <f t="shared" si="4"/>
        <v>823.21039629629615</v>
      </c>
      <c r="H19" s="23"/>
      <c r="I19" s="23"/>
      <c r="J19" s="23"/>
      <c r="K19" s="23"/>
      <c r="L19"/>
      <c r="M19"/>
    </row>
    <row r="20" spans="2:13">
      <c r="B20" s="15" t="s">
        <v>7</v>
      </c>
      <c r="C20" s="15"/>
      <c r="D20" s="15"/>
      <c r="E20" s="15"/>
      <c r="F20" s="5">
        <f>SUM(F18:F19)</f>
        <v>105738.0107787037</v>
      </c>
      <c r="H20" s="23"/>
      <c r="I20" s="23"/>
      <c r="J20" s="23"/>
      <c r="K20" s="23"/>
      <c r="L20" s="6"/>
      <c r="M20" s="6"/>
    </row>
    <row r="21" spans="2:13">
      <c r="H21" s="23"/>
      <c r="I21" s="23"/>
      <c r="J21" s="23"/>
      <c r="K21" s="23"/>
      <c r="L21" s="6"/>
      <c r="M21" s="6"/>
    </row>
    <row r="22" spans="2:13">
      <c r="B22" s="1" t="s">
        <v>1</v>
      </c>
      <c r="C22" s="1" t="s">
        <v>2</v>
      </c>
      <c r="D22" s="1" t="s">
        <v>3</v>
      </c>
      <c r="E22" s="1" t="s">
        <v>4</v>
      </c>
      <c r="F22" s="2" t="s">
        <v>11</v>
      </c>
      <c r="H22" s="6"/>
      <c r="I22" s="6"/>
      <c r="J22" s="6"/>
      <c r="K22" s="6"/>
      <c r="L22" s="6"/>
      <c r="M22" s="6"/>
    </row>
    <row r="23" spans="2:13">
      <c r="B23" s="10">
        <v>43101</v>
      </c>
      <c r="C23" s="10">
        <v>43497</v>
      </c>
      <c r="D23" s="11">
        <v>877803</v>
      </c>
      <c r="E23" s="3">
        <f>DAYS360(B23,C23)+1</f>
        <v>391</v>
      </c>
      <c r="F23" s="3">
        <f>(D23*E23)/720</f>
        <v>476695.79583333334</v>
      </c>
      <c r="H23" s="23" t="s">
        <v>12</v>
      </c>
      <c r="I23" s="23"/>
      <c r="J23" s="23"/>
      <c r="K23" s="23"/>
      <c r="L23" s="23"/>
      <c r="M23" s="23"/>
    </row>
    <row r="24" spans="2:13" ht="15.75" customHeight="1">
      <c r="B24" s="15" t="s">
        <v>7</v>
      </c>
      <c r="C24" s="15"/>
      <c r="D24" s="15"/>
      <c r="E24" s="15"/>
      <c r="F24" s="5">
        <f>SUM(F23:F23)</f>
        <v>476695.79583333334</v>
      </c>
      <c r="H24" s="23"/>
      <c r="I24" s="23"/>
      <c r="J24" s="23"/>
      <c r="K24" s="23"/>
      <c r="L24" s="23"/>
      <c r="M24" s="23"/>
    </row>
    <row r="25" spans="2:13" ht="15.75" customHeight="1">
      <c r="B25" s="12"/>
      <c r="C25" s="12"/>
      <c r="D25" s="12"/>
      <c r="E25" s="12"/>
      <c r="F25" s="12"/>
      <c r="H25" s="23"/>
      <c r="I25" s="23"/>
      <c r="J25" s="23"/>
      <c r="K25" s="23"/>
      <c r="L25" s="23"/>
      <c r="M25" s="23"/>
    </row>
    <row r="26" spans="2:13" ht="15.75" customHeight="1">
      <c r="B26" s="19" t="s">
        <v>13</v>
      </c>
      <c r="C26" s="19"/>
      <c r="D26" s="19"/>
      <c r="E26" s="19"/>
      <c r="F26" s="19"/>
      <c r="H26" s="23"/>
      <c r="I26" s="23"/>
      <c r="J26" s="23"/>
      <c r="K26" s="23"/>
      <c r="L26" s="23"/>
      <c r="M26" s="23"/>
    </row>
    <row r="27" spans="2:13" ht="15.75" customHeight="1">
      <c r="B27" s="20" t="s">
        <v>14</v>
      </c>
      <c r="C27" s="20"/>
      <c r="D27" s="20" t="s">
        <v>15</v>
      </c>
      <c r="E27" s="20"/>
      <c r="F27" s="7" t="s">
        <v>16</v>
      </c>
      <c r="H27" s="23"/>
      <c r="I27" s="23"/>
      <c r="J27" s="23"/>
      <c r="K27" s="23"/>
      <c r="L27" s="23"/>
      <c r="M27" s="23"/>
    </row>
    <row r="28" spans="2:13" ht="15.75" customHeight="1">
      <c r="B28" s="21">
        <f>(877803/30)</f>
        <v>29260.1</v>
      </c>
      <c r="C28" s="21"/>
      <c r="D28" s="22">
        <v>720</v>
      </c>
      <c r="E28" s="22"/>
      <c r="F28" s="8">
        <f>B28*D28</f>
        <v>21067272</v>
      </c>
      <c r="H28" s="23"/>
      <c r="I28" s="23"/>
      <c r="J28" s="23"/>
      <c r="K28" s="23"/>
      <c r="L28" s="23"/>
      <c r="M28" s="23"/>
    </row>
    <row r="29" spans="2:13" ht="15.75" customHeight="1">
      <c r="B29" s="12"/>
      <c r="C29" s="12"/>
      <c r="D29" s="12"/>
      <c r="E29" s="12"/>
      <c r="F29" s="12"/>
      <c r="H29" s="23"/>
      <c r="I29" s="23"/>
      <c r="J29" s="23"/>
      <c r="K29" s="23"/>
      <c r="L29" s="23"/>
      <c r="M29" s="23"/>
    </row>
    <row r="30" spans="2:13" ht="15.75" customHeight="1">
      <c r="B30"/>
      <c r="C30"/>
      <c r="D30"/>
      <c r="E30"/>
      <c r="F30"/>
      <c r="G30"/>
      <c r="H30" s="23"/>
      <c r="I30" s="23"/>
      <c r="J30" s="23"/>
      <c r="K30" s="23"/>
      <c r="L30" s="23"/>
      <c r="M30" s="23"/>
    </row>
    <row r="31" spans="2:13" ht="15.75" customHeight="1">
      <c r="B31" s="19" t="s">
        <v>17</v>
      </c>
      <c r="C31" s="19"/>
      <c r="D31" s="19"/>
      <c r="E31" s="19"/>
      <c r="F31" s="19"/>
      <c r="G31"/>
      <c r="H31" s="23"/>
      <c r="I31" s="23"/>
      <c r="J31" s="23"/>
      <c r="K31" s="23"/>
      <c r="L31" s="23"/>
      <c r="M31" s="23"/>
    </row>
    <row r="32" spans="2:13" ht="11.25" customHeight="1">
      <c r="B32" s="10">
        <v>43498</v>
      </c>
      <c r="C32" s="10">
        <v>43830</v>
      </c>
      <c r="D32" s="11">
        <v>828116</v>
      </c>
      <c r="E32" s="3">
        <f t="shared" ref="E32:E33" si="5">DAYS360(B32,C32)+1</f>
        <v>330</v>
      </c>
      <c r="F32" s="3">
        <f>(D32/30)*E32</f>
        <v>9109276</v>
      </c>
      <c r="H32" s="23"/>
      <c r="I32" s="23"/>
      <c r="J32" s="23"/>
      <c r="K32" s="23"/>
      <c r="L32" s="23"/>
      <c r="M32" s="23"/>
    </row>
    <row r="33" spans="2:13" ht="11.25" customHeight="1">
      <c r="B33" s="10">
        <v>43831</v>
      </c>
      <c r="C33" s="10">
        <v>43847</v>
      </c>
      <c r="D33" s="11">
        <v>877803</v>
      </c>
      <c r="E33" s="3">
        <f t="shared" si="5"/>
        <v>17</v>
      </c>
      <c r="F33" s="3">
        <f>(D33/30)*E33</f>
        <v>497421.69999999995</v>
      </c>
      <c r="H33" s="23"/>
      <c r="I33" s="23"/>
      <c r="J33" s="23"/>
      <c r="K33" s="23"/>
      <c r="L33" s="23"/>
      <c r="M33" s="23"/>
    </row>
    <row r="34" spans="2:13" ht="11.25" customHeight="1">
      <c r="B34" s="15" t="s">
        <v>7</v>
      </c>
      <c r="C34" s="15"/>
      <c r="D34" s="15"/>
      <c r="E34" s="15"/>
      <c r="F34" s="5">
        <f>F32+F33</f>
        <v>9606697.6999999993</v>
      </c>
      <c r="H34" s="23"/>
      <c r="I34" s="23"/>
      <c r="J34" s="23"/>
      <c r="K34" s="23"/>
      <c r="L34" s="23"/>
      <c r="M34" s="23"/>
    </row>
    <row r="35" spans="2:13" ht="11.25" customHeight="1">
      <c r="H35" s="23"/>
      <c r="I35" s="23"/>
      <c r="J35" s="23"/>
      <c r="K35" s="23"/>
      <c r="L35" s="23"/>
      <c r="M35" s="23"/>
    </row>
    <row r="36" spans="2:13">
      <c r="H36" s="23"/>
      <c r="I36" s="23"/>
      <c r="J36" s="23"/>
      <c r="K36" s="23"/>
      <c r="L36" s="23"/>
      <c r="M36" s="23"/>
    </row>
    <row r="37" spans="2:13">
      <c r="B37" s="12"/>
      <c r="C37" s="12"/>
      <c r="D37" s="12"/>
      <c r="E37" s="12"/>
      <c r="F37" s="12"/>
    </row>
    <row r="38" spans="2:13">
      <c r="B38" s="16" t="s">
        <v>18</v>
      </c>
      <c r="C38" s="17"/>
      <c r="D38" s="17"/>
      <c r="E38" s="18"/>
      <c r="F38" s="13">
        <f>F10+F15+F20+F24+F28+F34</f>
        <v>32287602.698278703</v>
      </c>
    </row>
  </sheetData>
  <mergeCells count="16">
    <mergeCell ref="H8:K13"/>
    <mergeCell ref="H23:M36"/>
    <mergeCell ref="H15:K21"/>
    <mergeCell ref="B31:F31"/>
    <mergeCell ref="B34:E34"/>
    <mergeCell ref="B38:E38"/>
    <mergeCell ref="B26:F26"/>
    <mergeCell ref="B27:C27"/>
    <mergeCell ref="D27:E27"/>
    <mergeCell ref="B28:C28"/>
    <mergeCell ref="D28:E28"/>
    <mergeCell ref="B5:F5"/>
    <mergeCell ref="B10:E10"/>
    <mergeCell ref="B15:E15"/>
    <mergeCell ref="B20:E20"/>
    <mergeCell ref="B24:E2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E3FD3-8855-44BC-B455-39A85235DB09}">
  <dimension ref="A5:K31"/>
  <sheetViews>
    <sheetView topLeftCell="A4" zoomScale="115" zoomScaleNormal="115" workbookViewId="0">
      <selection activeCell="F32" sqref="F32"/>
    </sheetView>
  </sheetViews>
  <sheetFormatPr defaultColWidth="11.42578125" defaultRowHeight="15"/>
  <cols>
    <col min="2" max="2" width="16.42578125" style="6" customWidth="1"/>
    <col min="3" max="4" width="11.42578125" style="6"/>
    <col min="5" max="5" width="22.7109375" style="6" bestFit="1" customWidth="1"/>
    <col min="6" max="6" width="18.85546875" style="6" customWidth="1"/>
    <col min="7" max="7" width="11.42578125" style="6"/>
    <col min="10" max="10" width="13.140625" bestFit="1" customWidth="1"/>
    <col min="11" max="11" width="15.28515625" bestFit="1" customWidth="1"/>
    <col min="12" max="12" width="22.7109375" bestFit="1" customWidth="1"/>
  </cols>
  <sheetData>
    <row r="5" spans="2:11">
      <c r="B5" s="14" t="s">
        <v>19</v>
      </c>
      <c r="C5" s="14"/>
      <c r="D5" s="14"/>
      <c r="E5" s="14"/>
      <c r="F5" s="14"/>
    </row>
    <row r="7" spans="2:11">
      <c r="B7" s="1" t="s">
        <v>1</v>
      </c>
      <c r="C7" s="1" t="s">
        <v>2</v>
      </c>
      <c r="D7" s="1" t="s">
        <v>3</v>
      </c>
      <c r="E7" s="1" t="s">
        <v>4</v>
      </c>
      <c r="F7" s="2" t="s">
        <v>5</v>
      </c>
      <c r="H7" s="24" t="s">
        <v>20</v>
      </c>
      <c r="I7" s="24"/>
      <c r="J7" s="24"/>
      <c r="K7" s="24"/>
    </row>
    <row r="8" spans="2:11">
      <c r="B8" s="10">
        <v>43466</v>
      </c>
      <c r="C8" s="10">
        <v>43497</v>
      </c>
      <c r="D8" s="11">
        <v>925148</v>
      </c>
      <c r="E8" s="3">
        <f>DAYS360(B8,C8)+1</f>
        <v>31</v>
      </c>
      <c r="F8" s="4">
        <f t="shared" ref="F8" si="0">(D8*E8)/360</f>
        <v>79665.522222222222</v>
      </c>
      <c r="H8" s="24"/>
      <c r="I8" s="24"/>
      <c r="J8" s="24"/>
      <c r="K8" s="24"/>
    </row>
    <row r="9" spans="2:11">
      <c r="B9" s="15" t="s">
        <v>7</v>
      </c>
      <c r="C9" s="15"/>
      <c r="D9" s="15"/>
      <c r="E9" s="15"/>
      <c r="F9" s="5">
        <f>SUM(F8:F8)</f>
        <v>79665.522222222222</v>
      </c>
      <c r="H9" s="24"/>
      <c r="I9" s="24"/>
      <c r="J9" s="24"/>
      <c r="K9" s="24"/>
    </row>
    <row r="10" spans="2:11">
      <c r="H10" s="24"/>
      <c r="I10" s="24"/>
      <c r="J10" s="24"/>
      <c r="K10" s="24"/>
    </row>
    <row r="11" spans="2:11" ht="15" customHeight="1">
      <c r="B11" s="1" t="s">
        <v>1</v>
      </c>
      <c r="C11" s="1" t="s">
        <v>2</v>
      </c>
      <c r="D11" s="1" t="s">
        <v>3</v>
      </c>
      <c r="E11" s="1" t="s">
        <v>4</v>
      </c>
      <c r="F11" s="2" t="s">
        <v>8</v>
      </c>
    </row>
    <row r="12" spans="2:11" ht="15" customHeight="1">
      <c r="B12" s="10">
        <v>43101</v>
      </c>
      <c r="C12" s="10">
        <v>43465</v>
      </c>
      <c r="D12" s="11">
        <v>869453</v>
      </c>
      <c r="E12" s="3">
        <f t="shared" ref="E12:E13" si="1">DAYS360(B12,C12)+1</f>
        <v>361</v>
      </c>
      <c r="F12" s="4">
        <f t="shared" ref="F12:F13" si="2">(D12*E12)/360</f>
        <v>871868.14722222218</v>
      </c>
      <c r="H12" s="25" t="s">
        <v>21</v>
      </c>
      <c r="I12" s="25"/>
      <c r="J12" s="25"/>
      <c r="K12" s="25"/>
    </row>
    <row r="13" spans="2:11">
      <c r="B13" s="10">
        <v>43466</v>
      </c>
      <c r="C13" s="10">
        <v>43497</v>
      </c>
      <c r="D13" s="11">
        <v>925148</v>
      </c>
      <c r="E13" s="3">
        <f t="shared" si="1"/>
        <v>31</v>
      </c>
      <c r="F13" s="4">
        <f t="shared" si="2"/>
        <v>79665.522222222222</v>
      </c>
      <c r="H13" s="25"/>
      <c r="I13" s="25"/>
      <c r="J13" s="25"/>
      <c r="K13" s="25"/>
    </row>
    <row r="14" spans="2:11">
      <c r="B14" s="15" t="s">
        <v>7</v>
      </c>
      <c r="C14" s="15"/>
      <c r="D14" s="15"/>
      <c r="E14" s="15"/>
      <c r="F14" s="5">
        <f>SUM(F12:F13)</f>
        <v>951533.66944444436</v>
      </c>
      <c r="H14" s="25"/>
      <c r="I14" s="25"/>
      <c r="J14" s="25"/>
      <c r="K14" s="25"/>
    </row>
    <row r="15" spans="2:11">
      <c r="H15" s="25"/>
      <c r="I15" s="25"/>
      <c r="J15" s="25"/>
      <c r="K15" s="25"/>
    </row>
    <row r="16" spans="2:11">
      <c r="B16" s="1" t="s">
        <v>1</v>
      </c>
      <c r="C16" s="1" t="s">
        <v>2</v>
      </c>
      <c r="D16" s="1" t="s">
        <v>8</v>
      </c>
      <c r="E16" s="1" t="s">
        <v>4</v>
      </c>
      <c r="F16" s="2" t="s">
        <v>10</v>
      </c>
      <c r="H16" s="25"/>
      <c r="I16" s="25"/>
      <c r="J16" s="25"/>
      <c r="K16" s="25"/>
    </row>
    <row r="17" spans="1:11">
      <c r="B17" s="10">
        <v>43101</v>
      </c>
      <c r="C17" s="10">
        <v>43465</v>
      </c>
      <c r="D17" s="9">
        <f>F12</f>
        <v>871868.14722222218</v>
      </c>
      <c r="E17" s="3">
        <f t="shared" ref="E17:E18" si="3">DAYS360(B17,C17)+1</f>
        <v>361</v>
      </c>
      <c r="F17" s="3">
        <f t="shared" ref="F17:F18" si="4">(D17*E17*0.12)/360</f>
        <v>104914.8003824074</v>
      </c>
      <c r="H17" s="25"/>
      <c r="I17" s="25"/>
      <c r="J17" s="25"/>
      <c r="K17" s="25"/>
    </row>
    <row r="18" spans="1:11">
      <c r="B18" s="10">
        <v>43466</v>
      </c>
      <c r="C18" s="10">
        <v>43497</v>
      </c>
      <c r="D18" s="9">
        <f>F13</f>
        <v>79665.522222222222</v>
      </c>
      <c r="E18" s="3">
        <f t="shared" si="3"/>
        <v>31</v>
      </c>
      <c r="F18" s="3">
        <f t="shared" si="4"/>
        <v>823.21039629629615</v>
      </c>
      <c r="H18" s="25"/>
      <c r="I18" s="25"/>
      <c r="J18" s="25"/>
      <c r="K18" s="25"/>
    </row>
    <row r="19" spans="1:11">
      <c r="A19" s="6"/>
      <c r="B19" s="15" t="s">
        <v>7</v>
      </c>
      <c r="C19" s="15"/>
      <c r="D19" s="15"/>
      <c r="E19" s="15"/>
      <c r="F19" s="5">
        <f>SUM(F17:F18)</f>
        <v>105738.0107787037</v>
      </c>
      <c r="H19" s="25"/>
      <c r="I19" s="25"/>
      <c r="J19" s="25"/>
      <c r="K19" s="25"/>
    </row>
    <row r="20" spans="1:11">
      <c r="A20" s="6"/>
      <c r="H20" s="25"/>
      <c r="I20" s="25"/>
      <c r="J20" s="25"/>
      <c r="K20" s="25"/>
    </row>
    <row r="21" spans="1:11">
      <c r="A21" s="6"/>
      <c r="B21" s="1" t="s">
        <v>1</v>
      </c>
      <c r="C21" s="1" t="s">
        <v>2</v>
      </c>
      <c r="D21" s="1" t="s">
        <v>3</v>
      </c>
      <c r="E21" s="1" t="s">
        <v>4</v>
      </c>
      <c r="F21" s="2" t="s">
        <v>11</v>
      </c>
      <c r="H21" s="25"/>
      <c r="I21" s="25"/>
      <c r="J21" s="25"/>
      <c r="K21" s="25"/>
    </row>
    <row r="22" spans="1:11">
      <c r="B22" s="10">
        <v>43101</v>
      </c>
      <c r="C22" s="10">
        <v>43497</v>
      </c>
      <c r="D22" s="11">
        <v>877803</v>
      </c>
      <c r="E22" s="3">
        <f>DAYS360(B22,C22)+1</f>
        <v>391</v>
      </c>
      <c r="F22" s="3">
        <f>(D22*E22)/720</f>
        <v>476695.79583333334</v>
      </c>
    </row>
    <row r="23" spans="1:11">
      <c r="B23" s="15" t="s">
        <v>7</v>
      </c>
      <c r="C23" s="15"/>
      <c r="D23" s="15"/>
      <c r="E23" s="15"/>
      <c r="F23" s="5">
        <f>SUM(F22:F22)</f>
        <v>476695.79583333334</v>
      </c>
    </row>
    <row r="25" spans="1:11">
      <c r="B25" s="19" t="s">
        <v>17</v>
      </c>
      <c r="C25" s="19"/>
      <c r="D25" s="19"/>
      <c r="E25" s="19"/>
      <c r="F25" s="19"/>
    </row>
    <row r="26" spans="1:11">
      <c r="B26" s="10">
        <v>43498</v>
      </c>
      <c r="C26" s="10">
        <v>43830</v>
      </c>
      <c r="D26" s="11">
        <v>828116</v>
      </c>
      <c r="E26" s="3">
        <f t="shared" ref="E26:E27" si="5">DAYS360(B26,C26)+1</f>
        <v>330</v>
      </c>
      <c r="F26" s="3">
        <f>(D26/30)*E26</f>
        <v>9109276</v>
      </c>
    </row>
    <row r="27" spans="1:11">
      <c r="B27" s="10">
        <v>43831</v>
      </c>
      <c r="C27" s="10">
        <v>43847</v>
      </c>
      <c r="D27" s="11">
        <v>877803</v>
      </c>
      <c r="E27" s="3">
        <f t="shared" si="5"/>
        <v>17</v>
      </c>
      <c r="F27" s="3">
        <f>(D27/30)*E27</f>
        <v>497421.69999999995</v>
      </c>
    </row>
    <row r="28" spans="1:11">
      <c r="B28" s="15" t="s">
        <v>7</v>
      </c>
      <c r="C28" s="15"/>
      <c r="D28" s="15"/>
      <c r="E28" s="15"/>
      <c r="F28" s="5">
        <f>F26+F27</f>
        <v>9606697.6999999993</v>
      </c>
    </row>
    <row r="31" spans="1:11">
      <c r="B31" s="16" t="s">
        <v>18</v>
      </c>
      <c r="C31" s="17"/>
      <c r="D31" s="17"/>
      <c r="E31" s="18"/>
      <c r="F31" s="13">
        <f>F9+F14+F19+F23+F28</f>
        <v>11220330.698278703</v>
      </c>
    </row>
  </sheetData>
  <mergeCells count="10">
    <mergeCell ref="B5:F5"/>
    <mergeCell ref="B9:E9"/>
    <mergeCell ref="B14:E14"/>
    <mergeCell ref="H12:K21"/>
    <mergeCell ref="B19:E19"/>
    <mergeCell ref="B23:E23"/>
    <mergeCell ref="B25:F25"/>
    <mergeCell ref="B28:E28"/>
    <mergeCell ref="B31:E31"/>
    <mergeCell ref="H7:K1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Rama Judicial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Sebastian Suarez Ossa</dc:creator>
  <cp:keywords/>
  <dc:description/>
  <cp:lastModifiedBy>Daniela Quintero Laverde</cp:lastModifiedBy>
  <cp:revision/>
  <dcterms:created xsi:type="dcterms:W3CDTF">2023-05-23T18:21:31Z</dcterms:created>
  <dcterms:modified xsi:type="dcterms:W3CDTF">2023-10-31T13:23:40Z</dcterms:modified>
  <cp:category/>
  <cp:contentStatus/>
</cp:coreProperties>
</file>