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nesquivel_gha_com_co/Documents/GHA ABOGADOS/2. CONTESTACION DEMANDAS/SOLIDARIDAD/0.1. LIQUIDACIONES/EDINSON HINESTROZA VALENCIA/"/>
    </mc:Choice>
  </mc:AlternateContent>
  <xr:revisionPtr revIDLastSave="381" documentId="13_ncr:1_{42FD93B9-72C2-46C2-A0F1-889AEC2A5EDC}" xr6:coauthVersionLast="47" xr6:coauthVersionMax="47" xr10:uidLastSave="{61BED741-8500-4372-B57D-43D3497FBABC}"/>
  <bookViews>
    <workbookView xWindow="20370" yWindow="-120" windowWidth="20730" windowHeight="11040" activeTab="1" xr2:uid="{69AAD36E-CAFA-43EB-832F-400E58192986}"/>
  </bookViews>
  <sheets>
    <sheet name="LIQ. PRETENSIONES DEMANDA" sheetId="12" r:id="rId1"/>
    <sheet name="PML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2" l="1"/>
  <c r="F66" i="12" s="1"/>
  <c r="B30" i="12"/>
  <c r="E60" i="12"/>
  <c r="E54" i="12"/>
  <c r="F54" i="12" s="1"/>
  <c r="D60" i="12" s="1"/>
  <c r="E48" i="12"/>
  <c r="F48" i="12" s="1"/>
  <c r="E42" i="12"/>
  <c r="F42" i="12" s="1"/>
  <c r="E61" i="12"/>
  <c r="E59" i="12"/>
  <c r="E55" i="12"/>
  <c r="F55" i="12" s="1"/>
  <c r="E53" i="12"/>
  <c r="F53" i="12" s="1"/>
  <c r="D59" i="12" s="1"/>
  <c r="E49" i="12"/>
  <c r="F49" i="12" s="1"/>
  <c r="E47" i="12"/>
  <c r="F47" i="12" s="1"/>
  <c r="E43" i="12"/>
  <c r="F43" i="12" s="1"/>
  <c r="E41" i="12"/>
  <c r="F41" i="12" s="1"/>
  <c r="E34" i="12"/>
  <c r="F34" i="12" s="1"/>
  <c r="F60" i="12" l="1"/>
  <c r="F35" i="12"/>
  <c r="D61" i="12"/>
  <c r="F61" i="12" s="1"/>
  <c r="F44" i="12"/>
  <c r="F50" i="12"/>
  <c r="F59" i="12"/>
  <c r="F56" i="12"/>
  <c r="F62" i="12" l="1"/>
  <c r="F68" i="12" s="1"/>
  <c r="F30" i="12" l="1"/>
  <c r="E24" i="12"/>
  <c r="E23" i="12"/>
  <c r="E19" i="12"/>
  <c r="F19" i="12" s="1"/>
  <c r="D24" i="12" s="1"/>
  <c r="E18" i="12"/>
  <c r="F18" i="12" s="1"/>
  <c r="D23" i="12" s="1"/>
  <c r="E14" i="12"/>
  <c r="F14" i="12" s="1"/>
  <c r="E13" i="12"/>
  <c r="F13" i="12" s="1"/>
  <c r="E9" i="12"/>
  <c r="F9" i="12" s="1"/>
  <c r="F15" i="12" l="1"/>
  <c r="F24" i="12"/>
  <c r="F23" i="12"/>
  <c r="E8" i="12"/>
  <c r="F8" i="12" s="1"/>
  <c r="F10" i="12" s="1"/>
  <c r="F20" i="12"/>
  <c r="F25" i="12" l="1"/>
  <c r="F37" i="12" s="1"/>
</calcChain>
</file>

<file path=xl/sharedStrings.xml><?xml version="1.0" encoding="utf-8"?>
<sst xmlns="http://schemas.openxmlformats.org/spreadsheetml/2006/main" count="72" uniqueCount="24">
  <si>
    <t>LIQUIDACIÓN DE LAS PRETENSIONES DE LA DEMANDA</t>
  </si>
  <si>
    <t xml:space="preserve">*Nota: En la liquidación de cesantías y prima se tiene en cuenta el auxilio de transporte en atención a que el demandante devengaba un SMMLV, conforme al escrito de demanda. </t>
  </si>
  <si>
    <t>DESDE</t>
  </si>
  <si>
    <t>HASTA</t>
  </si>
  <si>
    <t>SALARIO</t>
  </si>
  <si>
    <t>DÍAS</t>
  </si>
  <si>
    <t>SALARIOS</t>
  </si>
  <si>
    <t>TOTAL ADEUDADO</t>
  </si>
  <si>
    <t>PRIMAS</t>
  </si>
  <si>
    <t>*Nota: Se liquidan las prestaciones sociales sobre el salario indicado en la demanda, es decir, se liquida sobre el SMLMV que devengaba el demandante.</t>
  </si>
  <si>
    <t>CESANTÍAS</t>
  </si>
  <si>
    <t>*Nota:(i) Las pretensiones de la demanda están orientadas a solicitar el pago de salarios, prestaciones sociales, indemnización del art 361 de 1997 y art 99 de la ley 50 de 1990 causadas desde la terminación del contrato, esto es 06/09/2019 hasta el 20/02/2020, fecha en la cual procedió el reintegro del accionante mediante fallo de tutela, (ii) adicionalmente el actor solicita el pago de salarios desde el 27/07/2021 a la fecha del eventual reintegro, procedemos a liquidar dichos rubros desde el 27/07/2021 hasta el 20/10/20/23 (Fecha en la que se efectúa la liquidación).</t>
  </si>
  <si>
    <t>INTERESES</t>
  </si>
  <si>
    <t>INDEMNIZACIÓN DEL ARTÍCULO 26 DE LA LEY 361 DE 1997. (180 DÍAS DE SALARIO)</t>
  </si>
  <si>
    <t>Salario diario</t>
  </si>
  <si>
    <t>x 180 DÍAS</t>
  </si>
  <si>
    <t>Total</t>
  </si>
  <si>
    <t>SANCIÓN POR NO CONSIGNACIÓN DE CESANTÍAS</t>
  </si>
  <si>
    <t>SANCIÓN</t>
  </si>
  <si>
    <t>Total Liquidación 1:</t>
  </si>
  <si>
    <t>Total Liquidación:</t>
  </si>
  <si>
    <t>LIQUIDACIÓN PARA FACTURACIÓN (CONFORME A LOS AMPAROS DE LA PÓLIZA)</t>
  </si>
  <si>
    <t xml:space="preserve">*Nota: La póliza DL005218 tiene como objeto garantizar el pago de salarios, pretaciones sociales e indemnizaciones laborales a los trabajadores en misión al servicio de A TIEMPO S.A.S. en caso de liquidez de la empresa y que hayan sido vinculados dentro de la vigencia de la póliza. </t>
  </si>
  <si>
    <t xml:space="preserve">*Nota: NO es posible efectuar liquidación alguna de cara al PML toda vez que la vigencia de la póliza No. 02 DL005218 inicia el 01/01/2015 y fenece el 01/01/2018 y  las prestaciones e indemnizaciones que solicita la parte demandante no se encuentran amparadas dentro de la vigencia del seguro, toda vez que, el actor pretende el pago de salarios, prestaciones sociales e indemnizaciones laborales desde la fecha de finalización de su vínculo laboral, es decir, desde el 06/09/2019 y 27/07/2021, adicionalmente también solicita el pago de salarios, prestaciones sociales e indemnizaciones laborales desde el 27/07/2021 hasta que se haga efectivo el reintegro.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</si>
</sst>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-&quot;$&quot;\ * #,##0_-;\-&quot;$&quot;\ * #,##0_-;_-&quot;$&quot;\ * &quot;-&quot;??_-;_-@_-"/>
    <numFmt numFmtId="168" formatCode="_ &quot;$&quot;\ * #,##0_ ;_ &quot;$&quot;\ * \-#,##0_ ;_ &quot;$&quot;\ * &quot;-&quot;_ ;_ @_ "/>
    <numFmt numFmtId="169" formatCode="_ * #,##0_ ;_ * \-#,##0_ ;_ * &quot;-&quot;_ ;_ @_ "/>
    <numFmt numFmtId="170" formatCode="_ &quot;$&quot;\ * #,##0.00_ ;_ &quot;$&quot;\ * \-#,##0.00_ ;_ &quot;$&quot;\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4" fillId="0" borderId="1" xfId="1" applyNumberFormat="1" applyFont="1" applyBorder="1"/>
    <xf numFmtId="166" fontId="4" fillId="0" borderId="1" xfId="1" applyNumberFormat="1" applyFont="1" applyFill="1" applyBorder="1"/>
    <xf numFmtId="166" fontId="3" fillId="3" borderId="1" xfId="1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164" fontId="6" fillId="4" borderId="1" xfId="0" applyNumberFormat="1" applyFont="1" applyFill="1" applyBorder="1"/>
    <xf numFmtId="167" fontId="3" fillId="3" borderId="1" xfId="0" applyNumberFormat="1" applyFont="1" applyFill="1" applyBorder="1"/>
    <xf numFmtId="166" fontId="4" fillId="0" borderId="1" xfId="0" applyNumberFormat="1" applyFont="1" applyBorder="1" applyAlignment="1">
      <alignment horizontal="center"/>
    </xf>
    <xf numFmtId="166" fontId="3" fillId="2" borderId="1" xfId="7" applyNumberFormat="1" applyFont="1" applyFill="1" applyBorder="1" applyAlignment="1">
      <alignment horizontal="center"/>
    </xf>
    <xf numFmtId="14" fontId="4" fillId="0" borderId="1" xfId="0" applyNumberFormat="1" applyFont="1" applyBorder="1"/>
    <xf numFmtId="166" fontId="4" fillId="0" borderId="1" xfId="7" applyNumberFormat="1" applyFont="1" applyBorder="1"/>
    <xf numFmtId="166" fontId="3" fillId="3" borderId="1" xfId="7" applyNumberFormat="1" applyFont="1" applyFill="1" applyBorder="1"/>
    <xf numFmtId="166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7" fontId="4" fillId="0" borderId="2" xfId="2" applyNumberFormat="1" applyFont="1" applyBorder="1" applyAlignment="1">
      <alignment horizontal="center"/>
    </xf>
    <xf numFmtId="167" fontId="4" fillId="0" borderId="5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wrapText="1"/>
    </xf>
  </cellXfs>
  <cellStyles count="17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5370E-E5B7-4543-B955-A66C3626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M68"/>
  <sheetViews>
    <sheetView topLeftCell="A12" zoomScaleNormal="100" workbookViewId="0">
      <selection activeCell="Q30" sqref="Q30"/>
    </sheetView>
  </sheetViews>
  <sheetFormatPr defaultColWidth="11.42578125" defaultRowHeight="1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</cols>
  <sheetData>
    <row r="5" spans="2:11" s="6" customFormat="1" ht="15" customHeight="1">
      <c r="B5" s="33" t="s">
        <v>0</v>
      </c>
      <c r="C5" s="33"/>
      <c r="D5" s="33"/>
      <c r="E5" s="33"/>
      <c r="F5" s="33"/>
    </row>
    <row r="6" spans="2:11">
      <c r="H6" s="27" t="s">
        <v>1</v>
      </c>
      <c r="I6" s="27"/>
      <c r="J6" s="27"/>
      <c r="K6" s="27"/>
    </row>
    <row r="7" spans="2:11" ht="15" customHeight="1">
      <c r="B7" s="1" t="s">
        <v>2</v>
      </c>
      <c r="C7" s="1" t="s">
        <v>3</v>
      </c>
      <c r="D7" s="1" t="s">
        <v>4</v>
      </c>
      <c r="E7" s="1" t="s">
        <v>5</v>
      </c>
      <c r="F7" s="11" t="s">
        <v>6</v>
      </c>
      <c r="H7" s="27"/>
      <c r="I7" s="27"/>
      <c r="J7" s="27"/>
      <c r="K7" s="27"/>
    </row>
    <row r="8" spans="2:11">
      <c r="B8" s="12">
        <v>43714</v>
      </c>
      <c r="C8" s="12">
        <v>43830</v>
      </c>
      <c r="D8" s="13">
        <v>828116</v>
      </c>
      <c r="E8" s="3">
        <f>DAYS360(B8,C8)+1</f>
        <v>116</v>
      </c>
      <c r="F8" s="4">
        <f>(D8/30)*E8</f>
        <v>3202048.5333333332</v>
      </c>
      <c r="H8" s="27"/>
      <c r="I8" s="27"/>
      <c r="J8" s="27"/>
      <c r="K8" s="27"/>
    </row>
    <row r="9" spans="2:11">
      <c r="B9" s="12">
        <v>43831</v>
      </c>
      <c r="C9" s="12">
        <v>43881</v>
      </c>
      <c r="D9" s="13">
        <v>877803</v>
      </c>
      <c r="E9" s="3">
        <f t="shared" ref="E9" si="0">DAYS360(B9,C9)+1</f>
        <v>50</v>
      </c>
      <c r="F9" s="4">
        <f t="shared" ref="F9" si="1">(D9/30)*E9</f>
        <v>1463005</v>
      </c>
      <c r="H9" s="27"/>
      <c r="I9" s="27"/>
      <c r="J9" s="27"/>
      <c r="K9" s="27"/>
    </row>
    <row r="10" spans="2:11">
      <c r="B10" s="28" t="s">
        <v>7</v>
      </c>
      <c r="C10" s="28"/>
      <c r="D10" s="28"/>
      <c r="E10" s="28"/>
      <c r="F10" s="14">
        <f>SUM(F8:F9)</f>
        <v>4665053.5333333332</v>
      </c>
      <c r="H10" s="27"/>
      <c r="I10" s="27"/>
      <c r="J10" s="27"/>
      <c r="K10" s="27"/>
    </row>
    <row r="12" spans="2:11" s="6" customFormat="1" ht="12" customHeight="1">
      <c r="B12" s="1" t="s">
        <v>2</v>
      </c>
      <c r="C12" s="1" t="s">
        <v>3</v>
      </c>
      <c r="D12" s="1" t="s">
        <v>4</v>
      </c>
      <c r="E12" s="1" t="s">
        <v>5</v>
      </c>
      <c r="F12" s="2" t="s">
        <v>8</v>
      </c>
      <c r="H12" s="27" t="s">
        <v>9</v>
      </c>
      <c r="I12" s="27"/>
      <c r="J12" s="27"/>
      <c r="K12" s="27"/>
    </row>
    <row r="13" spans="2:11" s="6" customFormat="1" ht="12" customHeight="1">
      <c r="B13" s="12">
        <v>43714</v>
      </c>
      <c r="C13" s="12">
        <v>43830</v>
      </c>
      <c r="D13" s="13">
        <v>925148</v>
      </c>
      <c r="E13" s="3">
        <f>DAYS360(B13,C13)+1</f>
        <v>116</v>
      </c>
      <c r="F13" s="4">
        <f t="shared" ref="F13:F14" si="2">(D13*E13)/360</f>
        <v>298103.24444444443</v>
      </c>
      <c r="H13" s="27"/>
      <c r="I13" s="27"/>
      <c r="J13" s="27"/>
      <c r="K13" s="27"/>
    </row>
    <row r="14" spans="2:11" s="6" customFormat="1" ht="12" customHeight="1">
      <c r="B14" s="12">
        <v>43831</v>
      </c>
      <c r="C14" s="12">
        <v>43881</v>
      </c>
      <c r="D14" s="13">
        <v>980657</v>
      </c>
      <c r="E14" s="3">
        <f t="shared" ref="E14" si="3">DAYS360(B14,C14)+1</f>
        <v>50</v>
      </c>
      <c r="F14" s="4">
        <f t="shared" si="2"/>
        <v>136202.36111111112</v>
      </c>
      <c r="H14" s="27"/>
      <c r="I14" s="27"/>
      <c r="J14" s="27"/>
      <c r="K14" s="27"/>
    </row>
    <row r="15" spans="2:11" s="6" customFormat="1" ht="12" customHeight="1">
      <c r="B15" s="28" t="s">
        <v>7</v>
      </c>
      <c r="C15" s="28"/>
      <c r="D15" s="28"/>
      <c r="E15" s="28"/>
      <c r="F15" s="5">
        <f>SUM(F13:F14)</f>
        <v>434305.60555555555</v>
      </c>
      <c r="H15" s="27"/>
      <c r="I15" s="27"/>
      <c r="J15" s="27"/>
      <c r="K15" s="27"/>
    </row>
    <row r="16" spans="2:11">
      <c r="H16" s="27"/>
      <c r="I16" s="27"/>
      <c r="J16" s="27"/>
      <c r="K16" s="27"/>
    </row>
    <row r="17" spans="2:13" s="6" customFormat="1" ht="12">
      <c r="B17" s="1" t="s">
        <v>2</v>
      </c>
      <c r="C17" s="1" t="s">
        <v>3</v>
      </c>
      <c r="D17" s="1" t="s">
        <v>4</v>
      </c>
      <c r="E17" s="1" t="s">
        <v>5</v>
      </c>
      <c r="F17" s="2" t="s">
        <v>10</v>
      </c>
      <c r="H17" s="27"/>
      <c r="I17" s="27"/>
      <c r="J17" s="27"/>
      <c r="K17" s="27"/>
    </row>
    <row r="18" spans="2:13" s="6" customFormat="1" ht="12">
      <c r="B18" s="12">
        <v>43714</v>
      </c>
      <c r="C18" s="12">
        <v>43830</v>
      </c>
      <c r="D18" s="13">
        <v>925148</v>
      </c>
      <c r="E18" s="3">
        <f t="shared" ref="E18:E19" si="4">DAYS360(B18,C18)+1</f>
        <v>116</v>
      </c>
      <c r="F18" s="4">
        <f t="shared" ref="F18:F19" si="5">(D18*E18)/360</f>
        <v>298103.24444444443</v>
      </c>
      <c r="H18" s="27"/>
      <c r="I18" s="27"/>
      <c r="J18" s="27"/>
      <c r="K18" s="27"/>
    </row>
    <row r="19" spans="2:13" s="6" customFormat="1" ht="12">
      <c r="B19" s="12">
        <v>43831</v>
      </c>
      <c r="C19" s="12">
        <v>43881</v>
      </c>
      <c r="D19" s="13">
        <v>980657</v>
      </c>
      <c r="E19" s="3">
        <f t="shared" si="4"/>
        <v>50</v>
      </c>
      <c r="F19" s="4">
        <f t="shared" si="5"/>
        <v>136202.36111111112</v>
      </c>
    </row>
    <row r="20" spans="2:13" s="6" customFormat="1" ht="12" customHeight="1">
      <c r="B20" s="28" t="s">
        <v>7</v>
      </c>
      <c r="C20" s="28"/>
      <c r="D20" s="28"/>
      <c r="E20" s="28"/>
      <c r="F20" s="5">
        <f>SUM(F18:F19)</f>
        <v>434305.60555555555</v>
      </c>
      <c r="H20" s="27" t="s">
        <v>11</v>
      </c>
      <c r="I20" s="27"/>
      <c r="J20" s="27"/>
      <c r="K20" s="27"/>
      <c r="L20" s="27"/>
      <c r="M20" s="27"/>
    </row>
    <row r="21" spans="2:13">
      <c r="H21" s="27"/>
      <c r="I21" s="27"/>
      <c r="J21" s="27"/>
      <c r="K21" s="27"/>
      <c r="L21" s="27"/>
      <c r="M21" s="27"/>
    </row>
    <row r="22" spans="2:13" s="6" customFormat="1" ht="12" customHeight="1">
      <c r="B22" s="1" t="s">
        <v>2</v>
      </c>
      <c r="C22" s="1" t="s">
        <v>3</v>
      </c>
      <c r="D22" s="1" t="s">
        <v>10</v>
      </c>
      <c r="E22" s="1" t="s">
        <v>5</v>
      </c>
      <c r="F22" s="2" t="s">
        <v>12</v>
      </c>
      <c r="H22" s="27"/>
      <c r="I22" s="27"/>
      <c r="J22" s="27"/>
      <c r="K22" s="27"/>
      <c r="L22" s="27"/>
      <c r="M22" s="27"/>
    </row>
    <row r="23" spans="2:13" s="6" customFormat="1" ht="12" customHeight="1">
      <c r="B23" s="12">
        <v>43714</v>
      </c>
      <c r="C23" s="12">
        <v>43830</v>
      </c>
      <c r="D23" s="10">
        <f>F18</f>
        <v>298103.24444444443</v>
      </c>
      <c r="E23" s="3">
        <f t="shared" ref="E23:E24" si="6">DAYS360(B23,C23)+1</f>
        <v>116</v>
      </c>
      <c r="F23" s="3">
        <f t="shared" ref="F23:F24" si="7">(D23*E23*0.12)/360</f>
        <v>11526.658785185185</v>
      </c>
      <c r="H23" s="27"/>
      <c r="I23" s="27"/>
      <c r="J23" s="27"/>
      <c r="K23" s="27"/>
      <c r="L23" s="27"/>
      <c r="M23" s="27"/>
    </row>
    <row r="24" spans="2:13" s="6" customFormat="1" ht="12" customHeight="1">
      <c r="B24" s="12">
        <v>43831</v>
      </c>
      <c r="C24" s="12">
        <v>43881</v>
      </c>
      <c r="D24" s="10">
        <f>F19</f>
        <v>136202.36111111112</v>
      </c>
      <c r="E24" s="3">
        <f t="shared" si="6"/>
        <v>50</v>
      </c>
      <c r="F24" s="3">
        <f t="shared" si="7"/>
        <v>2270.0393518518522</v>
      </c>
      <c r="H24" s="27"/>
      <c r="I24" s="27"/>
      <c r="J24" s="27"/>
      <c r="K24" s="27"/>
      <c r="L24" s="27"/>
      <c r="M24" s="27"/>
    </row>
    <row r="25" spans="2:13">
      <c r="B25" s="28" t="s">
        <v>7</v>
      </c>
      <c r="C25" s="28"/>
      <c r="D25" s="28"/>
      <c r="E25" s="28"/>
      <c r="F25" s="5">
        <f>SUM(F23:F24)</f>
        <v>13796.698137037038</v>
      </c>
      <c r="H25" s="27"/>
      <c r="I25" s="27"/>
      <c r="J25" s="27"/>
      <c r="K25" s="27"/>
      <c r="L25" s="27"/>
      <c r="M25" s="27"/>
    </row>
    <row r="26" spans="2:13">
      <c r="H26" s="27"/>
      <c r="I26" s="27"/>
      <c r="J26" s="27"/>
      <c r="K26" s="27"/>
      <c r="L26" s="27"/>
      <c r="M26" s="27"/>
    </row>
    <row r="27" spans="2:13">
      <c r="B27" s="16"/>
      <c r="C27" s="16"/>
      <c r="D27" s="16"/>
      <c r="E27" s="16"/>
      <c r="F27" s="16"/>
      <c r="H27" s="27"/>
      <c r="I27" s="27"/>
      <c r="J27" s="27"/>
      <c r="K27" s="27"/>
      <c r="L27" s="27"/>
      <c r="M27" s="27"/>
    </row>
    <row r="28" spans="2:13">
      <c r="B28" s="18" t="s">
        <v>13</v>
      </c>
      <c r="C28" s="19"/>
      <c r="D28" s="19"/>
      <c r="E28" s="19"/>
      <c r="F28" s="20"/>
      <c r="H28" s="27"/>
      <c r="I28" s="27"/>
      <c r="J28" s="27"/>
      <c r="K28" s="27"/>
      <c r="L28" s="27"/>
      <c r="M28" s="27"/>
    </row>
    <row r="29" spans="2:13" ht="15.75" customHeight="1">
      <c r="B29" s="21" t="s">
        <v>14</v>
      </c>
      <c r="C29" s="22"/>
      <c r="D29" s="21" t="s">
        <v>15</v>
      </c>
      <c r="E29" s="22"/>
      <c r="F29" s="7" t="s">
        <v>16</v>
      </c>
      <c r="H29" s="27"/>
      <c r="I29" s="27"/>
      <c r="J29" s="27"/>
      <c r="K29" s="27"/>
      <c r="L29" s="27"/>
      <c r="M29" s="27"/>
    </row>
    <row r="30" spans="2:13" ht="15.75" customHeight="1">
      <c r="B30" s="23">
        <f>(877803/30)</f>
        <v>29260.1</v>
      </c>
      <c r="C30" s="24"/>
      <c r="D30" s="25">
        <v>180</v>
      </c>
      <c r="E30" s="26"/>
      <c r="F30" s="9">
        <f>B30*D30</f>
        <v>5266818</v>
      </c>
      <c r="H30" s="27"/>
      <c r="I30" s="27"/>
      <c r="J30" s="27"/>
      <c r="K30" s="27"/>
      <c r="L30" s="27"/>
      <c r="M30" s="27"/>
    </row>
    <row r="31" spans="2:13" ht="15.75" customHeight="1">
      <c r="B31" s="16"/>
      <c r="C31" s="16"/>
      <c r="D31" s="16"/>
      <c r="E31" s="16"/>
      <c r="F31" s="16"/>
      <c r="H31" s="27"/>
      <c r="I31" s="27"/>
      <c r="J31" s="27"/>
      <c r="K31" s="27"/>
      <c r="L31" s="27"/>
      <c r="M31" s="27"/>
    </row>
    <row r="32" spans="2:13" ht="15.75" customHeight="1">
      <c r="B32" s="32" t="s">
        <v>17</v>
      </c>
      <c r="C32" s="32"/>
      <c r="D32" s="32"/>
      <c r="E32" s="32"/>
      <c r="F32" s="32"/>
      <c r="H32" s="27"/>
      <c r="I32" s="27"/>
      <c r="J32" s="27"/>
      <c r="K32" s="27"/>
      <c r="L32" s="27"/>
      <c r="M32" s="27"/>
    </row>
    <row r="33" spans="2:13" ht="15.75" customHeight="1">
      <c r="B33" s="1" t="s">
        <v>2</v>
      </c>
      <c r="C33" s="1" t="s">
        <v>3</v>
      </c>
      <c r="D33" s="1" t="s">
        <v>4</v>
      </c>
      <c r="E33" s="1" t="s">
        <v>5</v>
      </c>
      <c r="F33" s="15" t="s">
        <v>18</v>
      </c>
      <c r="H33" s="27"/>
      <c r="I33" s="27"/>
      <c r="J33" s="27"/>
      <c r="K33" s="27"/>
      <c r="L33" s="27"/>
      <c r="M33" s="27"/>
    </row>
    <row r="34" spans="2:13" ht="15.75" customHeight="1">
      <c r="B34" s="12">
        <v>43876</v>
      </c>
      <c r="C34" s="12">
        <v>44241</v>
      </c>
      <c r="D34" s="13">
        <v>828116</v>
      </c>
      <c r="E34" s="3">
        <f>DAYS360(B34,C34)+1</f>
        <v>360</v>
      </c>
      <c r="F34" s="3">
        <f>(D34/30)*E34</f>
        <v>9937392</v>
      </c>
      <c r="H34" s="27"/>
      <c r="I34" s="27"/>
      <c r="J34" s="27"/>
      <c r="K34" s="27"/>
      <c r="L34" s="27"/>
      <c r="M34" s="27"/>
    </row>
    <row r="35" spans="2:13" ht="15.75" customHeight="1">
      <c r="B35" s="28" t="s">
        <v>7</v>
      </c>
      <c r="C35" s="28"/>
      <c r="D35" s="28"/>
      <c r="E35" s="28"/>
      <c r="F35" s="5">
        <f>SUM(F34:F34)</f>
        <v>9937392</v>
      </c>
      <c r="H35" s="27"/>
      <c r="I35" s="27"/>
      <c r="J35" s="27"/>
      <c r="K35" s="27"/>
      <c r="L35" s="27"/>
      <c r="M35" s="27"/>
    </row>
    <row r="36" spans="2:13" ht="15.75" customHeight="1">
      <c r="B36"/>
      <c r="C36"/>
      <c r="D36"/>
      <c r="E36"/>
      <c r="F36"/>
    </row>
    <row r="37" spans="2:13" ht="15.75" customHeight="1">
      <c r="B37" s="29" t="s">
        <v>19</v>
      </c>
      <c r="C37" s="30"/>
      <c r="D37" s="30"/>
      <c r="E37" s="31"/>
      <c r="F37" s="8">
        <f>(F10+F15+F20+F25+F30+F35)</f>
        <v>20751671.442581482</v>
      </c>
    </row>
    <row r="38" spans="2:13" ht="15.75" customHeight="1">
      <c r="B38" s="17"/>
      <c r="C38" s="17"/>
      <c r="D38" s="17"/>
      <c r="E38" s="17"/>
      <c r="F38" s="17"/>
    </row>
    <row r="39" spans="2:13" ht="15.75" customHeight="1">
      <c r="B39" s="16"/>
      <c r="C39" s="16"/>
      <c r="D39" s="16"/>
      <c r="E39" s="16"/>
      <c r="F39"/>
    </row>
    <row r="40" spans="2:13" ht="15.75" customHeight="1">
      <c r="B40" s="1" t="s">
        <v>2</v>
      </c>
      <c r="C40" s="1" t="s">
        <v>3</v>
      </c>
      <c r="D40" s="1" t="s">
        <v>4</v>
      </c>
      <c r="E40" s="1" t="s">
        <v>5</v>
      </c>
      <c r="F40" s="11" t="s">
        <v>6</v>
      </c>
      <c r="G40"/>
    </row>
    <row r="41" spans="2:13" ht="15.75" customHeight="1">
      <c r="B41" s="12">
        <v>44404</v>
      </c>
      <c r="C41" s="12">
        <v>44561</v>
      </c>
      <c r="D41" s="13">
        <v>908526</v>
      </c>
      <c r="E41" s="3">
        <f>DAYS360(B41,C41)+1</f>
        <v>155</v>
      </c>
      <c r="F41" s="4">
        <f>(D41/30)*E41</f>
        <v>4694051</v>
      </c>
      <c r="G41"/>
    </row>
    <row r="42" spans="2:13">
      <c r="B42" s="12">
        <v>44562</v>
      </c>
      <c r="C42" s="12">
        <v>44926</v>
      </c>
      <c r="D42" s="13">
        <v>1000000</v>
      </c>
      <c r="E42" s="3">
        <f>DAYS360(B42,C42)+1</f>
        <v>361</v>
      </c>
      <c r="F42" s="4">
        <f>(D42/30)*E42</f>
        <v>12033333.333333334</v>
      </c>
    </row>
    <row r="43" spans="2:13" ht="15.75" customHeight="1">
      <c r="B43" s="12">
        <v>44927</v>
      </c>
      <c r="C43" s="12">
        <v>45219</v>
      </c>
      <c r="D43" s="13">
        <v>1160000</v>
      </c>
      <c r="E43" s="3">
        <f t="shared" ref="E43" si="8">DAYS360(B43,C43)+1</f>
        <v>290</v>
      </c>
      <c r="F43" s="4">
        <f t="shared" ref="F43" si="9">(D43/30)*E43</f>
        <v>11213333.333333332</v>
      </c>
    </row>
    <row r="44" spans="2:13" ht="15.75" customHeight="1">
      <c r="B44" s="28" t="s">
        <v>7</v>
      </c>
      <c r="C44" s="28"/>
      <c r="D44" s="28"/>
      <c r="E44" s="28"/>
      <c r="F44" s="14">
        <f>SUM(F41:F43)</f>
        <v>27940717.666666664</v>
      </c>
    </row>
    <row r="45" spans="2:13" ht="15.75" customHeight="1"/>
    <row r="46" spans="2:13" ht="15.75" customHeight="1">
      <c r="B46" s="1" t="s">
        <v>2</v>
      </c>
      <c r="C46" s="1" t="s">
        <v>3</v>
      </c>
      <c r="D46" s="1" t="s">
        <v>4</v>
      </c>
      <c r="E46" s="1" t="s">
        <v>5</v>
      </c>
      <c r="F46" s="2" t="s">
        <v>8</v>
      </c>
    </row>
    <row r="47" spans="2:13" ht="15.75" customHeight="1">
      <c r="B47" s="12">
        <v>44404</v>
      </c>
      <c r="C47" s="12">
        <v>44561</v>
      </c>
      <c r="D47" s="13">
        <v>1014980</v>
      </c>
      <c r="E47" s="3">
        <f>DAYS360(B47,C47)+1</f>
        <v>155</v>
      </c>
      <c r="F47" s="4">
        <f t="shared" ref="F47:F49" si="10">(D47*E47)/360</f>
        <v>437005.27777777775</v>
      </c>
    </row>
    <row r="48" spans="2:13" ht="15.75" customHeight="1">
      <c r="B48" s="12">
        <v>44562</v>
      </c>
      <c r="C48" s="12">
        <v>44926</v>
      </c>
      <c r="D48" s="13">
        <v>1117172</v>
      </c>
      <c r="E48" s="3">
        <f>DAYS360(B48,C48)+1</f>
        <v>361</v>
      </c>
      <c r="F48" s="4">
        <f t="shared" si="10"/>
        <v>1120275.2555555555</v>
      </c>
    </row>
    <row r="49" spans="2:6" ht="15.75" customHeight="1">
      <c r="B49" s="12">
        <v>44927</v>
      </c>
      <c r="C49" s="12">
        <v>45219</v>
      </c>
      <c r="D49" s="13">
        <v>1300606</v>
      </c>
      <c r="E49" s="3">
        <f t="shared" ref="E49" si="11">DAYS360(B49,C49)+1</f>
        <v>290</v>
      </c>
      <c r="F49" s="4">
        <f t="shared" si="10"/>
        <v>1047710.3888888889</v>
      </c>
    </row>
    <row r="50" spans="2:6" ht="15.75" customHeight="1">
      <c r="B50" s="28" t="s">
        <v>7</v>
      </c>
      <c r="C50" s="28"/>
      <c r="D50" s="28"/>
      <c r="E50" s="28"/>
      <c r="F50" s="5">
        <f>SUM(F47:F49)</f>
        <v>2604990.9222222222</v>
      </c>
    </row>
    <row r="51" spans="2:6" ht="15.75" customHeight="1"/>
    <row r="52" spans="2:6" ht="15.75" customHeight="1">
      <c r="B52" s="1" t="s">
        <v>2</v>
      </c>
      <c r="C52" s="1" t="s">
        <v>3</v>
      </c>
      <c r="D52" s="1" t="s">
        <v>4</v>
      </c>
      <c r="E52" s="1" t="s">
        <v>5</v>
      </c>
      <c r="F52" s="2" t="s">
        <v>10</v>
      </c>
    </row>
    <row r="53" spans="2:6" ht="15.75" customHeight="1">
      <c r="B53" s="12">
        <v>44404</v>
      </c>
      <c r="C53" s="12">
        <v>44561</v>
      </c>
      <c r="D53" s="13">
        <v>1014980</v>
      </c>
      <c r="E53" s="3">
        <f t="shared" ref="E53:E55" si="12">DAYS360(B53,C53)+1</f>
        <v>155</v>
      </c>
      <c r="F53" s="4">
        <f t="shared" ref="F53:F55" si="13">(D53*E53)/360</f>
        <v>437005.27777777775</v>
      </c>
    </row>
    <row r="54" spans="2:6" ht="15.75" customHeight="1">
      <c r="B54" s="12">
        <v>44562</v>
      </c>
      <c r="C54" s="12">
        <v>44926</v>
      </c>
      <c r="D54" s="13">
        <v>1117172</v>
      </c>
      <c r="E54" s="3">
        <f>DAYS360(B54,C54)+1</f>
        <v>361</v>
      </c>
      <c r="F54" s="4">
        <f t="shared" si="13"/>
        <v>1120275.2555555555</v>
      </c>
    </row>
    <row r="55" spans="2:6" ht="15.75" customHeight="1">
      <c r="B55" s="12">
        <v>44927</v>
      </c>
      <c r="C55" s="12">
        <v>45219</v>
      </c>
      <c r="D55" s="13">
        <v>1300606</v>
      </c>
      <c r="E55" s="3">
        <f t="shared" si="12"/>
        <v>290</v>
      </c>
      <c r="F55" s="4">
        <f t="shared" si="13"/>
        <v>1047710.3888888889</v>
      </c>
    </row>
    <row r="56" spans="2:6" ht="15.75" customHeight="1">
      <c r="B56" s="28" t="s">
        <v>7</v>
      </c>
      <c r="C56" s="28"/>
      <c r="D56" s="28"/>
      <c r="E56" s="28"/>
      <c r="F56" s="5">
        <f>SUM(F53:F55)</f>
        <v>2604990.9222222222</v>
      </c>
    </row>
    <row r="57" spans="2:6" ht="15.75" customHeight="1"/>
    <row r="58" spans="2:6" ht="15.75" customHeight="1">
      <c r="B58" s="1" t="s">
        <v>2</v>
      </c>
      <c r="C58" s="1" t="s">
        <v>3</v>
      </c>
      <c r="D58" s="1" t="s">
        <v>10</v>
      </c>
      <c r="E58" s="1" t="s">
        <v>5</v>
      </c>
      <c r="F58" s="2" t="s">
        <v>12</v>
      </c>
    </row>
    <row r="59" spans="2:6" ht="15.75" customHeight="1">
      <c r="B59" s="12">
        <v>44404</v>
      </c>
      <c r="C59" s="12">
        <v>44561</v>
      </c>
      <c r="D59" s="10">
        <f>F53</f>
        <v>437005.27777777775</v>
      </c>
      <c r="E59" s="3">
        <f t="shared" ref="E59:E61" si="14">DAYS360(B59,C59)+1</f>
        <v>155</v>
      </c>
      <c r="F59" s="3">
        <f t="shared" ref="F59:F61" si="15">(D59*E59*0.12)/360</f>
        <v>22578.606018518516</v>
      </c>
    </row>
    <row r="60" spans="2:6" ht="15.75" customHeight="1">
      <c r="B60" s="12">
        <v>44562</v>
      </c>
      <c r="C60" s="12">
        <v>44926</v>
      </c>
      <c r="D60" s="10">
        <f>F54</f>
        <v>1120275.2555555555</v>
      </c>
      <c r="E60" s="3">
        <f t="shared" si="14"/>
        <v>361</v>
      </c>
      <c r="F60" s="3">
        <f t="shared" si="15"/>
        <v>134806.45575185181</v>
      </c>
    </row>
    <row r="61" spans="2:6" ht="15.75" customHeight="1">
      <c r="B61" s="12">
        <v>44927</v>
      </c>
      <c r="C61" s="12">
        <v>45219</v>
      </c>
      <c r="D61" s="10">
        <f>F55</f>
        <v>1047710.3888888889</v>
      </c>
      <c r="E61" s="3">
        <f t="shared" si="14"/>
        <v>290</v>
      </c>
      <c r="F61" s="3">
        <f t="shared" si="15"/>
        <v>101278.67092592592</v>
      </c>
    </row>
    <row r="62" spans="2:6" ht="15.75" customHeight="1">
      <c r="B62" s="28" t="s">
        <v>7</v>
      </c>
      <c r="C62" s="28"/>
      <c r="D62" s="28"/>
      <c r="E62" s="28"/>
      <c r="F62" s="5">
        <f>SUM(F59:F61)</f>
        <v>258663.73269629624</v>
      </c>
    </row>
    <row r="63" spans="2:6" ht="15.75" customHeight="1"/>
    <row r="64" spans="2:6" ht="15.75" customHeight="1">
      <c r="B64" s="18" t="s">
        <v>13</v>
      </c>
      <c r="C64" s="19"/>
      <c r="D64" s="19"/>
      <c r="E64" s="19"/>
      <c r="F64" s="20"/>
    </row>
    <row r="65" spans="2:6" ht="15.75" customHeight="1">
      <c r="B65" s="21" t="s">
        <v>14</v>
      </c>
      <c r="C65" s="22"/>
      <c r="D65" s="21" t="s">
        <v>15</v>
      </c>
      <c r="E65" s="22"/>
      <c r="F65" s="7" t="s">
        <v>16</v>
      </c>
    </row>
    <row r="66" spans="2:6" ht="15.75" customHeight="1">
      <c r="B66" s="23">
        <f>(1160000/30)</f>
        <v>38666.666666666664</v>
      </c>
      <c r="C66" s="24"/>
      <c r="D66" s="25">
        <v>180</v>
      </c>
      <c r="E66" s="26"/>
      <c r="F66" s="9">
        <f>B66*D66</f>
        <v>6960000</v>
      </c>
    </row>
    <row r="68" spans="2:6">
      <c r="B68" s="29" t="s">
        <v>20</v>
      </c>
      <c r="C68" s="30"/>
      <c r="D68" s="30"/>
      <c r="E68" s="31"/>
      <c r="F68" s="8">
        <f>SUM(F44+F50+F56+F62+F66)</f>
        <v>40369363.243807405</v>
      </c>
    </row>
  </sheetData>
  <mergeCells count="26">
    <mergeCell ref="B5:F5"/>
    <mergeCell ref="B15:E15"/>
    <mergeCell ref="B20:E20"/>
    <mergeCell ref="B25:E25"/>
    <mergeCell ref="B56:E56"/>
    <mergeCell ref="B68:E68"/>
    <mergeCell ref="B10:E10"/>
    <mergeCell ref="B28:F28"/>
    <mergeCell ref="B29:C29"/>
    <mergeCell ref="D29:E29"/>
    <mergeCell ref="B30:C30"/>
    <mergeCell ref="D30:E30"/>
    <mergeCell ref="B66:C66"/>
    <mergeCell ref="H6:K10"/>
    <mergeCell ref="H20:M35"/>
    <mergeCell ref="B37:E37"/>
    <mergeCell ref="H12:K18"/>
    <mergeCell ref="D66:E66"/>
    <mergeCell ref="B50:E50"/>
    <mergeCell ref="B64:F64"/>
    <mergeCell ref="B65:C65"/>
    <mergeCell ref="D65:E65"/>
    <mergeCell ref="B62:E62"/>
    <mergeCell ref="B32:F32"/>
    <mergeCell ref="B35:E35"/>
    <mergeCell ref="B44:E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3FD3-8855-44BC-B455-39A85235DB09}">
  <dimension ref="A5:G22"/>
  <sheetViews>
    <sheetView tabSelected="1" zoomScale="115" zoomScaleNormal="115" workbookViewId="0">
      <selection activeCell="C22" sqref="C22"/>
    </sheetView>
  </sheetViews>
  <sheetFormatPr defaultColWidth="11.42578125" defaultRowHeight="1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6">
      <c r="B5" s="33" t="s">
        <v>21</v>
      </c>
      <c r="C5" s="33"/>
      <c r="D5" s="33"/>
      <c r="E5" s="33"/>
      <c r="F5" s="33"/>
    </row>
    <row r="7" spans="2:6">
      <c r="B7" s="34" t="s">
        <v>22</v>
      </c>
      <c r="C7" s="34"/>
      <c r="D7" s="34"/>
      <c r="E7" s="34"/>
    </row>
    <row r="8" spans="2:6">
      <c r="B8" s="34"/>
      <c r="C8" s="34"/>
      <c r="D8" s="34"/>
      <c r="E8" s="34"/>
    </row>
    <row r="9" spans="2:6">
      <c r="B9" s="34"/>
      <c r="C9" s="34"/>
      <c r="D9" s="34"/>
      <c r="E9" s="34"/>
    </row>
    <row r="10" spans="2:6">
      <c r="B10" s="34"/>
      <c r="C10" s="34"/>
      <c r="D10" s="34"/>
      <c r="E10" s="34"/>
    </row>
    <row r="11" spans="2:6">
      <c r="B11"/>
      <c r="C11"/>
      <c r="D11"/>
      <c r="E11"/>
    </row>
    <row r="12" spans="2:6" ht="15" customHeight="1">
      <c r="B12" s="35" t="s">
        <v>23</v>
      </c>
      <c r="C12" s="35"/>
      <c r="D12" s="35"/>
      <c r="E12" s="35"/>
    </row>
    <row r="13" spans="2:6">
      <c r="B13" s="35"/>
      <c r="C13" s="35"/>
      <c r="D13" s="35"/>
      <c r="E13" s="35"/>
    </row>
    <row r="14" spans="2:6">
      <c r="B14" s="35"/>
      <c r="C14" s="35"/>
      <c r="D14" s="35"/>
      <c r="E14" s="35"/>
    </row>
    <row r="15" spans="2:6">
      <c r="B15" s="35"/>
      <c r="C15" s="35"/>
      <c r="D15" s="35"/>
      <c r="E15" s="35"/>
    </row>
    <row r="16" spans="2:6">
      <c r="B16" s="35"/>
      <c r="C16" s="35"/>
      <c r="D16" s="35"/>
      <c r="E16" s="35"/>
    </row>
    <row r="17" spans="1:5">
      <c r="B17" s="35"/>
      <c r="C17" s="35"/>
      <c r="D17" s="35"/>
      <c r="E17" s="35"/>
    </row>
    <row r="18" spans="1:5">
      <c r="B18" s="35"/>
      <c r="C18" s="35"/>
      <c r="D18" s="35"/>
      <c r="E18" s="35"/>
    </row>
    <row r="19" spans="1:5">
      <c r="B19" s="35"/>
      <c r="C19" s="35"/>
      <c r="D19" s="35"/>
      <c r="E19" s="35"/>
    </row>
    <row r="20" spans="1:5">
      <c r="A20" s="6"/>
    </row>
    <row r="21" spans="1:5">
      <c r="A21" s="6"/>
    </row>
    <row r="22" spans="1:5">
      <c r="A22" s="6"/>
    </row>
  </sheetData>
  <mergeCells count="3">
    <mergeCell ref="B7:E10"/>
    <mergeCell ref="B12:E19"/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Daniela Quintero Laverde</cp:lastModifiedBy>
  <cp:revision/>
  <dcterms:created xsi:type="dcterms:W3CDTF">2023-05-23T18:21:31Z</dcterms:created>
  <dcterms:modified xsi:type="dcterms:W3CDTF">2023-10-20T22:11:03Z</dcterms:modified>
  <cp:category/>
  <cp:contentStatus/>
</cp:coreProperties>
</file>