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vorozco\Downloads\"/>
    </mc:Choice>
  </mc:AlternateContent>
  <xr:revisionPtr revIDLastSave="0" documentId="13_ncr:1_{6449EFF4-19DC-470D-89BD-750A4B0AAA71}" xr6:coauthVersionLast="47" xr6:coauthVersionMax="47" xr10:uidLastSave="{00000000-0000-0000-0000-000000000000}"/>
  <bookViews>
    <workbookView xWindow="-120" yWindow="-120" windowWidth="24240" windowHeight="13020" xr2:uid="{00000000-000D-0000-FFFF-FFFF00000000}"/>
  </bookViews>
  <sheets>
    <sheet name="LIQ. PRETENSIONES DEMANDA" sheetId="1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13" l="1"/>
  <c r="E18" i="13"/>
  <c r="F18" i="13" s="1"/>
  <c r="G10" i="13"/>
  <c r="G9" i="13"/>
  <c r="H9" i="13" s="1"/>
  <c r="E14" i="13" l="1"/>
  <c r="E13" i="13"/>
  <c r="F13" i="13" s="1"/>
  <c r="H10" i="13" l="1"/>
  <c r="F14" i="13" s="1"/>
  <c r="F15" i="13"/>
  <c r="E25" i="13"/>
  <c r="E24" i="13"/>
  <c r="F25" i="13" l="1"/>
  <c r="F24" i="13"/>
  <c r="E20" i="13"/>
  <c r="F20" i="13" s="1"/>
  <c r="E19" i="13"/>
  <c r="F19" i="13" s="1"/>
  <c r="F21" i="13" s="1"/>
  <c r="F26" i="13" l="1"/>
  <c r="E39" i="13" l="1"/>
  <c r="E34" i="13"/>
  <c r="H32" i="13"/>
  <c r="I32" i="13" s="1"/>
  <c r="F35" i="13" l="1"/>
  <c r="D39" i="13"/>
  <c r="F39" i="13"/>
  <c r="B44" i="13"/>
  <c r="F44" i="13" s="1"/>
  <c r="F40" i="13"/>
</calcChain>
</file>

<file path=xl/sharedStrings.xml><?xml version="1.0" encoding="utf-8"?>
<sst xmlns="http://schemas.openxmlformats.org/spreadsheetml/2006/main" count="58" uniqueCount="38">
  <si>
    <t>LIQUIDACIÓN DE LAS PRETENSIONES DE LA DEMANDA</t>
  </si>
  <si>
    <t xml:space="preserve">Se pretende el pago de las diferencias por concepto de salario desde el 15/05/2018 al 17/04/2019, pero, NO aporta prueba que indique cuánto se le canceló mes a mes para calcular la diferencia, pues adujo que se le pagaba incompleto, pero no especifica valor. 
Si bien solicita que la comisión se declare salario, al demandante cada mes se le pagó su salario base mas la comisión. </t>
  </si>
  <si>
    <t>DIFERENCIAS SALARIALES</t>
  </si>
  <si>
    <t>DESDE</t>
  </si>
  <si>
    <t>HASTA</t>
  </si>
  <si>
    <t>CARGO</t>
  </si>
  <si>
    <t>SALARIO DEVENGADOS</t>
  </si>
  <si>
    <t>SALARIOS PRETENDIDOS</t>
  </si>
  <si>
    <t>DIFERENCIA</t>
  </si>
  <si>
    <t>DIFERENCIA VLR DIA</t>
  </si>
  <si>
    <t>Topográfo</t>
  </si>
  <si>
    <t>DÍAS</t>
  </si>
  <si>
    <t>TOTAL DIFERENCIA SALARIO</t>
  </si>
  <si>
    <t>TOTAL ADEUDADO</t>
  </si>
  <si>
    <t>El demandante para el 2018 percibía un básico de $2.000.000 + $750.000 de comisión
Para el 2019 un básico de $2.120.000 + $750.000 de comisión
(conforme a la demanda)</t>
  </si>
  <si>
    <t>SALARIO</t>
  </si>
  <si>
    <t>PRIMAS</t>
  </si>
  <si>
    <t>CESANTÍAS</t>
  </si>
  <si>
    <t>INDEMNIZACIÓN ARTÍCULO 64 DEL C.S.T.</t>
  </si>
  <si>
    <t>Contrato por obra o labor 
FI 15/05/2018
FF 17/04/2019
Fecha que pretenden como terminación 31/03/2020</t>
  </si>
  <si>
    <t>AÑO</t>
  </si>
  <si>
    <t>MES</t>
  </si>
  <si>
    <t>DÍA</t>
  </si>
  <si>
    <t>Tiempo Laborado en:</t>
  </si>
  <si>
    <t>Fecha de Terminación pretendida:</t>
  </si>
  <si>
    <t>Días</t>
  </si>
  <si>
    <t>Años</t>
  </si>
  <si>
    <t>Fecha de terminación contrato:</t>
  </si>
  <si>
    <t>Ingreso Mensual:</t>
  </si>
  <si>
    <t>Ingreso Diario:</t>
  </si>
  <si>
    <t>Total salarios dejados de percibir:</t>
  </si>
  <si>
    <t>SANCIÓN POR NO CONSIGNACIÓN DE CESANTÍAS</t>
  </si>
  <si>
    <t>SANCIÓN</t>
  </si>
  <si>
    <t>INDEMNIZACIÓN DEL ARTÍCULO 65 DEL C.S.T.</t>
  </si>
  <si>
    <t>Salario diario</t>
  </si>
  <si>
    <t>x 720 días</t>
  </si>
  <si>
    <t>Total</t>
  </si>
  <si>
    <t>Total Liquidación: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</si>
</sst>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 #,##0.00;[Red]\-&quot;$&quot;\ #,##0.00"/>
    <numFmt numFmtId="44" formatCode="_-&quot;$&quot;\ * #,##0.00_-;\-&quot;$&quot;\ * #,##0.00_-;_-&quot;$&quot;\ * &quot;-&quot;??_-;_-@_-"/>
    <numFmt numFmtId="43" formatCode="_-* #,##0.00_-;\-* #,##0.00_-;_-* &quot;-&quot;??_-;_-@_-"/>
    <numFmt numFmtId="164" formatCode="_-* #,##0_-;\-* #,##0_-;_-* &quot;-&quot;??_-;_-@_-"/>
    <numFmt numFmtId="165" formatCode="_ &quot;$&quot;\ * #,##0_ ;_ &quot;$&quot;\ * \-#,##0_ ;_ &quot;$&quot;\ * &quot;-&quot;_ ;_ @_ "/>
    <numFmt numFmtId="166" formatCode="_ * #,##0_ ;_ * \-#,##0_ ;_ * &quot;-&quot;_ ;_ @_ "/>
    <numFmt numFmtId="167" formatCode="_ &quot;$&quot;\ * #,##0.00_ ;_ &quot;$&quot;\ * \-#,##0.00_ ;_ &quot;$&quot;\ * &quot;-&quot;??_ ;_ @_ "/>
    <numFmt numFmtId="168" formatCode="0.0"/>
    <numFmt numFmtId="169" formatCode="_-&quot;$&quot;\ * #,##0_-;\-&quot;$&quot;\ * #,##0_-;_-&quot;$&quot;\ * &quot;-&quot;??_-;_-@_-"/>
  </numFmts>
  <fonts count="10"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sz val="9"/>
      <name val="Arial"/>
      <family val="2"/>
    </font>
    <font>
      <b/>
      <sz val="9"/>
      <name val="Arial"/>
      <family val="2"/>
    </font>
    <font>
      <b/>
      <sz val="9"/>
      <color theme="1"/>
      <name val="Arial"/>
      <family val="2"/>
    </font>
    <font>
      <sz val="9"/>
      <color theme="1"/>
      <name val="Arial"/>
      <family val="2"/>
    </font>
    <font>
      <b/>
      <u/>
      <sz val="9"/>
      <color theme="1"/>
      <name val="Arial"/>
      <family val="2"/>
    </font>
    <font>
      <b/>
      <sz val="9"/>
      <color theme="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s>
  <cellStyleXfs count="21">
    <xf numFmtId="0" fontId="0" fillId="0" borderId="0"/>
    <xf numFmtId="43" fontId="1" fillId="0" borderId="0" applyFont="0" applyFill="0" applyBorder="0" applyAlignment="0" applyProtection="0"/>
    <xf numFmtId="0" fontId="2" fillId="0" borderId="0"/>
    <xf numFmtId="166"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60">
    <xf numFmtId="0" fontId="0" fillId="0" borderId="0" xfId="0"/>
    <xf numFmtId="0" fontId="3" fillId="0" borderId="0" xfId="0" applyFont="1"/>
    <xf numFmtId="0" fontId="5" fillId="0" borderId="5"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5" fillId="2" borderId="1" xfId="0" applyFont="1" applyFill="1" applyBorder="1" applyAlignment="1">
      <alignment horizontal="center"/>
    </xf>
    <xf numFmtId="168" fontId="5" fillId="2" borderId="1" xfId="0" applyNumberFormat="1" applyFont="1" applyFill="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3" fontId="4" fillId="0" borderId="1" xfId="0" applyNumberFormat="1" applyFont="1" applyBorder="1" applyAlignment="1">
      <alignment horizontal="center"/>
    </xf>
    <xf numFmtId="2" fontId="4" fillId="0" borderId="1" xfId="0" applyNumberFormat="1" applyFont="1" applyBorder="1" applyAlignment="1">
      <alignment horizontal="center"/>
    </xf>
    <xf numFmtId="0" fontId="5" fillId="0" borderId="1" xfId="0" applyFont="1" applyBorder="1"/>
    <xf numFmtId="0" fontId="7" fillId="0" borderId="0" xfId="0" applyFont="1"/>
    <xf numFmtId="0" fontId="6" fillId="0" borderId="1" xfId="0" applyFont="1" applyBorder="1" applyAlignment="1">
      <alignment horizontal="center"/>
    </xf>
    <xf numFmtId="164" fontId="6" fillId="0" borderId="1" xfId="1" applyNumberFormat="1" applyFont="1" applyFill="1" applyBorder="1" applyAlignment="1">
      <alignment horizontal="center"/>
    </xf>
    <xf numFmtId="14" fontId="7" fillId="0" borderId="1" xfId="0" applyNumberFormat="1" applyFont="1" applyBorder="1" applyAlignment="1">
      <alignment horizontal="center"/>
    </xf>
    <xf numFmtId="164" fontId="7" fillId="0" borderId="1" xfId="6" applyNumberFormat="1" applyFont="1" applyBorder="1"/>
    <xf numFmtId="164" fontId="7" fillId="0" borderId="1" xfId="1" applyNumberFormat="1" applyFont="1" applyFill="1" applyBorder="1"/>
    <xf numFmtId="0" fontId="6" fillId="0" borderId="1" xfId="0" applyFont="1" applyBorder="1" applyAlignment="1">
      <alignment horizontal="center" vertical="center"/>
    </xf>
    <xf numFmtId="169" fontId="6" fillId="3" borderId="1" xfId="0" applyNumberFormat="1" applyFont="1" applyFill="1" applyBorder="1"/>
    <xf numFmtId="164" fontId="6" fillId="2" borderId="1" xfId="1" applyNumberFormat="1" applyFont="1" applyFill="1" applyBorder="1" applyAlignment="1">
      <alignment horizontal="center"/>
    </xf>
    <xf numFmtId="164" fontId="7" fillId="0" borderId="1" xfId="1" applyNumberFormat="1" applyFont="1" applyBorder="1"/>
    <xf numFmtId="164" fontId="6" fillId="3" borderId="1" xfId="1" applyNumberFormat="1" applyFont="1" applyFill="1" applyBorder="1"/>
    <xf numFmtId="164" fontId="7" fillId="0" borderId="1" xfId="1" applyNumberFormat="1" applyFont="1" applyFill="1" applyBorder="1" applyAlignment="1">
      <alignment vertical="center"/>
    </xf>
    <xf numFmtId="44" fontId="9" fillId="4" borderId="1" xfId="0" applyNumberFormat="1" applyFont="1" applyFill="1" applyBorder="1"/>
    <xf numFmtId="0" fontId="6" fillId="2" borderId="1" xfId="0" applyFont="1" applyFill="1" applyBorder="1" applyAlignment="1">
      <alignment horizontal="center"/>
    </xf>
    <xf numFmtId="0" fontId="8" fillId="0" borderId="0" xfId="0" applyFont="1" applyAlignment="1">
      <alignment horizontal="center"/>
    </xf>
    <xf numFmtId="0" fontId="6" fillId="0" borderId="1" xfId="0" applyFont="1" applyBorder="1"/>
    <xf numFmtId="14" fontId="7" fillId="0" borderId="1" xfId="0" applyNumberFormat="1" applyFont="1" applyBorder="1" applyAlignment="1">
      <alignment horizontal="center" vertical="center"/>
    </xf>
    <xf numFmtId="0" fontId="7" fillId="0" borderId="1" xfId="0" applyFont="1" applyBorder="1" applyAlignment="1">
      <alignment horizontal="center" vertical="center"/>
    </xf>
    <xf numFmtId="169" fontId="7" fillId="0" borderId="1" xfId="20" applyNumberFormat="1" applyFont="1" applyBorder="1"/>
    <xf numFmtId="3" fontId="7" fillId="0" borderId="1" xfId="0" applyNumberFormat="1" applyFont="1" applyBorder="1"/>
    <xf numFmtId="169" fontId="7" fillId="0" borderId="1" xfId="0" applyNumberFormat="1" applyFont="1" applyBorder="1"/>
    <xf numFmtId="14" fontId="7" fillId="0" borderId="0" xfId="0" applyNumberFormat="1" applyFont="1" applyAlignment="1">
      <alignment horizontal="center" vertical="center"/>
    </xf>
    <xf numFmtId="0" fontId="7" fillId="0" borderId="0" xfId="0" applyFont="1" applyAlignment="1">
      <alignment horizontal="center" vertical="center"/>
    </xf>
    <xf numFmtId="169" fontId="7" fillId="0" borderId="0" xfId="20" applyNumberFormat="1" applyFont="1" applyBorder="1"/>
    <xf numFmtId="3" fontId="7" fillId="0" borderId="0" xfId="0" applyNumberFormat="1" applyFont="1"/>
    <xf numFmtId="169" fontId="7" fillId="0" borderId="0" xfId="0" applyNumberFormat="1" applyFont="1"/>
    <xf numFmtId="164" fontId="6" fillId="3" borderId="1" xfId="6"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8" fillId="2" borderId="3" xfId="0" applyFont="1" applyFill="1" applyBorder="1" applyAlignment="1">
      <alignment horizontal="center"/>
    </xf>
    <xf numFmtId="0" fontId="6" fillId="0" borderId="2" xfId="0" applyFont="1" applyBorder="1" applyAlignment="1">
      <alignment horizontal="center"/>
    </xf>
    <xf numFmtId="0" fontId="6" fillId="0" borderId="9" xfId="0" applyFont="1" applyBorder="1" applyAlignment="1">
      <alignment horizontal="center"/>
    </xf>
    <xf numFmtId="0" fontId="4" fillId="0" borderId="1" xfId="0" applyFont="1" applyBorder="1" applyAlignment="1">
      <alignment horizontal="center"/>
    </xf>
    <xf numFmtId="0" fontId="9" fillId="4" borderId="1" xfId="0" applyFont="1" applyFill="1" applyBorder="1" applyAlignment="1">
      <alignment horizontal="center"/>
    </xf>
    <xf numFmtId="0" fontId="5" fillId="0" borderId="1" xfId="0" applyFont="1" applyBorder="1" applyAlignment="1">
      <alignment horizontal="center"/>
    </xf>
    <xf numFmtId="8" fontId="5" fillId="3" borderId="1" xfId="0" applyNumberFormat="1" applyFont="1" applyFill="1" applyBorder="1" applyAlignment="1">
      <alignment horizontal="center"/>
    </xf>
    <xf numFmtId="0" fontId="6" fillId="0" borderId="1" xfId="0" applyFont="1" applyBorder="1" applyAlignment="1">
      <alignment horizontal="center"/>
    </xf>
    <xf numFmtId="0" fontId="6" fillId="2" borderId="1" xfId="0" applyFont="1" applyFill="1" applyBorder="1" applyAlignment="1">
      <alignment horizontal="center"/>
    </xf>
    <xf numFmtId="0" fontId="6" fillId="0" borderId="1" xfId="0" applyFont="1" applyBorder="1" applyAlignment="1">
      <alignment horizontal="center" vertical="center"/>
    </xf>
    <xf numFmtId="8" fontId="7" fillId="0" borderId="1" xfId="20" applyNumberFormat="1" applyFont="1" applyBorder="1" applyAlignment="1">
      <alignment horizontal="center"/>
    </xf>
    <xf numFmtId="44" fontId="7" fillId="0" borderId="1" xfId="20" applyFont="1" applyBorder="1" applyAlignment="1">
      <alignment horizontal="center"/>
    </xf>
    <xf numFmtId="0" fontId="7" fillId="0" borderId="1" xfId="0" applyFont="1" applyBorder="1" applyAlignment="1">
      <alignment horizontal="center"/>
    </xf>
    <xf numFmtId="8" fontId="4" fillId="0" borderId="1" xfId="0" applyNumberFormat="1" applyFont="1" applyBorder="1" applyAlignment="1">
      <alignment horizontal="center"/>
    </xf>
    <xf numFmtId="8" fontId="5" fillId="0" borderId="1" xfId="0" applyNumberFormat="1" applyFont="1" applyBorder="1" applyAlignment="1">
      <alignment horizontal="center"/>
    </xf>
    <xf numFmtId="0" fontId="4" fillId="0" borderId="5" xfId="0" applyFont="1" applyBorder="1" applyAlignment="1">
      <alignment horizontal="center"/>
    </xf>
    <xf numFmtId="0" fontId="6" fillId="0" borderId="4" xfId="0" applyFont="1" applyBorder="1" applyAlignment="1">
      <alignment horizontal="center"/>
    </xf>
    <xf numFmtId="0" fontId="8" fillId="3" borderId="3" xfId="0" applyFont="1" applyFill="1" applyBorder="1" applyAlignment="1">
      <alignment horizontal="center"/>
    </xf>
    <xf numFmtId="0" fontId="7" fillId="0" borderId="8" xfId="0" applyFont="1" applyBorder="1" applyAlignment="1">
      <alignment horizontal="center" wrapText="1"/>
    </xf>
    <xf numFmtId="0" fontId="7" fillId="2" borderId="0" xfId="0" applyFont="1" applyFill="1" applyAlignment="1">
      <alignment horizontal="center" wrapText="1"/>
    </xf>
  </cellXfs>
  <cellStyles count="21">
    <cellStyle name="Millares" xfId="1" builtinId="3"/>
    <cellStyle name="Millares [0] 2" xfId="3" xr:uid="{00000000-0005-0000-0000-000001000000}"/>
    <cellStyle name="Millares 2" xfId="8" xr:uid="{00000000-0005-0000-0000-000002000000}"/>
    <cellStyle name="Millares 3" xfId="10" xr:uid="{00000000-0005-0000-0000-000003000000}"/>
    <cellStyle name="Millares 4" xfId="6" xr:uid="{00000000-0005-0000-0000-000004000000}"/>
    <cellStyle name="Millares 5" xfId="12" xr:uid="{00000000-0005-0000-0000-000005000000}"/>
    <cellStyle name="Millares 6" xfId="15" xr:uid="{00000000-0005-0000-0000-000006000000}"/>
    <cellStyle name="Millares 7" xfId="16" xr:uid="{00000000-0005-0000-0000-000007000000}"/>
    <cellStyle name="Millares 8" xfId="18" xr:uid="{00000000-0005-0000-0000-000008000000}"/>
    <cellStyle name="Moneda" xfId="20" builtinId="4"/>
    <cellStyle name="Moneda [0] 2" xfId="5" xr:uid="{00000000-0005-0000-0000-00000A000000}"/>
    <cellStyle name="Moneda 2" xfId="4" xr:uid="{00000000-0005-0000-0000-00000B000000}"/>
    <cellStyle name="Moneda 3" xfId="9" xr:uid="{00000000-0005-0000-0000-00000C000000}"/>
    <cellStyle name="Moneda 4" xfId="11" xr:uid="{00000000-0005-0000-0000-00000D000000}"/>
    <cellStyle name="Moneda 5" xfId="7" xr:uid="{00000000-0005-0000-0000-00000E000000}"/>
    <cellStyle name="Moneda 6" xfId="13" xr:uid="{00000000-0005-0000-0000-00000F000000}"/>
    <cellStyle name="Moneda 7" xfId="14" xr:uid="{00000000-0005-0000-0000-000010000000}"/>
    <cellStyle name="Moneda 8" xfId="17" xr:uid="{00000000-0005-0000-0000-000011000000}"/>
    <cellStyle name="Moneda 9" xfId="19" xr:uid="{00000000-0005-0000-0000-000012000000}"/>
    <cellStyle name="Normal" xfId="0" builtinId="0"/>
    <cellStyle name="Normal 2" xfId="2"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4</xdr:col>
      <xdr:colOff>1422321</xdr:colOff>
      <xdr:row>3</xdr:row>
      <xdr:rowOff>161925</xdr:rowOff>
    </xdr:to>
    <xdr:pic>
      <xdr:nvPicPr>
        <xdr:cNvPr id="3" name="Imagen 2">
          <a:extLst>
            <a:ext uri="{FF2B5EF4-FFF2-40B4-BE49-F238E27FC236}">
              <a16:creationId xmlns:a16="http://schemas.microsoft.com/office/drawing/2014/main" id="{2BC6FE87-4940-4C20-A77D-19DC64D1EE31}"/>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twoCellAnchor editAs="oneCell">
    <xdr:from>
      <xdr:col>2</xdr:col>
      <xdr:colOff>142874</xdr:colOff>
      <xdr:row>0</xdr:row>
      <xdr:rowOff>0</xdr:rowOff>
    </xdr:from>
    <xdr:to>
      <xdr:col>4</xdr:col>
      <xdr:colOff>1422321</xdr:colOff>
      <xdr:row>3</xdr:row>
      <xdr:rowOff>161925</xdr:rowOff>
    </xdr:to>
    <xdr:pic>
      <xdr:nvPicPr>
        <xdr:cNvPr id="4" name="Imagen 3">
          <a:extLst>
            <a:ext uri="{FF2B5EF4-FFF2-40B4-BE49-F238E27FC236}">
              <a16:creationId xmlns:a16="http://schemas.microsoft.com/office/drawing/2014/main" id="{373CEBB6-5E63-4CB1-894E-D7078993C78D}"/>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P50"/>
  <sheetViews>
    <sheetView tabSelected="1" workbookViewId="0">
      <selection activeCell="H38" sqref="H38"/>
    </sheetView>
  </sheetViews>
  <sheetFormatPr baseColWidth="10" defaultColWidth="11.42578125" defaultRowHeight="15" x14ac:dyDescent="0.25"/>
  <cols>
    <col min="2" max="2" width="12.7109375" style="1" customWidth="1"/>
    <col min="3" max="4" width="11.42578125" style="1"/>
    <col min="5" max="5" width="21.85546875" style="1" customWidth="1"/>
    <col min="6" max="6" width="25.5703125" style="1" customWidth="1"/>
    <col min="7" max="7" width="13.85546875" style="1" customWidth="1"/>
    <col min="8" max="8" width="18.28515625" customWidth="1"/>
    <col min="11" max="11" width="35.85546875" customWidth="1"/>
  </cols>
  <sheetData>
    <row r="5" spans="1:16" s="1" customFormat="1" ht="11.25" customHeight="1" x14ac:dyDescent="0.2">
      <c r="A5" s="12"/>
      <c r="B5" s="57" t="s">
        <v>0</v>
      </c>
      <c r="C5" s="57"/>
      <c r="D5" s="57"/>
      <c r="E5" s="57"/>
      <c r="F5" s="57"/>
      <c r="G5" s="12"/>
      <c r="H5" s="12"/>
      <c r="I5" s="12"/>
      <c r="J5" s="12"/>
      <c r="K5" s="12"/>
      <c r="L5" s="12"/>
      <c r="M5" s="12"/>
      <c r="N5" s="12"/>
      <c r="O5" s="12"/>
      <c r="P5" s="12"/>
    </row>
    <row r="6" spans="1:16" s="1" customFormat="1" ht="15.75" customHeight="1" x14ac:dyDescent="0.2">
      <c r="A6" s="12"/>
      <c r="B6" s="26"/>
      <c r="C6" s="26"/>
      <c r="D6" s="26"/>
      <c r="E6" s="26"/>
      <c r="F6" s="26"/>
      <c r="G6" s="12"/>
      <c r="H6" s="12"/>
      <c r="I6" s="12"/>
      <c r="J6" s="12"/>
      <c r="K6" s="39" t="s">
        <v>1</v>
      </c>
      <c r="L6" s="12"/>
      <c r="M6" s="12"/>
      <c r="N6" s="12"/>
      <c r="O6" s="12"/>
      <c r="P6" s="12"/>
    </row>
    <row r="7" spans="1:16" s="1" customFormat="1" ht="15" customHeight="1" x14ac:dyDescent="0.2">
      <c r="A7" s="12"/>
      <c r="B7" s="40" t="s">
        <v>2</v>
      </c>
      <c r="C7" s="40"/>
      <c r="D7" s="40"/>
      <c r="E7" s="40"/>
      <c r="F7" s="40"/>
      <c r="G7" s="12"/>
      <c r="H7" s="12"/>
      <c r="I7" s="12"/>
      <c r="J7" s="12"/>
      <c r="K7" s="39"/>
      <c r="L7" s="12"/>
      <c r="M7" s="12"/>
      <c r="N7" s="12"/>
      <c r="O7" s="12"/>
      <c r="P7" s="12"/>
    </row>
    <row r="8" spans="1:16" s="1" customFormat="1" ht="15" customHeight="1" x14ac:dyDescent="0.2">
      <c r="A8" s="12"/>
      <c r="B8" s="18" t="s">
        <v>3</v>
      </c>
      <c r="C8" s="18" t="s">
        <v>4</v>
      </c>
      <c r="D8" s="18" t="s">
        <v>5</v>
      </c>
      <c r="E8" s="27" t="s">
        <v>6</v>
      </c>
      <c r="F8" s="27" t="s">
        <v>7</v>
      </c>
      <c r="G8" s="27" t="s">
        <v>8</v>
      </c>
      <c r="H8" s="27" t="s">
        <v>9</v>
      </c>
      <c r="I8" s="12"/>
      <c r="J8" s="12"/>
      <c r="K8" s="39"/>
      <c r="L8" s="12"/>
      <c r="M8" s="12"/>
      <c r="N8" s="12"/>
      <c r="O8" s="12"/>
      <c r="P8" s="12"/>
    </row>
    <row r="9" spans="1:16" s="1" customFormat="1" ht="15" customHeight="1" x14ac:dyDescent="0.2">
      <c r="A9" s="12"/>
      <c r="B9" s="28">
        <v>43235</v>
      </c>
      <c r="C9" s="28">
        <v>43465</v>
      </c>
      <c r="D9" s="29" t="s">
        <v>10</v>
      </c>
      <c r="E9" s="30">
        <v>2000000</v>
      </c>
      <c r="F9" s="31">
        <v>2750000</v>
      </c>
      <c r="G9" s="32">
        <f>F9-E9</f>
        <v>750000</v>
      </c>
      <c r="H9" s="32">
        <f>+G9/30</f>
        <v>25000</v>
      </c>
      <c r="I9" s="12"/>
      <c r="J9" s="12"/>
      <c r="K9" s="39"/>
      <c r="L9" s="12"/>
      <c r="M9" s="12"/>
      <c r="N9" s="12"/>
      <c r="O9" s="12"/>
      <c r="P9" s="12"/>
    </row>
    <row r="10" spans="1:16" s="1" customFormat="1" ht="15" customHeight="1" x14ac:dyDescent="0.2">
      <c r="A10" s="12"/>
      <c r="B10" s="28">
        <v>43466</v>
      </c>
      <c r="C10" s="28">
        <v>43572</v>
      </c>
      <c r="D10" s="29" t="s">
        <v>10</v>
      </c>
      <c r="E10" s="30">
        <v>2120000</v>
      </c>
      <c r="F10" s="31">
        <v>2915000</v>
      </c>
      <c r="G10" s="32">
        <f>F10-E10</f>
        <v>795000</v>
      </c>
      <c r="H10" s="32">
        <f>+G10/30</f>
        <v>26500</v>
      </c>
      <c r="I10" s="12"/>
      <c r="J10" s="12"/>
      <c r="K10" s="39"/>
      <c r="L10" s="12"/>
      <c r="M10" s="12"/>
      <c r="N10" s="12"/>
      <c r="O10" s="12"/>
      <c r="P10" s="12"/>
    </row>
    <row r="11" spans="1:16" s="1" customFormat="1" ht="15" customHeight="1" x14ac:dyDescent="0.2">
      <c r="A11" s="12"/>
      <c r="B11" s="33"/>
      <c r="C11" s="33"/>
      <c r="D11" s="34"/>
      <c r="E11" s="35"/>
      <c r="F11" s="36"/>
      <c r="G11" s="37"/>
      <c r="H11" s="37"/>
      <c r="I11" s="12"/>
      <c r="J11" s="12"/>
      <c r="K11" s="39"/>
      <c r="L11" s="12"/>
      <c r="M11" s="12"/>
      <c r="N11" s="12"/>
      <c r="O11" s="12"/>
      <c r="P11" s="12"/>
    </row>
    <row r="12" spans="1:16" s="1" customFormat="1" ht="15" customHeight="1" x14ac:dyDescent="0.2">
      <c r="A12" s="12"/>
      <c r="B12" s="13" t="s">
        <v>3</v>
      </c>
      <c r="C12" s="18" t="s">
        <v>4</v>
      </c>
      <c r="D12" s="18" t="s">
        <v>5</v>
      </c>
      <c r="E12" s="13" t="s">
        <v>11</v>
      </c>
      <c r="F12" s="25" t="s">
        <v>12</v>
      </c>
      <c r="G12" s="37"/>
      <c r="H12" s="37"/>
      <c r="I12" s="12"/>
      <c r="J12" s="12"/>
      <c r="K12" s="39"/>
      <c r="L12" s="12"/>
      <c r="M12" s="12"/>
      <c r="N12" s="12"/>
      <c r="O12" s="12"/>
      <c r="P12" s="12"/>
    </row>
    <row r="13" spans="1:16" s="1" customFormat="1" ht="15" customHeight="1" x14ac:dyDescent="0.2">
      <c r="A13" s="12"/>
      <c r="B13" s="28">
        <v>43235</v>
      </c>
      <c r="C13" s="28">
        <v>43465</v>
      </c>
      <c r="D13" s="29" t="s">
        <v>10</v>
      </c>
      <c r="E13" s="21">
        <f t="shared" ref="E13:E14" si="0">DAYS360(B13,C13)+1</f>
        <v>227</v>
      </c>
      <c r="F13" s="32">
        <f>+H9*E13</f>
        <v>5675000</v>
      </c>
      <c r="G13" s="37"/>
      <c r="H13" s="37"/>
      <c r="I13" s="12"/>
      <c r="J13" s="12"/>
      <c r="K13" s="39"/>
      <c r="L13" s="12"/>
      <c r="M13" s="12"/>
      <c r="N13" s="12"/>
      <c r="O13" s="12"/>
      <c r="P13" s="12"/>
    </row>
    <row r="14" spans="1:16" s="1" customFormat="1" ht="12" x14ac:dyDescent="0.2">
      <c r="A14" s="12"/>
      <c r="B14" s="28">
        <v>43466</v>
      </c>
      <c r="C14" s="28">
        <v>43572</v>
      </c>
      <c r="D14" s="29" t="s">
        <v>10</v>
      </c>
      <c r="E14" s="21">
        <f t="shared" si="0"/>
        <v>107</v>
      </c>
      <c r="F14" s="32">
        <f>+H10*E14</f>
        <v>2835500</v>
      </c>
      <c r="G14" s="37"/>
      <c r="H14" s="37"/>
      <c r="I14" s="12"/>
      <c r="J14" s="12"/>
      <c r="K14" s="12"/>
      <c r="L14" s="12"/>
      <c r="M14" s="12"/>
      <c r="N14" s="12"/>
      <c r="O14" s="12"/>
      <c r="P14" s="12"/>
    </row>
    <row r="15" spans="1:16" s="1" customFormat="1" ht="17.25" customHeight="1" x14ac:dyDescent="0.2">
      <c r="A15" s="12"/>
      <c r="B15" s="41" t="s">
        <v>13</v>
      </c>
      <c r="C15" s="42"/>
      <c r="D15" s="42"/>
      <c r="E15" s="42"/>
      <c r="F15" s="38">
        <f>SUM(F13:F14)</f>
        <v>8510500</v>
      </c>
      <c r="G15" s="37"/>
      <c r="H15" s="37"/>
      <c r="I15" s="12"/>
      <c r="J15" s="12"/>
      <c r="K15" s="39" t="s">
        <v>14</v>
      </c>
      <c r="L15" s="12"/>
      <c r="M15" s="12"/>
      <c r="N15" s="12"/>
      <c r="O15" s="12"/>
      <c r="P15" s="12"/>
    </row>
    <row r="16" spans="1:16" ht="16.5" customHeight="1" x14ac:dyDescent="0.25">
      <c r="A16" s="12"/>
      <c r="B16" s="12"/>
      <c r="C16" s="12"/>
      <c r="D16" s="12"/>
      <c r="E16" s="12"/>
      <c r="F16" s="12"/>
      <c r="G16" s="12"/>
      <c r="H16" s="12"/>
      <c r="I16" s="12"/>
      <c r="J16" s="12"/>
      <c r="K16" s="39"/>
      <c r="L16" s="12"/>
      <c r="M16" s="12"/>
      <c r="N16" s="12"/>
      <c r="O16" s="12"/>
      <c r="P16" s="12"/>
    </row>
    <row r="17" spans="1:16" x14ac:dyDescent="0.25">
      <c r="A17" s="12"/>
      <c r="B17" s="13" t="s">
        <v>3</v>
      </c>
      <c r="C17" s="13" t="s">
        <v>4</v>
      </c>
      <c r="D17" s="13" t="s">
        <v>15</v>
      </c>
      <c r="E17" s="13" t="s">
        <v>11</v>
      </c>
      <c r="F17" s="20" t="s">
        <v>16</v>
      </c>
      <c r="G17" s="58"/>
      <c r="H17" s="12"/>
      <c r="I17" s="12"/>
      <c r="J17" s="12"/>
      <c r="K17" s="39"/>
      <c r="L17" s="12"/>
      <c r="M17" s="12"/>
      <c r="N17" s="12"/>
      <c r="O17" s="12"/>
      <c r="P17" s="12"/>
    </row>
    <row r="18" spans="1:16" x14ac:dyDescent="0.25">
      <c r="A18" s="12"/>
      <c r="B18" s="15">
        <v>43235</v>
      </c>
      <c r="C18" s="15">
        <v>43281</v>
      </c>
      <c r="D18" s="16">
        <v>2750000</v>
      </c>
      <c r="E18" s="21">
        <f t="shared" ref="E18:E20" si="1">DAYS360(B18,C18)+1</f>
        <v>46</v>
      </c>
      <c r="F18" s="17">
        <f>(D18*E18)/360</f>
        <v>351388.88888888888</v>
      </c>
      <c r="G18" s="58"/>
      <c r="H18" s="12"/>
      <c r="I18" s="12"/>
      <c r="J18" s="12"/>
      <c r="K18" s="39"/>
      <c r="L18" s="12"/>
      <c r="M18" s="12"/>
      <c r="N18" s="12"/>
      <c r="O18" s="12"/>
      <c r="P18" s="12"/>
    </row>
    <row r="19" spans="1:16" x14ac:dyDescent="0.25">
      <c r="A19" s="12"/>
      <c r="B19" s="15">
        <v>43282</v>
      </c>
      <c r="C19" s="15">
        <v>43465</v>
      </c>
      <c r="D19" s="16">
        <v>2750000</v>
      </c>
      <c r="E19" s="21">
        <f t="shared" si="1"/>
        <v>181</v>
      </c>
      <c r="F19" s="17">
        <f>(D19*E19)/360</f>
        <v>1382638.888888889</v>
      </c>
      <c r="G19" s="58"/>
      <c r="H19" s="12"/>
      <c r="I19" s="12"/>
      <c r="J19" s="12"/>
      <c r="K19" s="39"/>
      <c r="L19" s="12"/>
      <c r="M19" s="12"/>
      <c r="N19" s="12"/>
      <c r="O19" s="12"/>
      <c r="P19" s="12"/>
    </row>
    <row r="20" spans="1:16" x14ac:dyDescent="0.25">
      <c r="A20" s="12"/>
      <c r="B20" s="15">
        <v>43466</v>
      </c>
      <c r="C20" s="15">
        <v>43572</v>
      </c>
      <c r="D20" s="16">
        <v>2915000</v>
      </c>
      <c r="E20" s="21">
        <f t="shared" si="1"/>
        <v>107</v>
      </c>
      <c r="F20" s="17">
        <f t="shared" ref="F20" si="2">(D20*E20)/360</f>
        <v>866402.77777777775</v>
      </c>
      <c r="G20" s="58"/>
      <c r="H20" s="12"/>
      <c r="I20" s="12"/>
      <c r="J20" s="12"/>
      <c r="K20" s="12"/>
      <c r="L20" s="12"/>
      <c r="M20" s="12"/>
      <c r="N20" s="12"/>
      <c r="O20" s="12"/>
      <c r="P20" s="12"/>
    </row>
    <row r="21" spans="1:16" ht="15" customHeight="1" x14ac:dyDescent="0.25">
      <c r="A21" s="12"/>
      <c r="B21" s="47" t="s">
        <v>13</v>
      </c>
      <c r="C21" s="47"/>
      <c r="D21" s="47"/>
      <c r="E21" s="47"/>
      <c r="F21" s="22">
        <f>SUM(F18:F20)</f>
        <v>2600430.555555556</v>
      </c>
      <c r="G21" s="58"/>
      <c r="H21" s="12"/>
      <c r="I21" s="12"/>
      <c r="J21" s="12"/>
      <c r="K21" s="12"/>
      <c r="L21" s="12"/>
      <c r="M21" s="12"/>
      <c r="N21" s="12"/>
      <c r="O21" s="12"/>
      <c r="P21" s="12"/>
    </row>
    <row r="22" spans="1:16" ht="15" customHeight="1" x14ac:dyDescent="0.25">
      <c r="A22" s="12"/>
      <c r="B22" s="12"/>
      <c r="C22" s="12"/>
      <c r="D22" s="12"/>
      <c r="E22" s="12"/>
      <c r="F22" s="12"/>
      <c r="G22" s="12"/>
      <c r="H22" s="12"/>
      <c r="I22" s="12"/>
      <c r="J22" s="12"/>
      <c r="K22" s="12"/>
      <c r="L22" s="12"/>
      <c r="M22" s="12"/>
      <c r="N22" s="12"/>
      <c r="O22" s="12"/>
      <c r="P22" s="12"/>
    </row>
    <row r="23" spans="1:16" x14ac:dyDescent="0.25">
      <c r="A23" s="12"/>
      <c r="B23" s="13" t="s">
        <v>3</v>
      </c>
      <c r="C23" s="13" t="s">
        <v>4</v>
      </c>
      <c r="D23" s="13" t="s">
        <v>15</v>
      </c>
      <c r="E23" s="13" t="s">
        <v>11</v>
      </c>
      <c r="F23" s="20" t="s">
        <v>17</v>
      </c>
      <c r="G23" s="58"/>
      <c r="H23" s="12"/>
      <c r="I23" s="12"/>
      <c r="J23" s="12"/>
      <c r="K23" s="12"/>
      <c r="L23" s="12"/>
      <c r="M23" s="12"/>
      <c r="N23" s="12"/>
      <c r="O23" s="12"/>
      <c r="P23" s="12"/>
    </row>
    <row r="24" spans="1:16" ht="14.25" customHeight="1" x14ac:dyDescent="0.25">
      <c r="A24" s="12"/>
      <c r="B24" s="15">
        <v>43235</v>
      </c>
      <c r="C24" s="15">
        <v>43465</v>
      </c>
      <c r="D24" s="16">
        <v>2750000</v>
      </c>
      <c r="E24" s="21">
        <f t="shared" ref="E24:E25" si="3">DAYS360(B24,C24)+1</f>
        <v>227</v>
      </c>
      <c r="F24" s="23">
        <f>(D24*E24)/360</f>
        <v>1734027.7777777778</v>
      </c>
      <c r="G24" s="58"/>
      <c r="H24" s="12"/>
      <c r="I24" s="12"/>
      <c r="J24" s="12"/>
      <c r="K24" s="12"/>
      <c r="L24" s="12"/>
      <c r="M24" s="12"/>
      <c r="N24" s="12"/>
      <c r="O24" s="12"/>
      <c r="P24" s="12"/>
    </row>
    <row r="25" spans="1:16" s="1" customFormat="1" ht="15" customHeight="1" x14ac:dyDescent="0.2">
      <c r="A25" s="12"/>
      <c r="B25" s="15">
        <v>43466</v>
      </c>
      <c r="C25" s="15">
        <v>43572</v>
      </c>
      <c r="D25" s="16">
        <v>2915000</v>
      </c>
      <c r="E25" s="21">
        <f t="shared" si="3"/>
        <v>107</v>
      </c>
      <c r="F25" s="23">
        <f>(D25*E25)/360</f>
        <v>866402.77777777775</v>
      </c>
      <c r="G25" s="58"/>
      <c r="H25" s="12"/>
      <c r="I25" s="12"/>
      <c r="J25" s="12"/>
      <c r="K25" s="12"/>
      <c r="L25" s="12"/>
      <c r="M25" s="12"/>
      <c r="N25" s="12"/>
      <c r="O25" s="12"/>
      <c r="P25" s="12"/>
    </row>
    <row r="26" spans="1:16" s="1" customFormat="1" ht="15" customHeight="1" x14ac:dyDescent="0.2">
      <c r="A26" s="12"/>
      <c r="B26" s="47" t="s">
        <v>13</v>
      </c>
      <c r="C26" s="47"/>
      <c r="D26" s="47"/>
      <c r="E26" s="47"/>
      <c r="F26" s="22">
        <f>SUM(F24:F25)</f>
        <v>2600430.5555555555</v>
      </c>
      <c r="G26" s="58"/>
      <c r="H26" s="12"/>
      <c r="I26" s="12"/>
      <c r="J26" s="12"/>
      <c r="K26" s="12"/>
      <c r="L26" s="12"/>
      <c r="M26" s="12"/>
      <c r="N26" s="12"/>
      <c r="O26" s="12"/>
      <c r="P26" s="12"/>
    </row>
    <row r="27" spans="1:16" s="1" customFormat="1" ht="12" customHeight="1" x14ac:dyDescent="0.2">
      <c r="A27" s="12"/>
      <c r="B27" s="12"/>
      <c r="C27" s="12"/>
      <c r="D27" s="12"/>
      <c r="E27" s="12"/>
      <c r="F27" s="12"/>
      <c r="G27" s="12"/>
      <c r="H27" s="12"/>
      <c r="I27" s="12"/>
      <c r="J27" s="12"/>
      <c r="K27" s="12"/>
      <c r="L27" s="12"/>
      <c r="M27" s="12"/>
      <c r="N27" s="12"/>
      <c r="O27" s="12"/>
      <c r="P27" s="12"/>
    </row>
    <row r="28" spans="1:16" x14ac:dyDescent="0.25">
      <c r="A28" s="12"/>
      <c r="B28" s="12"/>
      <c r="C28" s="12"/>
      <c r="D28" s="12"/>
      <c r="E28" s="12"/>
      <c r="F28" s="12"/>
      <c r="G28" s="12"/>
      <c r="H28" s="12"/>
      <c r="I28" s="12"/>
      <c r="J28" s="12"/>
      <c r="K28" s="12"/>
      <c r="L28" s="12"/>
      <c r="M28" s="12"/>
      <c r="N28" s="12"/>
      <c r="O28" s="12"/>
      <c r="P28" s="12"/>
    </row>
    <row r="29" spans="1:16" ht="18.75" customHeight="1" x14ac:dyDescent="0.25">
      <c r="A29" s="12"/>
      <c r="B29" s="48" t="s">
        <v>18</v>
      </c>
      <c r="C29" s="48"/>
      <c r="D29" s="48"/>
      <c r="E29" s="48"/>
      <c r="F29" s="48"/>
      <c r="G29" s="48"/>
      <c r="H29" s="48"/>
      <c r="I29" s="48"/>
      <c r="J29" s="12"/>
      <c r="K29" s="59" t="s">
        <v>19</v>
      </c>
      <c r="L29" s="12"/>
      <c r="M29" s="12"/>
      <c r="N29" s="12"/>
      <c r="O29" s="12"/>
      <c r="P29" s="12"/>
    </row>
    <row r="30" spans="1:16" x14ac:dyDescent="0.25">
      <c r="A30" s="12"/>
      <c r="B30" s="55"/>
      <c r="C30" s="55"/>
      <c r="D30" s="55"/>
      <c r="E30" s="2" t="s">
        <v>20</v>
      </c>
      <c r="F30" s="2" t="s">
        <v>21</v>
      </c>
      <c r="G30" s="2" t="s">
        <v>22</v>
      </c>
      <c r="H30" s="56" t="s">
        <v>23</v>
      </c>
      <c r="I30" s="56"/>
      <c r="J30" s="12"/>
      <c r="K30" s="59"/>
      <c r="L30" s="12"/>
      <c r="M30" s="12"/>
      <c r="N30" s="12"/>
      <c r="O30" s="12"/>
      <c r="P30" s="12"/>
    </row>
    <row r="31" spans="1:16" x14ac:dyDescent="0.25">
      <c r="A31" s="12"/>
      <c r="B31" s="43" t="s">
        <v>24</v>
      </c>
      <c r="C31" s="43"/>
      <c r="D31" s="43"/>
      <c r="E31" s="3">
        <v>2020</v>
      </c>
      <c r="F31" s="3">
        <v>3</v>
      </c>
      <c r="G31" s="4">
        <v>31</v>
      </c>
      <c r="H31" s="5" t="s">
        <v>25</v>
      </c>
      <c r="I31" s="6" t="s">
        <v>26</v>
      </c>
      <c r="J31" s="12"/>
      <c r="K31" s="59"/>
      <c r="L31" s="12"/>
      <c r="M31" s="12"/>
      <c r="N31" s="12"/>
      <c r="O31" s="12"/>
      <c r="P31" s="12"/>
    </row>
    <row r="32" spans="1:16" x14ac:dyDescent="0.25">
      <c r="A32" s="12"/>
      <c r="B32" s="43" t="s">
        <v>27</v>
      </c>
      <c r="C32" s="43"/>
      <c r="D32" s="43"/>
      <c r="E32" s="7">
        <v>2019</v>
      </c>
      <c r="F32" s="7">
        <v>4</v>
      </c>
      <c r="G32" s="8">
        <v>18</v>
      </c>
      <c r="H32" s="9">
        <f>(E31-E32)*360+(F31-F32)*30+(G31-G32+1)</f>
        <v>344</v>
      </c>
      <c r="I32" s="10">
        <f>H32/360</f>
        <v>0.9555555555555556</v>
      </c>
      <c r="J32" s="12"/>
      <c r="K32" s="59"/>
      <c r="L32" s="12"/>
      <c r="M32" s="12"/>
      <c r="N32" s="12"/>
      <c r="O32" s="12"/>
      <c r="P32" s="12"/>
    </row>
    <row r="33" spans="1:16" x14ac:dyDescent="0.25">
      <c r="A33" s="12"/>
      <c r="B33" s="43" t="s">
        <v>28</v>
      </c>
      <c r="C33" s="43"/>
      <c r="D33" s="43"/>
      <c r="E33" s="53">
        <v>2915000</v>
      </c>
      <c r="F33" s="53"/>
      <c r="G33" s="53"/>
      <c r="H33" s="53"/>
      <c r="I33" s="53"/>
      <c r="J33" s="12"/>
      <c r="K33" s="12"/>
      <c r="L33" s="12"/>
      <c r="M33" s="12"/>
      <c r="N33" s="12"/>
      <c r="O33" s="12"/>
      <c r="P33" s="12"/>
    </row>
    <row r="34" spans="1:16" x14ac:dyDescent="0.25">
      <c r="A34" s="12"/>
      <c r="B34" s="43" t="s">
        <v>29</v>
      </c>
      <c r="C34" s="43"/>
      <c r="D34" s="43"/>
      <c r="E34" s="54">
        <f>E33/30</f>
        <v>97166.666666666672</v>
      </c>
      <c r="F34" s="54"/>
      <c r="G34" s="54"/>
      <c r="H34" s="54"/>
      <c r="I34" s="54"/>
      <c r="J34" s="12"/>
      <c r="K34" s="12"/>
      <c r="L34" s="12"/>
      <c r="M34" s="12"/>
      <c r="N34" s="12"/>
      <c r="O34" s="12"/>
      <c r="P34" s="12"/>
    </row>
    <row r="35" spans="1:16" x14ac:dyDescent="0.25">
      <c r="A35" s="12"/>
      <c r="B35" s="45" t="s">
        <v>30</v>
      </c>
      <c r="C35" s="45"/>
      <c r="D35" s="45"/>
      <c r="E35" s="11"/>
      <c r="F35" s="46">
        <f>+E34*H32</f>
        <v>33425333.333333336</v>
      </c>
      <c r="G35" s="46"/>
      <c r="H35" s="46"/>
      <c r="I35" s="46"/>
      <c r="J35" s="12"/>
      <c r="K35" s="12"/>
      <c r="L35" s="12"/>
      <c r="M35" s="12"/>
      <c r="N35" s="12"/>
      <c r="O35" s="12"/>
      <c r="P35" s="12"/>
    </row>
    <row r="36" spans="1:16" x14ac:dyDescent="0.25">
      <c r="A36" s="12"/>
      <c r="B36" s="12"/>
      <c r="C36" s="12"/>
      <c r="D36" s="12"/>
      <c r="E36" s="12"/>
      <c r="F36" s="12"/>
      <c r="G36" s="12"/>
      <c r="H36" s="12"/>
      <c r="I36" s="12"/>
      <c r="J36" s="12"/>
      <c r="K36" s="12"/>
      <c r="L36" s="12"/>
      <c r="M36" s="12"/>
      <c r="N36" s="12"/>
      <c r="O36" s="12"/>
      <c r="P36" s="12"/>
    </row>
    <row r="37" spans="1:16" x14ac:dyDescent="0.25">
      <c r="A37" s="12"/>
      <c r="B37" s="47" t="s">
        <v>31</v>
      </c>
      <c r="C37" s="47"/>
      <c r="D37" s="47"/>
      <c r="E37" s="47"/>
      <c r="F37" s="47"/>
      <c r="G37" s="12"/>
      <c r="H37" s="12"/>
      <c r="I37" s="12"/>
      <c r="J37" s="12"/>
      <c r="K37" s="12"/>
      <c r="L37" s="12"/>
      <c r="M37" s="12"/>
      <c r="N37" s="12"/>
      <c r="O37" s="12"/>
      <c r="P37" s="12"/>
    </row>
    <row r="38" spans="1:16" x14ac:dyDescent="0.25">
      <c r="A38" s="12"/>
      <c r="B38" s="13" t="s">
        <v>3</v>
      </c>
      <c r="C38" s="13" t="s">
        <v>4</v>
      </c>
      <c r="D38" s="13" t="s">
        <v>15</v>
      </c>
      <c r="E38" s="13" t="s">
        <v>11</v>
      </c>
      <c r="F38" s="14" t="s">
        <v>32</v>
      </c>
      <c r="G38" s="12"/>
      <c r="H38" s="12"/>
      <c r="I38" s="12"/>
      <c r="J38" s="12"/>
      <c r="K38" s="12"/>
      <c r="L38" s="12"/>
      <c r="M38" s="12"/>
      <c r="N38" s="12"/>
      <c r="O38" s="12"/>
      <c r="P38" s="12"/>
    </row>
    <row r="39" spans="1:16" x14ac:dyDescent="0.25">
      <c r="A39" s="12"/>
      <c r="B39" s="15">
        <v>43511</v>
      </c>
      <c r="C39" s="15">
        <v>43572</v>
      </c>
      <c r="D39" s="16">
        <f>+E34</f>
        <v>97166.666666666672</v>
      </c>
      <c r="E39" s="17">
        <f t="shared" ref="E39" si="4">DAYS360(B39,C39)+1</f>
        <v>63</v>
      </c>
      <c r="F39" s="17">
        <f t="shared" ref="F39" si="5">(D39/30)*E39</f>
        <v>204050.00000000003</v>
      </c>
      <c r="G39" s="12"/>
      <c r="H39" s="12"/>
      <c r="I39" s="12"/>
      <c r="J39" s="12"/>
      <c r="K39" s="12"/>
      <c r="L39" s="12"/>
      <c r="M39" s="12"/>
      <c r="N39" s="12"/>
      <c r="O39" s="12"/>
      <c r="P39" s="12"/>
    </row>
    <row r="40" spans="1:16" x14ac:dyDescent="0.25">
      <c r="A40" s="12"/>
      <c r="B40" s="47" t="s">
        <v>13</v>
      </c>
      <c r="C40" s="47"/>
      <c r="D40" s="47"/>
      <c r="E40" s="47"/>
      <c r="F40" s="22">
        <f>SUM(F39:F39)</f>
        <v>204050.00000000003</v>
      </c>
      <c r="G40" s="12"/>
      <c r="H40" s="12"/>
      <c r="I40" s="12"/>
      <c r="J40" s="12"/>
      <c r="K40" s="12"/>
      <c r="L40" s="12"/>
      <c r="M40" s="12"/>
      <c r="N40" s="12"/>
      <c r="O40" s="12"/>
      <c r="P40" s="12"/>
    </row>
    <row r="41" spans="1:16" x14ac:dyDescent="0.25">
      <c r="A41" s="12"/>
      <c r="B41" s="12"/>
      <c r="C41" s="12"/>
      <c r="D41" s="12"/>
      <c r="E41" s="12"/>
      <c r="F41" s="12"/>
      <c r="G41" s="12"/>
      <c r="H41" s="12"/>
      <c r="I41" s="12"/>
      <c r="J41" s="12"/>
      <c r="K41" s="12"/>
      <c r="L41" s="12"/>
      <c r="M41" s="12"/>
      <c r="N41" s="12"/>
      <c r="O41" s="12"/>
      <c r="P41" s="12"/>
    </row>
    <row r="42" spans="1:16" ht="14.45" customHeight="1" x14ac:dyDescent="0.25">
      <c r="A42" s="12"/>
      <c r="B42" s="48" t="s">
        <v>33</v>
      </c>
      <c r="C42" s="48"/>
      <c r="D42" s="48"/>
      <c r="E42" s="48"/>
      <c r="F42" s="48"/>
      <c r="G42" s="12"/>
      <c r="H42" s="12"/>
      <c r="I42" s="12"/>
      <c r="J42" s="12"/>
      <c r="K42" s="12"/>
      <c r="L42" s="12"/>
      <c r="M42" s="12"/>
      <c r="N42" s="12"/>
      <c r="O42" s="12"/>
      <c r="P42" s="12"/>
    </row>
    <row r="43" spans="1:16" x14ac:dyDescent="0.25">
      <c r="A43" s="12"/>
      <c r="B43" s="49" t="s">
        <v>34</v>
      </c>
      <c r="C43" s="49"/>
      <c r="D43" s="49" t="s">
        <v>35</v>
      </c>
      <c r="E43" s="49"/>
      <c r="F43" s="18" t="s">
        <v>36</v>
      </c>
      <c r="G43" s="12"/>
      <c r="H43" s="12"/>
      <c r="I43" s="12"/>
      <c r="J43" s="12"/>
      <c r="K43" s="12"/>
      <c r="L43" s="12"/>
      <c r="M43" s="12"/>
      <c r="N43" s="12"/>
      <c r="O43" s="12"/>
      <c r="P43" s="12"/>
    </row>
    <row r="44" spans="1:16" x14ac:dyDescent="0.25">
      <c r="A44" s="12"/>
      <c r="B44" s="50">
        <f>E34</f>
        <v>97166.666666666672</v>
      </c>
      <c r="C44" s="51"/>
      <c r="D44" s="52">
        <v>720</v>
      </c>
      <c r="E44" s="52"/>
      <c r="F44" s="19">
        <f>B44*D44</f>
        <v>69960000</v>
      </c>
      <c r="G44" s="12"/>
      <c r="H44" s="12"/>
      <c r="I44" s="12"/>
      <c r="J44" s="12"/>
      <c r="K44" s="12"/>
      <c r="L44" s="12"/>
      <c r="M44" s="12"/>
      <c r="N44" s="12"/>
      <c r="O44" s="12"/>
      <c r="P44" s="12"/>
    </row>
    <row r="45" spans="1:16" x14ac:dyDescent="0.25">
      <c r="A45" s="12"/>
      <c r="B45" s="12"/>
      <c r="C45" s="12"/>
      <c r="D45" s="12"/>
      <c r="E45" s="12"/>
      <c r="F45" s="12"/>
      <c r="G45" s="12"/>
      <c r="H45" s="12"/>
      <c r="I45" s="12"/>
      <c r="J45" s="12"/>
      <c r="K45" s="12"/>
      <c r="L45" s="12"/>
      <c r="M45" s="12"/>
      <c r="N45" s="12"/>
      <c r="O45" s="12"/>
      <c r="P45" s="12"/>
    </row>
    <row r="46" spans="1:16" x14ac:dyDescent="0.25">
      <c r="A46" s="12"/>
      <c r="B46" s="44" t="s">
        <v>37</v>
      </c>
      <c r="C46" s="44"/>
      <c r="D46" s="44"/>
      <c r="E46" s="44"/>
      <c r="F46" s="24">
        <f>F44+F40+F35+F26+F21+F15</f>
        <v>117300744.44444445</v>
      </c>
      <c r="G46" s="12"/>
      <c r="H46" s="12"/>
      <c r="I46" s="12"/>
      <c r="J46" s="12"/>
      <c r="K46" s="12"/>
      <c r="L46" s="12"/>
      <c r="M46" s="12"/>
      <c r="N46" s="12"/>
      <c r="O46" s="12"/>
      <c r="P46" s="12"/>
    </row>
    <row r="47" spans="1:16" x14ac:dyDescent="0.25">
      <c r="A47" s="12"/>
      <c r="B47" s="12"/>
      <c r="C47" s="12"/>
      <c r="D47" s="12"/>
      <c r="E47" s="12"/>
      <c r="F47" s="12"/>
      <c r="G47" s="12"/>
      <c r="H47" s="12"/>
      <c r="I47" s="12"/>
      <c r="J47" s="12"/>
      <c r="K47" s="12"/>
      <c r="L47" s="12"/>
      <c r="M47" s="12"/>
      <c r="N47" s="12"/>
      <c r="O47" s="12"/>
      <c r="P47" s="12"/>
    </row>
    <row r="48" spans="1:16" x14ac:dyDescent="0.25">
      <c r="A48" s="12"/>
      <c r="B48" s="12"/>
      <c r="C48" s="12"/>
      <c r="D48" s="12"/>
      <c r="E48" s="12"/>
      <c r="F48" s="12"/>
      <c r="G48" s="12"/>
      <c r="H48" s="12"/>
      <c r="I48" s="12"/>
      <c r="J48" s="12"/>
      <c r="K48" s="12"/>
      <c r="L48" s="12"/>
      <c r="M48" s="12"/>
      <c r="N48" s="12"/>
      <c r="O48" s="12"/>
      <c r="P48" s="12"/>
    </row>
    <row r="49" spans="1:16" x14ac:dyDescent="0.25">
      <c r="A49" s="12"/>
      <c r="B49" s="12"/>
      <c r="C49" s="12"/>
      <c r="D49" s="12"/>
      <c r="E49" s="12"/>
      <c r="F49" s="12"/>
      <c r="G49" s="12"/>
      <c r="H49" s="12"/>
      <c r="I49" s="12"/>
      <c r="J49" s="12"/>
      <c r="K49" s="12"/>
      <c r="L49" s="12"/>
      <c r="M49" s="12"/>
      <c r="N49" s="12"/>
      <c r="O49" s="12"/>
      <c r="P49" s="12"/>
    </row>
    <row r="50" spans="1:16" x14ac:dyDescent="0.25">
      <c r="A50" s="12"/>
      <c r="B50" s="12"/>
      <c r="C50" s="12"/>
      <c r="D50" s="12"/>
      <c r="E50" s="12"/>
      <c r="F50" s="12"/>
      <c r="G50" s="12"/>
      <c r="H50" s="12"/>
      <c r="I50" s="12"/>
      <c r="J50" s="12"/>
      <c r="K50" s="12"/>
      <c r="L50" s="12"/>
      <c r="M50" s="12"/>
      <c r="N50" s="12"/>
      <c r="O50" s="12"/>
      <c r="P50" s="12"/>
    </row>
  </sheetData>
  <mergeCells count="29">
    <mergeCell ref="B5:F5"/>
    <mergeCell ref="B21:E21"/>
    <mergeCell ref="B26:E26"/>
    <mergeCell ref="G17:G21"/>
    <mergeCell ref="G23:G26"/>
    <mergeCell ref="B33:D33"/>
    <mergeCell ref="E33:I33"/>
    <mergeCell ref="B34:D34"/>
    <mergeCell ref="E34:I34"/>
    <mergeCell ref="B29:I29"/>
    <mergeCell ref="B30:D30"/>
    <mergeCell ref="H30:I30"/>
    <mergeCell ref="B31:D31"/>
    <mergeCell ref="B46:E46"/>
    <mergeCell ref="B35:D35"/>
    <mergeCell ref="F35:I35"/>
    <mergeCell ref="B37:F37"/>
    <mergeCell ref="B40:E40"/>
    <mergeCell ref="B42:F42"/>
    <mergeCell ref="B43:C43"/>
    <mergeCell ref="D43:E43"/>
    <mergeCell ref="B44:C44"/>
    <mergeCell ref="D44:E44"/>
    <mergeCell ref="K29:K32"/>
    <mergeCell ref="K6:K13"/>
    <mergeCell ref="B7:F7"/>
    <mergeCell ref="B15:E15"/>
    <mergeCell ref="K15:K19"/>
    <mergeCell ref="B32:D3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LIQ. PRETENSIONES DEMANDA</vt:lpstr>
    </vt:vector>
  </TitlesOfParts>
  <Manager/>
  <Company>Rama Judicial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Valentina Orozco Arce</cp:lastModifiedBy>
  <cp:revision/>
  <dcterms:created xsi:type="dcterms:W3CDTF">2023-05-23T18:21:31Z</dcterms:created>
  <dcterms:modified xsi:type="dcterms:W3CDTF">2023-11-20T20:30:16Z</dcterms:modified>
  <cp:category/>
  <cp:contentStatus/>
</cp:coreProperties>
</file>