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gha2-my.sharepoint.com/personal/gromero_gha_com_co/Documents/1. CONTESTACIONES/DIEGO FERNANDO GONZALEZ GUZMAN/"/>
    </mc:Choice>
  </mc:AlternateContent>
  <xr:revisionPtr revIDLastSave="58" documentId="8_{1604393B-B773-475B-9D6D-62ED82D8CFAC}" xr6:coauthVersionLast="47" xr6:coauthVersionMax="47" xr10:uidLastSave="{998F3302-0022-403B-9B14-1D1A0B6D799A}"/>
  <bookViews>
    <workbookView xWindow="-120" yWindow="-120" windowWidth="24240" windowHeight="13020" xr2:uid="{9FC34AE3-6CFB-43DC-A7C8-01A7FF45BA44}"/>
  </bookViews>
  <sheets>
    <sheet name="LIQ. PRETENSIONES DEMANDA" sheetId="1" r:id="rId1"/>
    <sheet name="Hoja1" sheetId="18"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4" i="1" l="1"/>
  <c r="F44" i="1" s="1"/>
  <c r="E45" i="1"/>
  <c r="F45" i="1" s="1"/>
  <c r="E46" i="1"/>
  <c r="F46" i="1" s="1"/>
  <c r="E47" i="1"/>
  <c r="F47" i="1" s="1"/>
  <c r="F48" i="1" l="1"/>
  <c r="E19" i="1"/>
  <c r="F19" i="1" s="1"/>
  <c r="E18" i="1"/>
  <c r="F18" i="1" s="1"/>
  <c r="E17" i="1"/>
  <c r="F17" i="1" s="1"/>
  <c r="E16" i="1"/>
  <c r="F16" i="1" s="1"/>
  <c r="E15" i="1"/>
  <c r="F15" i="1" s="1"/>
  <c r="E11" i="1"/>
  <c r="F11" i="1" s="1"/>
  <c r="E10" i="1"/>
  <c r="F10" i="1" s="1"/>
  <c r="E9" i="1"/>
  <c r="F9" i="1" s="1"/>
  <c r="E8" i="1"/>
  <c r="F8" i="1" s="1"/>
  <c r="E7" i="1"/>
  <c r="F7" i="1" s="1"/>
  <c r="F20" i="1" l="1"/>
  <c r="F12" i="1"/>
  <c r="B62" i="1"/>
  <c r="F62" i="1" s="1"/>
  <c r="E56" i="1"/>
  <c r="E55" i="1"/>
  <c r="H53" i="1"/>
  <c r="I53" i="1" s="1"/>
  <c r="E57" i="1" s="1"/>
  <c r="E34" i="1"/>
  <c r="F34" i="1" s="1"/>
  <c r="E35" i="1"/>
  <c r="F35" i="1" s="1"/>
  <c r="E27" i="1"/>
  <c r="F27" i="1" s="1"/>
  <c r="E26" i="1"/>
  <c r="F26" i="1" s="1"/>
  <c r="E25" i="1"/>
  <c r="F25" i="1" s="1"/>
  <c r="E24" i="1"/>
  <c r="F24" i="1" s="1"/>
  <c r="E23" i="1"/>
  <c r="F23" i="1" s="1"/>
  <c r="E39" i="1"/>
  <c r="F39" i="1" s="1"/>
  <c r="F40" i="1" s="1"/>
  <c r="E33" i="1"/>
  <c r="E32" i="1"/>
  <c r="E31" i="1"/>
  <c r="F28" i="1" l="1"/>
  <c r="F57" i="1"/>
  <c r="F58" i="1" s="1"/>
  <c r="F32" i="1"/>
  <c r="F33" i="1"/>
  <c r="F31" i="1"/>
  <c r="F36" i="1" l="1"/>
  <c r="F64" i="1" s="1"/>
</calcChain>
</file>

<file path=xl/sharedStrings.xml><?xml version="1.0" encoding="utf-8"?>
<sst xmlns="http://schemas.openxmlformats.org/spreadsheetml/2006/main" count="59" uniqueCount="33">
  <si>
    <t>LIQUIDACIÓN DE LAS PRETENSIONES DE LA DEMANDA</t>
  </si>
  <si>
    <t>DESDE</t>
  </si>
  <si>
    <t>HASTA</t>
  </si>
  <si>
    <t>SALARIO</t>
  </si>
  <si>
    <t>DÍAS</t>
  </si>
  <si>
    <t>SALARIOS</t>
  </si>
  <si>
    <t>TOTAL ADEUDADO</t>
  </si>
  <si>
    <t>PRIMAS</t>
  </si>
  <si>
    <t>CESANTÍAS</t>
  </si>
  <si>
    <t>INTERESES</t>
  </si>
  <si>
    <t>VACACIONES</t>
  </si>
  <si>
    <t>SANCIÓN POR NO CONSIGNACIÓN DE CESANTÍAS</t>
  </si>
  <si>
    <t>SANCIÓN</t>
  </si>
  <si>
    <t>INDEMNIZACIÓN ARTÍCULO 64 DEL C.S.T.</t>
  </si>
  <si>
    <t>AÑO</t>
  </si>
  <si>
    <t>MES</t>
  </si>
  <si>
    <t>DÍA</t>
  </si>
  <si>
    <t>Tiempo Laborado en:</t>
  </si>
  <si>
    <t>Fecha de Liquidación:</t>
  </si>
  <si>
    <t>Días</t>
  </si>
  <si>
    <t>Años</t>
  </si>
  <si>
    <t>Fecha de Ingreso:</t>
  </si>
  <si>
    <t>Ingreso Mensual:</t>
  </si>
  <si>
    <t>Ingreso Diario:</t>
  </si>
  <si>
    <t>Indemnización primer año</t>
  </si>
  <si>
    <t>Indemnización años adicionales:</t>
  </si>
  <si>
    <t>Total Indemnizacón:</t>
  </si>
  <si>
    <t>INDEMNIZACIÓN DEL ARTÍCULO 65 DEL C.S.T.</t>
  </si>
  <si>
    <t>Salario diario</t>
  </si>
  <si>
    <t>Total</t>
  </si>
  <si>
    <t>Total Liquidación:</t>
  </si>
  <si>
    <t>x 1532 días</t>
  </si>
  <si>
    <t>Se precisa que: (i) Se liquidan las pretensiones de conformidad con lo establecido en la demanda, toda vez que, en el presente proceso no obra escrito de llamamiento en garantía ni se aportaron pólizas por parte de EMCALI, para proceder con la liquidación objetiva conforme a las pólizas. (ii) Se radicó solicitud de corrección del auto que admitió el llamamiento en garantía en contra de la compañía ante el despacho, indicando que se contestaría la demanda en calidad de litisconsorte necesario en virtud de la solicitud elevada por EMCALI en el escrito de demanda. (iii) Dentro del presente asunto existe falta de legitimación en la causa, toda vez que la MAPFRE no expidió las pólizas por las cuales fue vinculada al proceso, lo cual se alegó en la contestación de la demanda.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</si>
</sst>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 #,##0.00;[Red]\-&quot;$&quot;\ #,##0.00"/>
    <numFmt numFmtId="44" formatCode="_-&quot;$&quot;\ * #,##0.00_-;\-&quot;$&quot;\ * #,##0.00_-;_-&quot;$&quot;\ * &quot;-&quot;??_-;_-@_-"/>
    <numFmt numFmtId="43" formatCode="_-* #,##0.00_-;\-* #,##0.00_-;_-* &quot;-&quot;??_-;_-@_-"/>
    <numFmt numFmtId="164" formatCode="_-* #,##0_-;\-* #,##0_-;_-* &quot;-&quot;??_-;_-@_-"/>
    <numFmt numFmtId="165" formatCode="0.0"/>
    <numFmt numFmtId="166" formatCode="_-&quot;$&quot;\ * #,##0_-;\-&quot;$&quot;\ * #,##0_-;_-&quot;$&quot;\ * &quot;-&quot;??_-;_-@_-"/>
    <numFmt numFmtId="167" formatCode="_ &quot;$&quot;\ * #,##0_ ;_ &quot;$&quot;\ * \-#,##0_ ;_ &quot;$&quot;\ * &quot;-&quot;_ ;_ @_ "/>
    <numFmt numFmtId="168" formatCode="_ * #,##0_ ;_ * \-#,##0_ ;_ * &quot;-&quot;_ ;_ @_ "/>
    <numFmt numFmtId="169" formatCode="_ &quot;$&quot;\ * #,##0.00_ ;_ &quot;$&quot;\ * \-#,##0.00_ ;_ &quot;$&quot;\ * &quot;-&quot;??_ ;_ @_ "/>
  </numFmts>
  <fonts count="12" x14ac:knownFonts="1">
    <font>
      <sz val="11"/>
      <color theme="1"/>
      <name val="Calibri"/>
      <family val="2"/>
      <scheme val="minor"/>
    </font>
    <font>
      <sz val="11"/>
      <color theme="1"/>
      <name val="Calibri"/>
      <family val="2"/>
      <scheme val="minor"/>
    </font>
    <font>
      <sz val="9"/>
      <color theme="1"/>
      <name val="Calibri"/>
      <family val="2"/>
      <scheme val="minor"/>
    </font>
    <font>
      <b/>
      <u/>
      <sz val="9"/>
      <color theme="1"/>
      <name val="Calibri"/>
      <family val="2"/>
      <scheme val="minor"/>
    </font>
    <font>
      <sz val="11"/>
      <color rgb="FF000000"/>
      <name val="Calibri"/>
      <family val="2"/>
      <scheme val="minor"/>
    </font>
    <font>
      <b/>
      <sz val="9"/>
      <color theme="1"/>
      <name val="Calibri"/>
      <family val="2"/>
      <scheme val="minor"/>
    </font>
    <font>
      <sz val="9"/>
      <name val="Arial"/>
      <family val="2"/>
    </font>
    <font>
      <b/>
      <sz val="9"/>
      <name val="Arial"/>
      <family val="2"/>
    </font>
    <font>
      <b/>
      <sz val="9"/>
      <color theme="1"/>
      <name val="Arial"/>
      <family val="2"/>
    </font>
    <font>
      <sz val="9"/>
      <name val="Calibri"/>
      <family val="2"/>
      <scheme val="minor"/>
    </font>
    <font>
      <b/>
      <sz val="10"/>
      <color theme="0"/>
      <name val="Calibri"/>
      <family val="2"/>
      <scheme val="minor"/>
    </font>
    <font>
      <sz val="10"/>
      <name val="Arial"/>
      <family val="2"/>
    </font>
  </fonts>
  <fills count="6">
    <fill>
      <patternFill patternType="none"/>
    </fill>
    <fill>
      <patternFill patternType="gray125"/>
    </fill>
    <fill>
      <patternFill patternType="solid">
        <fgColor rgb="FF92D050"/>
        <bgColor indexed="64"/>
      </patternFill>
    </fill>
    <fill>
      <patternFill patternType="solid">
        <fgColor rgb="FFD9E1F2"/>
        <bgColor rgb="FF000000"/>
      </patternFill>
    </fill>
    <fill>
      <patternFill patternType="solid">
        <fgColor theme="4" tint="0.79998168889431442"/>
        <bgColor indexed="64"/>
      </patternFill>
    </fill>
    <fill>
      <patternFill patternType="solid">
        <fgColor theme="8" tint="-0.249977111117893"/>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1" fillId="0" borderId="0"/>
    <xf numFmtId="168" fontId="11" fillId="0" borderId="0" applyFont="0" applyFill="0" applyBorder="0" applyAlignment="0" applyProtection="0"/>
    <xf numFmtId="169" fontId="11" fillId="0" borderId="0" applyFont="0" applyFill="0" applyBorder="0" applyAlignment="0" applyProtection="0"/>
    <xf numFmtId="167" fontId="1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2">
    <xf numFmtId="0" fontId="0" fillId="0" borderId="0" xfId="0"/>
    <xf numFmtId="0" fontId="2" fillId="0" borderId="0" xfId="0" applyFont="1"/>
    <xf numFmtId="0" fontId="5" fillId="0" borderId="2" xfId="0" applyFont="1" applyBorder="1" applyAlignment="1">
      <alignment horizontal="center"/>
    </xf>
    <xf numFmtId="164" fontId="5" fillId="4" borderId="2" xfId="1" applyNumberFormat="1" applyFont="1" applyFill="1" applyBorder="1" applyAlignment="1">
      <alignment horizontal="center"/>
    </xf>
    <xf numFmtId="14" fontId="2" fillId="0" borderId="2" xfId="0" applyNumberFormat="1" applyFont="1" applyBorder="1"/>
    <xf numFmtId="164" fontId="2" fillId="0" borderId="2" xfId="1" applyNumberFormat="1" applyFont="1" applyBorder="1"/>
    <xf numFmtId="164" fontId="2" fillId="0" borderId="2" xfId="1" applyNumberFormat="1" applyFont="1" applyFill="1" applyBorder="1"/>
    <xf numFmtId="164" fontId="5" fillId="2" borderId="2" xfId="1" applyNumberFormat="1" applyFont="1" applyFill="1" applyBorder="1"/>
    <xf numFmtId="164" fontId="5" fillId="0" borderId="2" xfId="1" applyNumberFormat="1" applyFont="1" applyBorder="1" applyAlignment="1">
      <alignment horizontal="center"/>
    </xf>
    <xf numFmtId="0" fontId="7" fillId="0" borderId="3" xfId="0" applyFont="1" applyBorder="1" applyAlignment="1">
      <alignment horizontal="center"/>
    </xf>
    <xf numFmtId="0" fontId="6" fillId="0" borderId="2" xfId="0" applyFont="1" applyBorder="1" applyAlignment="1">
      <alignment horizontal="center"/>
    </xf>
    <xf numFmtId="0" fontId="6" fillId="0" borderId="5" xfId="0" applyFont="1" applyBorder="1" applyAlignment="1">
      <alignment horizontal="center"/>
    </xf>
    <xf numFmtId="0" fontId="7" fillId="4" borderId="2" xfId="0" applyFont="1" applyFill="1" applyBorder="1" applyAlignment="1">
      <alignment horizontal="center"/>
    </xf>
    <xf numFmtId="165" fontId="7" fillId="4" borderId="2" xfId="0" applyNumberFormat="1" applyFont="1" applyFill="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3" fontId="6" fillId="0" borderId="2" xfId="0" applyNumberFormat="1" applyFont="1" applyBorder="1" applyAlignment="1">
      <alignment horizontal="center"/>
    </xf>
    <xf numFmtId="2" fontId="6" fillId="0" borderId="2" xfId="0" applyNumberFormat="1" applyFont="1" applyBorder="1" applyAlignment="1">
      <alignment horizontal="center"/>
    </xf>
    <xf numFmtId="2" fontId="7" fillId="0" borderId="3" xfId="0" applyNumberFormat="1" applyFont="1" applyBorder="1" applyAlignment="1">
      <alignment horizontal="center"/>
    </xf>
    <xf numFmtId="0" fontId="7" fillId="0" borderId="2" xfId="0" applyFont="1" applyBorder="1"/>
    <xf numFmtId="0" fontId="7" fillId="0" borderId="0" xfId="0" applyFont="1" applyAlignment="1">
      <alignment horizontal="center"/>
    </xf>
    <xf numFmtId="0" fontId="7" fillId="0" borderId="0" xfId="0" applyFont="1"/>
    <xf numFmtId="8" fontId="7" fillId="0" borderId="0" xfId="0" applyNumberFormat="1" applyFont="1" applyAlignment="1">
      <alignment horizontal="center"/>
    </xf>
    <xf numFmtId="0" fontId="9" fillId="0" borderId="0" xfId="0" applyFont="1"/>
    <xf numFmtId="0" fontId="5" fillId="0" borderId="2" xfId="0" applyFont="1" applyBorder="1" applyAlignment="1">
      <alignment horizontal="center" vertical="center"/>
    </xf>
    <xf numFmtId="166" fontId="5" fillId="2" borderId="2" xfId="0" applyNumberFormat="1" applyFont="1" applyFill="1" applyBorder="1"/>
    <xf numFmtId="44" fontId="10" fillId="5" borderId="2" xfId="0" applyNumberFormat="1" applyFont="1" applyFill="1" applyBorder="1"/>
    <xf numFmtId="0" fontId="8" fillId="0" borderId="4" xfId="0" applyFont="1" applyBorder="1" applyAlignment="1">
      <alignment horizontal="center"/>
    </xf>
    <xf numFmtId="0" fontId="5" fillId="4" borderId="2" xfId="0" applyFont="1" applyFill="1" applyBorder="1" applyAlignment="1">
      <alignment horizontal="center"/>
    </xf>
    <xf numFmtId="0" fontId="3" fillId="2" borderId="1" xfId="0" applyFont="1" applyFill="1" applyBorder="1" applyAlignment="1">
      <alignment horizontal="center"/>
    </xf>
    <xf numFmtId="0" fontId="5" fillId="0" borderId="2" xfId="0" applyFont="1" applyBorder="1" applyAlignment="1">
      <alignment horizontal="center"/>
    </xf>
    <xf numFmtId="0" fontId="4" fillId="3" borderId="0" xfId="0" applyFont="1" applyFill="1" applyAlignment="1">
      <alignment horizontal="center" vertical="center" wrapText="1"/>
    </xf>
    <xf numFmtId="0" fontId="6" fillId="0" borderId="3" xfId="0" applyFont="1" applyBorder="1" applyAlignment="1">
      <alignment horizontal="center"/>
    </xf>
    <xf numFmtId="0" fontId="10" fillId="5" borderId="2" xfId="0" applyFont="1" applyFill="1" applyBorder="1" applyAlignment="1">
      <alignment horizontal="center"/>
    </xf>
    <xf numFmtId="0" fontId="6" fillId="0" borderId="2" xfId="0" applyFont="1" applyBorder="1" applyAlignment="1">
      <alignment horizontal="center"/>
    </xf>
    <xf numFmtId="0" fontId="7" fillId="0" borderId="2" xfId="0" applyFont="1" applyBorder="1" applyAlignment="1">
      <alignment horizontal="center"/>
    </xf>
    <xf numFmtId="0" fontId="5" fillId="0" borderId="2" xfId="0" applyFont="1" applyBorder="1" applyAlignment="1">
      <alignment horizontal="center" vertical="center"/>
    </xf>
    <xf numFmtId="166" fontId="2" fillId="0" borderId="2" xfId="2" applyNumberFormat="1" applyFont="1" applyBorder="1" applyAlignment="1">
      <alignment horizontal="center"/>
    </xf>
    <xf numFmtId="0" fontId="2" fillId="0" borderId="2" xfId="0" applyFont="1" applyBorder="1" applyAlignment="1">
      <alignment horizontal="center"/>
    </xf>
    <xf numFmtId="8" fontId="6" fillId="0" borderId="2" xfId="0" applyNumberFormat="1" applyFont="1" applyBorder="1" applyAlignment="1">
      <alignment horizontal="center"/>
    </xf>
    <xf numFmtId="8" fontId="7" fillId="0" borderId="2" xfId="0" applyNumberFormat="1" applyFont="1" applyBorder="1" applyAlignment="1">
      <alignment horizontal="center"/>
    </xf>
    <xf numFmtId="8" fontId="7" fillId="2" borderId="2" xfId="0" applyNumberFormat="1" applyFont="1" applyFill="1" applyBorder="1" applyAlignment="1">
      <alignment horizontal="center"/>
    </xf>
  </cellXfs>
  <cellStyles count="13">
    <cellStyle name="Millares" xfId="1" builtinId="3"/>
    <cellStyle name="Millares [0] 2" xfId="6" xr:uid="{D45F5FD5-E360-44B2-9349-BB260D084681}"/>
    <cellStyle name="Millares 2" xfId="9" xr:uid="{258689CB-D991-423B-B5BD-A5A636B06414}"/>
    <cellStyle name="Millares 3" xfId="11" xr:uid="{0E41F08C-75E0-4E4F-A81B-2B5755EBEAB1}"/>
    <cellStyle name="Millares 4" xfId="3" xr:uid="{8BCDA86B-E1A2-4CA4-B01E-51ECD2B852E1}"/>
    <cellStyle name="Moneda" xfId="2" builtinId="4"/>
    <cellStyle name="Moneda [0] 2" xfId="8" xr:uid="{C26A8AC3-7600-42EA-AA91-341523FD88B1}"/>
    <cellStyle name="Moneda 2" xfId="7" xr:uid="{71D6B488-A365-4472-8079-41265511CCA9}"/>
    <cellStyle name="Moneda 3" xfId="10" xr:uid="{61155606-8A75-4F85-93B9-0D361E770C68}"/>
    <cellStyle name="Moneda 4" xfId="12" xr:uid="{2C448203-C344-465E-A212-D33BCB45BECD}"/>
    <cellStyle name="Moneda 5" xfId="4" xr:uid="{803DDB03-02FB-4ECA-AF8E-5EC3BA3CA0D0}"/>
    <cellStyle name="Normal" xfId="0" builtinId="0"/>
    <cellStyle name="Normal 2" xfId="5" xr:uid="{6DA13D8C-BA40-4238-98DC-24FB13437C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5</xdr:col>
      <xdr:colOff>437436</xdr:colOff>
      <xdr:row>3</xdr:row>
      <xdr:rowOff>161925</xdr:rowOff>
    </xdr:to>
    <xdr:pic>
      <xdr:nvPicPr>
        <xdr:cNvPr id="2" name="Imagen 1">
          <a:extLst>
            <a:ext uri="{FF2B5EF4-FFF2-40B4-BE49-F238E27FC236}">
              <a16:creationId xmlns:a16="http://schemas.microsoft.com/office/drawing/2014/main" id="{FDA78D4B-7570-47BD-B374-5B98B70C8C8A}"/>
            </a:ext>
          </a:extLst>
        </xdr:cNvPr>
        <xdr:cNvPicPr>
          <a:picLocks noChangeAspect="1"/>
        </xdr:cNvPicPr>
      </xdr:nvPicPr>
      <xdr:blipFill>
        <a:blip xmlns:r="http://schemas.openxmlformats.org/officeDocument/2006/relationships" r:embed="rId1"/>
        <a:stretch>
          <a:fillRect/>
        </a:stretch>
      </xdr:blipFill>
      <xdr:spPr>
        <a:xfrm>
          <a:off x="1666874" y="0"/>
          <a:ext cx="2837737"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C1CC-0E93-4BA0-8F67-2F966767A2CF}">
  <dimension ref="B1:L91"/>
  <sheetViews>
    <sheetView tabSelected="1" workbookViewId="0">
      <selection activeCell="L23" sqref="L23"/>
    </sheetView>
  </sheetViews>
  <sheetFormatPr baseColWidth="10" defaultRowHeight="15" x14ac:dyDescent="0.25"/>
  <cols>
    <col min="5" max="5" width="15.28515625" customWidth="1"/>
    <col min="6" max="6" width="18.42578125" customWidth="1"/>
  </cols>
  <sheetData>
    <row r="1" spans="2:12" x14ac:dyDescent="0.25">
      <c r="B1" s="1"/>
      <c r="C1" s="1"/>
      <c r="D1" s="1"/>
      <c r="E1" s="1"/>
      <c r="F1" s="1"/>
      <c r="G1" s="1"/>
    </row>
    <row r="2" spans="2:12" x14ac:dyDescent="0.25">
      <c r="B2" s="1"/>
      <c r="C2" s="1"/>
      <c r="D2" s="1"/>
      <c r="E2" s="1"/>
      <c r="F2" s="1"/>
      <c r="G2" s="1"/>
    </row>
    <row r="3" spans="2:12" x14ac:dyDescent="0.25">
      <c r="B3" s="1"/>
      <c r="C3" s="1"/>
      <c r="D3" s="1"/>
      <c r="E3" s="1"/>
      <c r="F3" s="1"/>
      <c r="G3" s="1"/>
    </row>
    <row r="4" spans="2:12" x14ac:dyDescent="0.25">
      <c r="B4" s="1"/>
      <c r="C4" s="1"/>
      <c r="D4" s="1"/>
      <c r="E4" s="1"/>
      <c r="F4" s="1"/>
      <c r="G4" s="1"/>
    </row>
    <row r="5" spans="2:12" ht="15" customHeight="1" x14ac:dyDescent="0.25">
      <c r="B5" s="29" t="s">
        <v>0</v>
      </c>
      <c r="C5" s="29"/>
      <c r="D5" s="29"/>
      <c r="E5" s="29"/>
      <c r="F5" s="29"/>
      <c r="G5" s="1"/>
      <c r="H5" s="31" t="s">
        <v>32</v>
      </c>
      <c r="I5" s="31"/>
      <c r="J5" s="31"/>
      <c r="K5" s="31"/>
      <c r="L5" s="31"/>
    </row>
    <row r="6" spans="2:12" x14ac:dyDescent="0.25">
      <c r="B6" s="2" t="s">
        <v>1</v>
      </c>
      <c r="C6" s="2" t="s">
        <v>2</v>
      </c>
      <c r="D6" s="2" t="s">
        <v>3</v>
      </c>
      <c r="E6" s="2" t="s">
        <v>4</v>
      </c>
      <c r="F6" s="3" t="s">
        <v>5</v>
      </c>
      <c r="G6" s="1"/>
      <c r="H6" s="31"/>
      <c r="I6" s="31"/>
      <c r="J6" s="31"/>
      <c r="K6" s="31"/>
      <c r="L6" s="31"/>
    </row>
    <row r="7" spans="2:12" x14ac:dyDescent="0.25">
      <c r="B7" s="4">
        <v>43708</v>
      </c>
      <c r="C7" s="4">
        <v>43830</v>
      </c>
      <c r="D7" s="5">
        <v>1738647</v>
      </c>
      <c r="E7" s="5">
        <f t="shared" ref="E7:E11" si="0">DAYS360(B7,C7)+1</f>
        <v>121</v>
      </c>
      <c r="F7" s="6">
        <f t="shared" ref="F7:F11" si="1">(D7/30)*E7</f>
        <v>7012542.9000000004</v>
      </c>
      <c r="G7" s="1"/>
      <c r="H7" s="31"/>
      <c r="I7" s="31"/>
      <c r="J7" s="31"/>
      <c r="K7" s="31"/>
      <c r="L7" s="31"/>
    </row>
    <row r="8" spans="2:12" x14ac:dyDescent="0.25">
      <c r="B8" s="4">
        <v>43831</v>
      </c>
      <c r="C8" s="4">
        <v>44196</v>
      </c>
      <c r="D8" s="5">
        <v>1738647</v>
      </c>
      <c r="E8" s="5">
        <f t="shared" si="0"/>
        <v>361</v>
      </c>
      <c r="F8" s="6">
        <f t="shared" si="1"/>
        <v>20921718.900000002</v>
      </c>
      <c r="G8" s="1"/>
      <c r="H8" s="31"/>
      <c r="I8" s="31"/>
      <c r="J8" s="31"/>
      <c r="K8" s="31"/>
      <c r="L8" s="31"/>
    </row>
    <row r="9" spans="2:12" x14ac:dyDescent="0.25">
      <c r="B9" s="4">
        <v>44197</v>
      </c>
      <c r="C9" s="4">
        <v>44561</v>
      </c>
      <c r="D9" s="5">
        <v>1738647</v>
      </c>
      <c r="E9" s="5">
        <f t="shared" si="0"/>
        <v>361</v>
      </c>
      <c r="F9" s="6">
        <f t="shared" si="1"/>
        <v>20921718.900000002</v>
      </c>
      <c r="G9" s="1"/>
      <c r="H9" s="31"/>
      <c r="I9" s="31"/>
      <c r="J9" s="31"/>
      <c r="K9" s="31"/>
      <c r="L9" s="31"/>
    </row>
    <row r="10" spans="2:12" x14ac:dyDescent="0.25">
      <c r="B10" s="4">
        <v>44562</v>
      </c>
      <c r="C10" s="4">
        <v>44926</v>
      </c>
      <c r="D10" s="5">
        <v>1738647</v>
      </c>
      <c r="E10" s="5">
        <f t="shared" si="0"/>
        <v>361</v>
      </c>
      <c r="F10" s="6">
        <f t="shared" si="1"/>
        <v>20921718.900000002</v>
      </c>
      <c r="G10" s="1"/>
      <c r="H10" s="31"/>
      <c r="I10" s="31"/>
      <c r="J10" s="31"/>
      <c r="K10" s="31"/>
      <c r="L10" s="31"/>
    </row>
    <row r="11" spans="2:12" x14ac:dyDescent="0.25">
      <c r="B11" s="4">
        <v>44927</v>
      </c>
      <c r="C11" s="4">
        <v>45240</v>
      </c>
      <c r="D11" s="5">
        <v>1738647</v>
      </c>
      <c r="E11" s="5">
        <f t="shared" si="0"/>
        <v>310</v>
      </c>
      <c r="F11" s="6">
        <f t="shared" si="1"/>
        <v>17966019</v>
      </c>
      <c r="G11" s="1"/>
      <c r="H11" s="31"/>
      <c r="I11" s="31"/>
      <c r="J11" s="31"/>
      <c r="K11" s="31"/>
      <c r="L11" s="31"/>
    </row>
    <row r="12" spans="2:12" x14ac:dyDescent="0.25">
      <c r="B12" s="30" t="s">
        <v>6</v>
      </c>
      <c r="C12" s="30"/>
      <c r="D12" s="30"/>
      <c r="E12" s="30"/>
      <c r="F12" s="7">
        <f>SUM(F7:F11)</f>
        <v>87743718.600000009</v>
      </c>
      <c r="G12" s="1"/>
      <c r="H12" s="31"/>
      <c r="I12" s="31"/>
      <c r="J12" s="31"/>
      <c r="K12" s="31"/>
      <c r="L12" s="31"/>
    </row>
    <row r="13" spans="2:12" x14ac:dyDescent="0.25">
      <c r="B13" s="1"/>
      <c r="C13" s="1"/>
      <c r="D13" s="1"/>
      <c r="E13" s="1"/>
      <c r="F13" s="1"/>
      <c r="G13" s="1"/>
      <c r="H13" s="31"/>
      <c r="I13" s="31"/>
      <c r="J13" s="31"/>
      <c r="K13" s="31"/>
      <c r="L13" s="31"/>
    </row>
    <row r="14" spans="2:12" x14ac:dyDescent="0.25">
      <c r="B14" s="2" t="s">
        <v>1</v>
      </c>
      <c r="C14" s="2" t="s">
        <v>2</v>
      </c>
      <c r="D14" s="2" t="s">
        <v>3</v>
      </c>
      <c r="E14" s="2" t="s">
        <v>4</v>
      </c>
      <c r="F14" s="3" t="s">
        <v>7</v>
      </c>
      <c r="G14" s="1"/>
      <c r="H14" s="31"/>
      <c r="I14" s="31"/>
      <c r="J14" s="31"/>
      <c r="K14" s="31"/>
      <c r="L14" s="31"/>
    </row>
    <row r="15" spans="2:12" x14ac:dyDescent="0.25">
      <c r="B15" s="4">
        <v>43708</v>
      </c>
      <c r="C15" s="4">
        <v>43830</v>
      </c>
      <c r="D15" s="5">
        <v>1738647</v>
      </c>
      <c r="E15" s="5">
        <f t="shared" ref="E15:E19" si="2">DAYS360(B15,C15)+1</f>
        <v>121</v>
      </c>
      <c r="F15" s="6">
        <f t="shared" ref="F15:F19" si="3">(D15*E15)/360</f>
        <v>584378.57499999995</v>
      </c>
      <c r="G15" s="1"/>
      <c r="H15" s="31"/>
      <c r="I15" s="31"/>
      <c r="J15" s="31"/>
      <c r="K15" s="31"/>
      <c r="L15" s="31"/>
    </row>
    <row r="16" spans="2:12" x14ac:dyDescent="0.25">
      <c r="B16" s="4">
        <v>43831</v>
      </c>
      <c r="C16" s="4">
        <v>44196</v>
      </c>
      <c r="D16" s="5">
        <v>1738647</v>
      </c>
      <c r="E16" s="5">
        <f t="shared" si="2"/>
        <v>361</v>
      </c>
      <c r="F16" s="6">
        <f t="shared" si="3"/>
        <v>1743476.575</v>
      </c>
      <c r="G16" s="1"/>
      <c r="H16" s="31"/>
      <c r="I16" s="31"/>
      <c r="J16" s="31"/>
      <c r="K16" s="31"/>
      <c r="L16" s="31"/>
    </row>
    <row r="17" spans="2:12" x14ac:dyDescent="0.25">
      <c r="B17" s="4">
        <v>44197</v>
      </c>
      <c r="C17" s="4">
        <v>44561</v>
      </c>
      <c r="D17" s="5">
        <v>1738647</v>
      </c>
      <c r="E17" s="5">
        <f t="shared" si="2"/>
        <v>361</v>
      </c>
      <c r="F17" s="6">
        <f t="shared" si="3"/>
        <v>1743476.575</v>
      </c>
      <c r="G17" s="1"/>
      <c r="H17" s="31"/>
      <c r="I17" s="31"/>
      <c r="J17" s="31"/>
      <c r="K17" s="31"/>
      <c r="L17" s="31"/>
    </row>
    <row r="18" spans="2:12" x14ac:dyDescent="0.25">
      <c r="B18" s="4">
        <v>44562</v>
      </c>
      <c r="C18" s="4">
        <v>44926</v>
      </c>
      <c r="D18" s="5">
        <v>1738647</v>
      </c>
      <c r="E18" s="5">
        <f t="shared" si="2"/>
        <v>361</v>
      </c>
      <c r="F18" s="6">
        <f t="shared" si="3"/>
        <v>1743476.575</v>
      </c>
      <c r="G18" s="1"/>
      <c r="H18" s="31"/>
      <c r="I18" s="31"/>
      <c r="J18" s="31"/>
      <c r="K18" s="31"/>
      <c r="L18" s="31"/>
    </row>
    <row r="19" spans="2:12" x14ac:dyDescent="0.25">
      <c r="B19" s="4">
        <v>44927</v>
      </c>
      <c r="C19" s="4">
        <v>45240</v>
      </c>
      <c r="D19" s="5">
        <v>1738647</v>
      </c>
      <c r="E19" s="5">
        <f t="shared" si="2"/>
        <v>310</v>
      </c>
      <c r="F19" s="6">
        <f t="shared" si="3"/>
        <v>1497168.25</v>
      </c>
      <c r="G19" s="1"/>
      <c r="H19" s="31"/>
      <c r="I19" s="31"/>
      <c r="J19" s="31"/>
      <c r="K19" s="31"/>
      <c r="L19" s="31"/>
    </row>
    <row r="20" spans="2:12" x14ac:dyDescent="0.25">
      <c r="B20" s="30" t="s">
        <v>6</v>
      </c>
      <c r="C20" s="30"/>
      <c r="D20" s="30"/>
      <c r="E20" s="30"/>
      <c r="F20" s="7">
        <f>SUM(F15:F19)</f>
        <v>7311976.5499999998</v>
      </c>
      <c r="G20" s="1"/>
    </row>
    <row r="21" spans="2:12" x14ac:dyDescent="0.25">
      <c r="G21" s="1"/>
    </row>
    <row r="22" spans="2:12" x14ac:dyDescent="0.25">
      <c r="B22" s="2" t="s">
        <v>1</v>
      </c>
      <c r="C22" s="2" t="s">
        <v>2</v>
      </c>
      <c r="D22" s="2" t="s">
        <v>3</v>
      </c>
      <c r="E22" s="2" t="s">
        <v>4</v>
      </c>
      <c r="F22" s="3" t="s">
        <v>8</v>
      </c>
      <c r="G22" s="1"/>
    </row>
    <row r="23" spans="2:12" x14ac:dyDescent="0.25">
      <c r="B23" s="4">
        <v>43708</v>
      </c>
      <c r="C23" s="4">
        <v>43830</v>
      </c>
      <c r="D23" s="5">
        <v>1738647</v>
      </c>
      <c r="E23" s="5">
        <f t="shared" ref="E23:E27" si="4">DAYS360(B23,C23)+1</f>
        <v>121</v>
      </c>
      <c r="F23" s="6">
        <f t="shared" ref="F23:F27" si="5">(D23*E23)/360</f>
        <v>584378.57499999995</v>
      </c>
      <c r="G23" s="1"/>
    </row>
    <row r="24" spans="2:12" x14ac:dyDescent="0.25">
      <c r="B24" s="4">
        <v>43831</v>
      </c>
      <c r="C24" s="4">
        <v>44196</v>
      </c>
      <c r="D24" s="5">
        <v>1738647</v>
      </c>
      <c r="E24" s="5">
        <f t="shared" si="4"/>
        <v>361</v>
      </c>
      <c r="F24" s="6">
        <f t="shared" si="5"/>
        <v>1743476.575</v>
      </c>
      <c r="G24" s="1"/>
    </row>
    <row r="25" spans="2:12" x14ac:dyDescent="0.25">
      <c r="B25" s="4">
        <v>44197</v>
      </c>
      <c r="C25" s="4">
        <v>44561</v>
      </c>
      <c r="D25" s="5">
        <v>1738647</v>
      </c>
      <c r="E25" s="5">
        <f t="shared" si="4"/>
        <v>361</v>
      </c>
      <c r="F25" s="6">
        <f t="shared" si="5"/>
        <v>1743476.575</v>
      </c>
      <c r="G25" s="1"/>
    </row>
    <row r="26" spans="2:12" x14ac:dyDescent="0.25">
      <c r="B26" s="4">
        <v>44562</v>
      </c>
      <c r="C26" s="4">
        <v>44926</v>
      </c>
      <c r="D26" s="5">
        <v>1738647</v>
      </c>
      <c r="E26" s="5">
        <f t="shared" si="4"/>
        <v>361</v>
      </c>
      <c r="F26" s="6">
        <f t="shared" si="5"/>
        <v>1743476.575</v>
      </c>
      <c r="G26" s="1"/>
    </row>
    <row r="27" spans="2:12" x14ac:dyDescent="0.25">
      <c r="B27" s="4">
        <v>44927</v>
      </c>
      <c r="C27" s="4">
        <v>45240</v>
      </c>
      <c r="D27" s="5">
        <v>1738647</v>
      </c>
      <c r="E27" s="5">
        <f t="shared" si="4"/>
        <v>310</v>
      </c>
      <c r="F27" s="6">
        <f t="shared" si="5"/>
        <v>1497168.25</v>
      </c>
      <c r="G27" s="1"/>
    </row>
    <row r="28" spans="2:12" x14ac:dyDescent="0.25">
      <c r="B28" s="30" t="s">
        <v>6</v>
      </c>
      <c r="C28" s="30"/>
      <c r="D28" s="30"/>
      <c r="E28" s="30"/>
      <c r="F28" s="7">
        <f>SUM(F23:F27)</f>
        <v>7311976.5499999998</v>
      </c>
      <c r="G28" s="1"/>
    </row>
    <row r="29" spans="2:12" x14ac:dyDescent="0.25">
      <c r="G29" s="1"/>
    </row>
    <row r="30" spans="2:12" x14ac:dyDescent="0.25">
      <c r="B30" s="2" t="s">
        <v>1</v>
      </c>
      <c r="C30" s="2" t="s">
        <v>2</v>
      </c>
      <c r="D30" s="2" t="s">
        <v>8</v>
      </c>
      <c r="E30" s="2" t="s">
        <v>4</v>
      </c>
      <c r="F30" s="3" t="s">
        <v>9</v>
      </c>
      <c r="G30" s="1"/>
    </row>
    <row r="31" spans="2:12" x14ac:dyDescent="0.25">
      <c r="B31" s="4">
        <v>43708</v>
      </c>
      <c r="C31" s="4">
        <v>43830</v>
      </c>
      <c r="D31" s="6">
        <v>584378.57499999995</v>
      </c>
      <c r="E31" s="5">
        <f t="shared" ref="E31:E33" si="6">DAYS360(B31,C31)+1</f>
        <v>121</v>
      </c>
      <c r="F31" s="5">
        <f t="shared" ref="F31:F33" si="7">(D31*E31*0.12)/360</f>
        <v>23569.935858333327</v>
      </c>
      <c r="G31" s="1"/>
    </row>
    <row r="32" spans="2:12" x14ac:dyDescent="0.25">
      <c r="B32" s="4">
        <v>43831</v>
      </c>
      <c r="C32" s="4">
        <v>44196</v>
      </c>
      <c r="D32" s="6">
        <v>1743476.575</v>
      </c>
      <c r="E32" s="5">
        <f t="shared" si="6"/>
        <v>361</v>
      </c>
      <c r="F32" s="5">
        <f t="shared" si="7"/>
        <v>209798.34785833329</v>
      </c>
      <c r="G32" s="1"/>
    </row>
    <row r="33" spans="2:6" x14ac:dyDescent="0.25">
      <c r="B33" s="4">
        <v>44197</v>
      </c>
      <c r="C33" s="4">
        <v>44561</v>
      </c>
      <c r="D33" s="6">
        <v>1743476.575</v>
      </c>
      <c r="E33" s="5">
        <f t="shared" si="6"/>
        <v>361</v>
      </c>
      <c r="F33" s="5">
        <f t="shared" si="7"/>
        <v>209798.34785833329</v>
      </c>
    </row>
    <row r="34" spans="2:6" x14ac:dyDescent="0.25">
      <c r="B34" s="4">
        <v>44562</v>
      </c>
      <c r="C34" s="4">
        <v>44926</v>
      </c>
      <c r="D34" s="6">
        <v>1743476.575</v>
      </c>
      <c r="E34" s="5">
        <f t="shared" ref="E34:E35" si="8">DAYS360(B34,C34)+1</f>
        <v>361</v>
      </c>
      <c r="F34" s="5">
        <f t="shared" ref="F34:F35" si="9">(D34*E34*0.12)/360</f>
        <v>209798.34785833329</v>
      </c>
    </row>
    <row r="35" spans="2:6" x14ac:dyDescent="0.25">
      <c r="B35" s="4">
        <v>44927</v>
      </c>
      <c r="C35" s="4">
        <v>45240</v>
      </c>
      <c r="D35" s="6">
        <v>1497168.25</v>
      </c>
      <c r="E35" s="5">
        <f t="shared" si="8"/>
        <v>310</v>
      </c>
      <c r="F35" s="5">
        <f t="shared" si="9"/>
        <v>154707.38583333333</v>
      </c>
    </row>
    <row r="36" spans="2:6" x14ac:dyDescent="0.25">
      <c r="B36" s="30" t="s">
        <v>6</v>
      </c>
      <c r="C36" s="30"/>
      <c r="D36" s="30"/>
      <c r="E36" s="30"/>
      <c r="F36" s="7">
        <f>SUM(F31:F35)</f>
        <v>807672.36526666651</v>
      </c>
    </row>
    <row r="38" spans="2:6" x14ac:dyDescent="0.25">
      <c r="B38" s="2" t="s">
        <v>1</v>
      </c>
      <c r="C38" s="2" t="s">
        <v>2</v>
      </c>
      <c r="D38" s="2" t="s">
        <v>3</v>
      </c>
      <c r="E38" s="2" t="s">
        <v>4</v>
      </c>
      <c r="F38" s="3" t="s">
        <v>10</v>
      </c>
    </row>
    <row r="39" spans="2:6" x14ac:dyDescent="0.25">
      <c r="B39" s="4">
        <v>43708</v>
      </c>
      <c r="C39" s="4">
        <v>45240</v>
      </c>
      <c r="D39" s="5">
        <v>1738647</v>
      </c>
      <c r="E39" s="5">
        <f t="shared" ref="E39" si="10">DAYS360(B39,C39)+1</f>
        <v>1511</v>
      </c>
      <c r="F39" s="5">
        <f>(D39*E39)/720</f>
        <v>3648743.9125000001</v>
      </c>
    </row>
    <row r="40" spans="2:6" x14ac:dyDescent="0.25">
      <c r="B40" s="30" t="s">
        <v>6</v>
      </c>
      <c r="C40" s="30"/>
      <c r="D40" s="30"/>
      <c r="E40" s="30"/>
      <c r="F40" s="7">
        <f>SUM(F39)</f>
        <v>3648743.9125000001</v>
      </c>
    </row>
    <row r="42" spans="2:6" x14ac:dyDescent="0.25">
      <c r="B42" s="28" t="s">
        <v>11</v>
      </c>
      <c r="C42" s="28"/>
      <c r="D42" s="28"/>
      <c r="E42" s="28"/>
      <c r="F42" s="28"/>
    </row>
    <row r="43" spans="2:6" x14ac:dyDescent="0.25">
      <c r="B43" s="2" t="s">
        <v>1</v>
      </c>
      <c r="C43" s="2" t="s">
        <v>2</v>
      </c>
      <c r="D43" s="2" t="s">
        <v>3</v>
      </c>
      <c r="E43" s="2" t="s">
        <v>4</v>
      </c>
      <c r="F43" s="8" t="s">
        <v>12</v>
      </c>
    </row>
    <row r="44" spans="2:6" x14ac:dyDescent="0.25">
      <c r="B44" s="4">
        <v>43511</v>
      </c>
      <c r="C44" s="4">
        <v>43875</v>
      </c>
      <c r="D44" s="6">
        <v>1743476.575</v>
      </c>
      <c r="E44" s="5">
        <f>DAYS360(B44,C44)+1</f>
        <v>360</v>
      </c>
      <c r="F44" s="5">
        <f>(D44/30)*E44</f>
        <v>20921718.899999999</v>
      </c>
    </row>
    <row r="45" spans="2:6" x14ac:dyDescent="0.25">
      <c r="B45" s="4">
        <v>43876</v>
      </c>
      <c r="C45" s="4">
        <v>44241</v>
      </c>
      <c r="D45" s="6">
        <v>1743476.575</v>
      </c>
      <c r="E45" s="6">
        <f>DAYS360(B45,C45)+1</f>
        <v>360</v>
      </c>
      <c r="F45" s="6">
        <f>(D45/30)*E45</f>
        <v>20921718.899999999</v>
      </c>
    </row>
    <row r="46" spans="2:6" x14ac:dyDescent="0.25">
      <c r="B46" s="4">
        <v>44242</v>
      </c>
      <c r="C46" s="4">
        <v>44606</v>
      </c>
      <c r="D46" s="6">
        <v>1743476.575</v>
      </c>
      <c r="E46" s="6">
        <f>DAYS360(B46,C46)+1</f>
        <v>360</v>
      </c>
      <c r="F46" s="6">
        <f>(D46/30)*E46</f>
        <v>20921718.899999999</v>
      </c>
    </row>
    <row r="47" spans="2:6" x14ac:dyDescent="0.25">
      <c r="B47" s="4">
        <v>44607</v>
      </c>
      <c r="C47" s="4">
        <v>44971</v>
      </c>
      <c r="D47" s="6">
        <v>1743476.575</v>
      </c>
      <c r="E47" s="6">
        <f>DAYS360(B47,C47)+1</f>
        <v>360</v>
      </c>
      <c r="F47" s="6">
        <f>(D47/30)*E47</f>
        <v>20921718.899999999</v>
      </c>
    </row>
    <row r="48" spans="2:6" x14ac:dyDescent="0.25">
      <c r="B48" s="30" t="s">
        <v>6</v>
      </c>
      <c r="C48" s="30"/>
      <c r="D48" s="30"/>
      <c r="E48" s="30"/>
      <c r="F48" s="7">
        <f>SUM(F44:F47)</f>
        <v>83686875.599999994</v>
      </c>
    </row>
    <row r="50" spans="2:9" x14ac:dyDescent="0.25">
      <c r="B50" s="28" t="s">
        <v>13</v>
      </c>
      <c r="C50" s="28"/>
      <c r="D50" s="28"/>
      <c r="E50" s="28"/>
      <c r="F50" s="28"/>
      <c r="G50" s="28"/>
      <c r="H50" s="28"/>
      <c r="I50" s="28"/>
    </row>
    <row r="51" spans="2:9" x14ac:dyDescent="0.25">
      <c r="B51" s="32"/>
      <c r="C51" s="32"/>
      <c r="D51" s="32"/>
      <c r="E51" s="9" t="s">
        <v>14</v>
      </c>
      <c r="F51" s="9" t="s">
        <v>15</v>
      </c>
      <c r="G51" s="9" t="s">
        <v>16</v>
      </c>
      <c r="H51" s="27" t="s">
        <v>17</v>
      </c>
      <c r="I51" s="27"/>
    </row>
    <row r="52" spans="2:9" x14ac:dyDescent="0.25">
      <c r="B52" s="34" t="s">
        <v>18</v>
      </c>
      <c r="C52" s="34"/>
      <c r="D52" s="34"/>
      <c r="E52" s="10">
        <v>2019</v>
      </c>
      <c r="F52" s="10">
        <v>8</v>
      </c>
      <c r="G52" s="11">
        <v>31</v>
      </c>
      <c r="H52" s="12" t="s">
        <v>19</v>
      </c>
      <c r="I52" s="13" t="s">
        <v>20</v>
      </c>
    </row>
    <row r="53" spans="2:9" x14ac:dyDescent="0.25">
      <c r="B53" s="34" t="s">
        <v>21</v>
      </c>
      <c r="C53" s="34"/>
      <c r="D53" s="34"/>
      <c r="E53" s="14">
        <v>2003</v>
      </c>
      <c r="F53" s="14">
        <v>1</v>
      </c>
      <c r="G53" s="15">
        <v>7</v>
      </c>
      <c r="H53" s="16">
        <f>(E52-E53)*360+(F52-F53)*30+(G52-G53+1)</f>
        <v>5995</v>
      </c>
      <c r="I53" s="17">
        <f>H53/360</f>
        <v>16.652777777777779</v>
      </c>
    </row>
    <row r="54" spans="2:9" x14ac:dyDescent="0.25">
      <c r="B54" s="34" t="s">
        <v>22</v>
      </c>
      <c r="C54" s="34"/>
      <c r="D54" s="34"/>
      <c r="E54" s="39">
        <v>1738647</v>
      </c>
      <c r="F54" s="39"/>
      <c r="G54" s="39"/>
      <c r="H54" s="39"/>
      <c r="I54" s="39"/>
    </row>
    <row r="55" spans="2:9" x14ac:dyDescent="0.25">
      <c r="B55" s="34" t="s">
        <v>23</v>
      </c>
      <c r="C55" s="34"/>
      <c r="D55" s="34"/>
      <c r="E55" s="40">
        <f>E54/30</f>
        <v>57954.9</v>
      </c>
      <c r="F55" s="40"/>
      <c r="G55" s="40"/>
      <c r="H55" s="40"/>
      <c r="I55" s="40"/>
    </row>
    <row r="56" spans="2:9" x14ac:dyDescent="0.25">
      <c r="B56" s="34" t="s">
        <v>24</v>
      </c>
      <c r="C56" s="34"/>
      <c r="D56" s="34"/>
      <c r="E56" s="40">
        <f>E54</f>
        <v>1738647</v>
      </c>
      <c r="F56" s="40"/>
      <c r="G56" s="40"/>
      <c r="H56" s="40"/>
      <c r="I56" s="40"/>
    </row>
    <row r="57" spans="2:9" x14ac:dyDescent="0.25">
      <c r="B57" s="34" t="s">
        <v>25</v>
      </c>
      <c r="C57" s="34"/>
      <c r="D57" s="34"/>
      <c r="E57" s="18">
        <f>I53-1</f>
        <v>15.652777777777779</v>
      </c>
      <c r="F57" s="40">
        <f>E57*20*E55</f>
        <v>18143103.416666668</v>
      </c>
      <c r="G57" s="40"/>
      <c r="H57" s="40"/>
      <c r="I57" s="40"/>
    </row>
    <row r="58" spans="2:9" x14ac:dyDescent="0.25">
      <c r="B58" s="35" t="s">
        <v>26</v>
      </c>
      <c r="C58" s="35"/>
      <c r="D58" s="35"/>
      <c r="E58" s="19"/>
      <c r="F58" s="41">
        <f>E56+F57</f>
        <v>19881750.416666668</v>
      </c>
      <c r="G58" s="41"/>
      <c r="H58" s="41"/>
      <c r="I58" s="41"/>
    </row>
    <row r="60" spans="2:9" x14ac:dyDescent="0.25">
      <c r="B60" s="28" t="s">
        <v>27</v>
      </c>
      <c r="C60" s="28"/>
      <c r="D60" s="28"/>
      <c r="E60" s="28"/>
      <c r="F60" s="28"/>
    </row>
    <row r="61" spans="2:9" x14ac:dyDescent="0.25">
      <c r="B61" s="36" t="s">
        <v>28</v>
      </c>
      <c r="C61" s="36"/>
      <c r="D61" s="36" t="s">
        <v>31</v>
      </c>
      <c r="E61" s="36"/>
      <c r="F61" s="24" t="s">
        <v>29</v>
      </c>
    </row>
    <row r="62" spans="2:9" x14ac:dyDescent="0.25">
      <c r="B62" s="37">
        <f>(1156839/30)</f>
        <v>38561.300000000003</v>
      </c>
      <c r="C62" s="37"/>
      <c r="D62" s="38">
        <v>1532</v>
      </c>
      <c r="E62" s="38"/>
      <c r="F62" s="25">
        <f>B62*D62</f>
        <v>59075911.600000001</v>
      </c>
    </row>
    <row r="63" spans="2:9" x14ac:dyDescent="0.25">
      <c r="B63" s="1"/>
      <c r="C63" s="1"/>
      <c r="D63" s="1"/>
      <c r="E63" s="1"/>
      <c r="F63" s="1"/>
    </row>
    <row r="64" spans="2:9" x14ac:dyDescent="0.25">
      <c r="B64" s="33" t="s">
        <v>30</v>
      </c>
      <c r="C64" s="33"/>
      <c r="D64" s="33"/>
      <c r="E64" s="33"/>
      <c r="F64" s="26">
        <f>F12+F20+F28+F36+F40+F48+F58+F62</f>
        <v>269468625.59443331</v>
      </c>
    </row>
    <row r="88" spans="2:7" x14ac:dyDescent="0.25">
      <c r="B88" s="20"/>
      <c r="C88" s="20"/>
      <c r="D88" s="20"/>
      <c r="E88" s="21"/>
      <c r="F88" s="22"/>
      <c r="G88" s="1"/>
    </row>
    <row r="89" spans="2:7" x14ac:dyDescent="0.25">
      <c r="B89" s="23"/>
      <c r="C89" s="23"/>
      <c r="D89" s="23"/>
      <c r="E89" s="23"/>
      <c r="F89" s="23"/>
      <c r="G89" s="1"/>
    </row>
    <row r="90" spans="2:7" x14ac:dyDescent="0.25">
      <c r="G90" s="1"/>
    </row>
    <row r="91" spans="2:7" x14ac:dyDescent="0.25">
      <c r="G91" s="1"/>
    </row>
  </sheetData>
  <mergeCells count="30">
    <mergeCell ref="F57:I57"/>
    <mergeCell ref="F58:I58"/>
    <mergeCell ref="H5:L19"/>
    <mergeCell ref="B64:E64"/>
    <mergeCell ref="B56:D56"/>
    <mergeCell ref="B57:D57"/>
    <mergeCell ref="B58:D58"/>
    <mergeCell ref="B52:D52"/>
    <mergeCell ref="B53:D53"/>
    <mergeCell ref="B54:D54"/>
    <mergeCell ref="B55:D55"/>
    <mergeCell ref="B60:F60"/>
    <mergeCell ref="B61:C61"/>
    <mergeCell ref="D61:E61"/>
    <mergeCell ref="B62:C62"/>
    <mergeCell ref="D62:E62"/>
    <mergeCell ref="E54:I54"/>
    <mergeCell ref="E55:I55"/>
    <mergeCell ref="E56:I56"/>
    <mergeCell ref="H51:I51"/>
    <mergeCell ref="B50:I50"/>
    <mergeCell ref="B5:F5"/>
    <mergeCell ref="B12:E12"/>
    <mergeCell ref="B28:E28"/>
    <mergeCell ref="B20:E20"/>
    <mergeCell ref="B48:E48"/>
    <mergeCell ref="B36:E36"/>
    <mergeCell ref="B40:E40"/>
    <mergeCell ref="B42:F42"/>
    <mergeCell ref="B51:D5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30FAC-DFB4-4A2C-9A36-E6EE75A23FAC}">
  <dimension ref="B5:F5"/>
  <sheetViews>
    <sheetView workbookViewId="0">
      <selection activeCell="B6" sqref="B6:F12"/>
    </sheetView>
  </sheetViews>
  <sheetFormatPr baseColWidth="10" defaultRowHeight="15" x14ac:dyDescent="0.25"/>
  <sheetData>
    <row r="5" spans="2:6" x14ac:dyDescent="0.25">
      <c r="B5" s="29" t="s">
        <v>0</v>
      </c>
      <c r="C5" s="29"/>
      <c r="D5" s="29"/>
      <c r="E5" s="29"/>
      <c r="F5" s="29"/>
    </row>
  </sheetData>
  <mergeCells count="1">
    <mergeCell ref="B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LIQ. PRETENSIONES DEMANDA</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Giovanna Carolina Romero Ciodaro</dc:creator>
  <cp:lastModifiedBy>Giovanna Carolina Romero Ciodaro</cp:lastModifiedBy>
  <dcterms:created xsi:type="dcterms:W3CDTF">2023-10-14T16:33:41Z</dcterms:created>
  <dcterms:modified xsi:type="dcterms:W3CDTF">2023-11-10T23:24:24Z</dcterms:modified>
</cp:coreProperties>
</file>