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avidia\Downloads\"/>
    </mc:Choice>
  </mc:AlternateContent>
  <xr:revisionPtr revIDLastSave="0" documentId="8_{6068B481-2F06-4F91-BD9E-025775AEE224}" xr6:coauthVersionLast="47" xr6:coauthVersionMax="47" xr10:uidLastSave="{00000000-0000-0000-0000-000000000000}"/>
  <bookViews>
    <workbookView xWindow="1950" yWindow="600" windowWidth="17430" windowHeight="10920" xr2:uid="{80A25FA8-42D9-4292-9B59-349170A83006}"/>
  </bookViews>
  <sheets>
    <sheet name="1944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0" i="1" l="1"/>
  <c r="D27" i="1"/>
  <c r="D25" i="1"/>
  <c r="D26" i="1" s="1"/>
  <c r="E23" i="1"/>
  <c r="C23" i="1"/>
  <c r="C27" i="1" s="1"/>
  <c r="E16" i="1"/>
  <c r="E15" i="1"/>
  <c r="D14" i="1"/>
  <c r="C14" i="1"/>
  <c r="H13" i="1"/>
  <c r="H14" i="1" s="1"/>
  <c r="G13" i="1"/>
  <c r="E28" i="1" s="1"/>
  <c r="F13" i="1"/>
  <c r="D28" i="1" s="1"/>
  <c r="E13" i="1"/>
  <c r="C28" i="1" s="1"/>
  <c r="F28" i="1" s="1"/>
  <c r="D13" i="1"/>
  <c r="C13" i="1"/>
  <c r="H11" i="1"/>
  <c r="G11" i="1"/>
  <c r="F11" i="1"/>
  <c r="E11" i="1"/>
  <c r="D11" i="1"/>
  <c r="C11" i="1"/>
  <c r="E24" i="1" l="1"/>
  <c r="E29" i="1" s="1"/>
  <c r="F27" i="1"/>
  <c r="E27" i="1"/>
  <c r="E14" i="1"/>
  <c r="C24" i="1"/>
  <c r="E25" i="1"/>
  <c r="E26" i="1" s="1"/>
  <c r="F14" i="1"/>
  <c r="D24" i="1" s="1"/>
  <c r="D29" i="1" s="1"/>
  <c r="C25" i="1"/>
  <c r="G14" i="1"/>
  <c r="F25" i="1" l="1"/>
  <c r="C26" i="1"/>
  <c r="F26" i="1" s="1"/>
  <c r="F24" i="1"/>
  <c r="C29" i="1" l="1"/>
  <c r="C37" i="1" l="1"/>
  <c r="F29" i="1"/>
  <c r="C39" i="1" l="1"/>
  <c r="C3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Angie Paola Gavidia Malaver</author>
  </authors>
  <commentList>
    <comment ref="M13" authorId="0" shapeId="0" xr:uid="{D2B5E340-2EF6-40C2-9CDD-09722614D408}">
      <text>
        <r>
          <rPr>
            <b/>
            <sz val="9"/>
            <color indexed="81"/>
            <rFont val="Tahoma"/>
            <family val="2"/>
          </rPr>
          <t>Angie Paola Gavidia Malaver:</t>
        </r>
        <r>
          <rPr>
            <sz val="9"/>
            <color indexed="81"/>
            <rFont val="Tahoma"/>
            <family val="2"/>
          </rPr>
          <t xml:space="preserve">
Se descuentan los tres años, dado que se amparan acreencias causadas en ejecución del contrato garantizado</t>
        </r>
      </text>
    </comment>
  </commentList>
</comments>
</file>

<file path=xl/sharedStrings.xml><?xml version="1.0" encoding="utf-8"?>
<sst xmlns="http://schemas.openxmlformats.org/spreadsheetml/2006/main" count="36" uniqueCount="36">
  <si>
    <t xml:space="preserve">Alexander Obando Peña </t>
  </si>
  <si>
    <t>03GU071538</t>
  </si>
  <si>
    <t>No cubiertas-Extralegales</t>
  </si>
  <si>
    <t>Derechos de origen convencional</t>
  </si>
  <si>
    <t>1. Bono alimentación.
2. Prima técnica.
3. Prima antigüedad…</t>
  </si>
  <si>
    <t>Fecha siniestro</t>
  </si>
  <si>
    <t>Fecha reclamo</t>
  </si>
  <si>
    <t>Salario Devengado</t>
  </si>
  <si>
    <t>Salario Día</t>
  </si>
  <si>
    <t>Pólizas</t>
  </si>
  <si>
    <t>Salario Pretendido</t>
  </si>
  <si>
    <t>03 GU066585</t>
  </si>
  <si>
    <t>Diferencia salarial</t>
  </si>
  <si>
    <t>03 GU071538</t>
  </si>
  <si>
    <t>Salario día reajuste</t>
  </si>
  <si>
    <t>Extremos laborales</t>
  </si>
  <si>
    <t>Con el Tomador en virtud de los contratos garantizados</t>
  </si>
  <si>
    <t xml:space="preserve">Motivo </t>
  </si>
  <si>
    <t>Contrato realidad con FNA</t>
  </si>
  <si>
    <t>Término</t>
  </si>
  <si>
    <t>Obra o labor</t>
  </si>
  <si>
    <t>Cargo</t>
  </si>
  <si>
    <t>Profesional Grado 01</t>
  </si>
  <si>
    <t>Reajuste salarial</t>
  </si>
  <si>
    <t xml:space="preserve">Reajuste Cesantias </t>
  </si>
  <si>
    <t>Reajuste Intereses de cesantias</t>
  </si>
  <si>
    <t>Reajuste Prima de servicios</t>
  </si>
  <si>
    <t>Reajuste Vacaciones</t>
  </si>
  <si>
    <t>Concepto</t>
  </si>
  <si>
    <t>Propia</t>
  </si>
  <si>
    <t>Valor asegurado</t>
  </si>
  <si>
    <t>Pretensiones</t>
  </si>
  <si>
    <t>PML</t>
  </si>
  <si>
    <t>Base de honorarios</t>
  </si>
  <si>
    <t>Reserva siniestro</t>
  </si>
  <si>
    <t>Reserva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</si>
</sst>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_(&quot;$&quot;\ * #,##0_);_(&quot;$&quot;\ * \(#,##0\);_(&quot;$&quot;\ * &quot;-&quot;??_);_(@_)"/>
    <numFmt numFmtId="165" formatCode="_-&quot;$&quot;\ * #,##0_-;\-&quot;$&quot;\ * #,##0_-;_-&quot;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0" fillId="2" borderId="0" xfId="0" applyFill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3" xfId="0" applyBorder="1" applyAlignment="1">
      <alignment wrapText="1"/>
    </xf>
    <xf numFmtId="0" fontId="0" fillId="2" borderId="3" xfId="0" applyFill="1" applyBorder="1"/>
    <xf numFmtId="14" fontId="0" fillId="2" borderId="3" xfId="0" applyNumberFormat="1" applyFill="1" applyBorder="1"/>
    <xf numFmtId="0" fontId="0" fillId="0" borderId="3" xfId="0" applyBorder="1"/>
    <xf numFmtId="164" fontId="0" fillId="0" borderId="3" xfId="1" applyNumberFormat="1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3" fontId="0" fillId="0" borderId="3" xfId="0" applyNumberFormat="1" applyBorder="1"/>
    <xf numFmtId="0" fontId="2" fillId="0" borderId="3" xfId="0" applyFont="1" applyBorder="1" applyAlignment="1">
      <alignment wrapText="1"/>
    </xf>
    <xf numFmtId="14" fontId="0" fillId="0" borderId="3" xfId="0" applyNumberFormat="1" applyBorder="1"/>
    <xf numFmtId="14" fontId="0" fillId="0" borderId="3" xfId="1" applyNumberFormat="1" applyFont="1" applyBorder="1" applyAlignment="1">
      <alignment wrapText="1"/>
    </xf>
    <xf numFmtId="14" fontId="0" fillId="0" borderId="3" xfId="0" applyNumberFormat="1" applyBorder="1" applyAlignment="1">
      <alignment wrapText="1"/>
    </xf>
    <xf numFmtId="14" fontId="0" fillId="0" borderId="0" xfId="0" applyNumberFormat="1"/>
    <xf numFmtId="14" fontId="0" fillId="0" borderId="0" xfId="0" applyNumberFormat="1" applyAlignment="1">
      <alignment wrapText="1"/>
    </xf>
    <xf numFmtId="164" fontId="0" fillId="0" borderId="3" xfId="0" applyNumberFormat="1" applyBorder="1"/>
    <xf numFmtId="164" fontId="0" fillId="0" borderId="0" xfId="0" applyNumberFormat="1"/>
    <xf numFmtId="165" fontId="0" fillId="0" borderId="0" xfId="0" applyNumberFormat="1"/>
    <xf numFmtId="44" fontId="2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0" fontId="0" fillId="3" borderId="0" xfId="0" applyFill="1"/>
    <xf numFmtId="165" fontId="0" fillId="3" borderId="0" xfId="0" applyNumberFormat="1" applyFill="1"/>
    <xf numFmtId="165" fontId="0" fillId="0" borderId="0" xfId="0" applyNumberFormat="1" applyAlignment="1">
      <alignment wrapText="1"/>
    </xf>
    <xf numFmtId="0" fontId="0" fillId="4" borderId="0" xfId="0" applyFill="1"/>
    <xf numFmtId="165" fontId="0" fillId="4" borderId="0" xfId="1" applyNumberFormat="1" applyFont="1" applyFill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1409700</xdr:colOff>
      <xdr:row>13</xdr:row>
      <xdr:rowOff>133350</xdr:rowOff>
    </xdr:from>
    <xdr:to>
      <xdr:col>17</xdr:col>
      <xdr:colOff>9525</xdr:colOff>
      <xdr:row>23</xdr:row>
      <xdr:rowOff>113385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8C88258-D4B8-4BE9-AAD0-7B825D7DDD2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9884" t="44928" r="43916" b="29300"/>
        <a:stretch/>
      </xdr:blipFill>
      <xdr:spPr>
        <a:xfrm>
          <a:off x="14516100" y="2990850"/>
          <a:ext cx="6010275" cy="188503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8FA4B9D-B25A-497C-B9A8-5EDEDA95AFA0}" name="Tabla24" displayName="Tabla24" ref="B34:C40" totalsRowShown="0">
  <autoFilter ref="B34:C40" xr:uid="{361D9580-2A91-4DAA-9CDA-7070679F1452}"/>
  <tableColumns count="2">
    <tableColumn id="1" xr3:uid="{3596A525-288A-45D7-B16B-CE2557AD11F2}" name="Concepto"/>
    <tableColumn id="2" xr3:uid="{85AC36D3-3E07-4C35-A96D-82BC601A131A}" name="Propia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EE12D-502A-434E-8674-AD58111F3B3A}">
  <dimension ref="A1:M40"/>
  <sheetViews>
    <sheetView tabSelected="1" topLeftCell="B23" workbookViewId="0">
      <selection activeCell="C41" sqref="C41"/>
    </sheetView>
  </sheetViews>
  <sheetFormatPr baseColWidth="10" defaultRowHeight="15" x14ac:dyDescent="0.25"/>
  <cols>
    <col min="1" max="1" width="23.140625" customWidth="1"/>
    <col min="2" max="2" width="21.28515625" style="2" customWidth="1"/>
    <col min="3" max="3" width="24.42578125" style="2" bestFit="1" customWidth="1"/>
    <col min="4" max="7" width="21.28515625" style="2" customWidth="1"/>
    <col min="8" max="11" width="21.28515625" customWidth="1"/>
  </cols>
  <sheetData>
    <row r="1" spans="1:13" x14ac:dyDescent="0.25">
      <c r="A1" s="1" t="s">
        <v>0</v>
      </c>
    </row>
    <row r="2" spans="1:13" x14ac:dyDescent="0.25">
      <c r="A2" s="3" t="s">
        <v>1</v>
      </c>
    </row>
    <row r="3" spans="1:13" x14ac:dyDescent="0.25">
      <c r="D3" s="4" t="s">
        <v>2</v>
      </c>
      <c r="E3" s="5"/>
      <c r="F3"/>
      <c r="G3"/>
    </row>
    <row r="4" spans="1:13" ht="45" x14ac:dyDescent="0.25">
      <c r="A4" s="2"/>
      <c r="D4" s="6" t="s">
        <v>3</v>
      </c>
      <c r="E4" s="6" t="s">
        <v>4</v>
      </c>
      <c r="F4"/>
      <c r="G4"/>
    </row>
    <row r="5" spans="1:13" x14ac:dyDescent="0.25">
      <c r="A5" s="2"/>
      <c r="K5" s="7" t="s">
        <v>5</v>
      </c>
      <c r="L5" s="8">
        <v>43780</v>
      </c>
    </row>
    <row r="6" spans="1:13" x14ac:dyDescent="0.25">
      <c r="K6" s="7" t="s">
        <v>6</v>
      </c>
      <c r="L6" s="8">
        <v>45222</v>
      </c>
    </row>
    <row r="8" spans="1:13" x14ac:dyDescent="0.25">
      <c r="H8" s="2"/>
    </row>
    <row r="9" spans="1:13" x14ac:dyDescent="0.25">
      <c r="C9" s="2">
        <v>2014</v>
      </c>
      <c r="D9" s="2">
        <v>2015</v>
      </c>
      <c r="E9" s="2">
        <v>2016</v>
      </c>
      <c r="F9" s="2">
        <v>2017</v>
      </c>
      <c r="G9" s="2">
        <v>2018</v>
      </c>
      <c r="H9" s="2">
        <v>2019</v>
      </c>
    </row>
    <row r="10" spans="1:13" x14ac:dyDescent="0.25">
      <c r="B10" s="9" t="s">
        <v>7</v>
      </c>
      <c r="C10" s="10">
        <v>4518000</v>
      </c>
      <c r="D10" s="10">
        <v>4518000</v>
      </c>
      <c r="E10" s="10">
        <v>4470000</v>
      </c>
      <c r="F10" s="10">
        <v>4470000</v>
      </c>
      <c r="G10" s="10">
        <v>6330000</v>
      </c>
      <c r="H10" s="10">
        <v>6330000</v>
      </c>
      <c r="I10" s="2"/>
      <c r="J10" s="2"/>
      <c r="K10" s="2"/>
    </row>
    <row r="11" spans="1:13" x14ac:dyDescent="0.25">
      <c r="B11" s="9" t="s">
        <v>8</v>
      </c>
      <c r="C11" s="10">
        <f>C10/30</f>
        <v>150600</v>
      </c>
      <c r="D11" s="10">
        <f t="shared" ref="D11:H11" si="0">D10/30</f>
        <v>150600</v>
      </c>
      <c r="E11" s="10">
        <f t="shared" si="0"/>
        <v>149000</v>
      </c>
      <c r="F11" s="10">
        <f>F10/300</f>
        <v>14900</v>
      </c>
      <c r="G11" s="10">
        <f t="shared" si="0"/>
        <v>211000</v>
      </c>
      <c r="H11" s="10">
        <f t="shared" si="0"/>
        <v>211000</v>
      </c>
      <c r="I11" s="2"/>
      <c r="J11" s="2"/>
      <c r="K11" s="11" t="s">
        <v>9</v>
      </c>
      <c r="L11" s="11"/>
      <c r="M11" s="11"/>
    </row>
    <row r="12" spans="1:13" x14ac:dyDescent="0.25">
      <c r="B12" s="9" t="s">
        <v>10</v>
      </c>
      <c r="C12" s="10">
        <v>5025269</v>
      </c>
      <c r="D12" s="10">
        <v>5259447</v>
      </c>
      <c r="E12" s="10">
        <v>5668109</v>
      </c>
      <c r="F12" s="12">
        <v>6050706</v>
      </c>
      <c r="G12" s="12">
        <v>6358688</v>
      </c>
      <c r="H12" s="10">
        <v>6645000</v>
      </c>
      <c r="K12" s="13" t="s">
        <v>11</v>
      </c>
      <c r="L12" s="14">
        <v>42562</v>
      </c>
      <c r="M12" s="14">
        <v>42968</v>
      </c>
    </row>
    <row r="13" spans="1:13" x14ac:dyDescent="0.25">
      <c r="B13" s="9" t="s">
        <v>12</v>
      </c>
      <c r="C13" s="10">
        <f>C12-C10</f>
        <v>507269</v>
      </c>
      <c r="D13" s="10">
        <f t="shared" ref="D13:H13" si="1">D12-D10</f>
        <v>741447</v>
      </c>
      <c r="E13" s="10">
        <f t="shared" si="1"/>
        <v>1198109</v>
      </c>
      <c r="F13" s="10">
        <f t="shared" si="1"/>
        <v>1580706</v>
      </c>
      <c r="G13" s="10">
        <f t="shared" si="1"/>
        <v>28688</v>
      </c>
      <c r="H13" s="10">
        <f t="shared" si="1"/>
        <v>315000</v>
      </c>
      <c r="K13" s="13" t="s">
        <v>13</v>
      </c>
      <c r="L13" s="14">
        <v>42963</v>
      </c>
      <c r="M13" s="14">
        <v>43180</v>
      </c>
    </row>
    <row r="14" spans="1:13" x14ac:dyDescent="0.25">
      <c r="B14" s="9" t="s">
        <v>14</v>
      </c>
      <c r="C14" s="10">
        <f>C13/30</f>
        <v>16908.966666666667</v>
      </c>
      <c r="D14" s="10">
        <f t="shared" ref="D14:H14" si="2">D13/30</f>
        <v>24714.9</v>
      </c>
      <c r="E14" s="10">
        <f t="shared" si="2"/>
        <v>39936.966666666667</v>
      </c>
      <c r="F14" s="10">
        <f t="shared" si="2"/>
        <v>52690.2</v>
      </c>
      <c r="G14" s="10">
        <f t="shared" si="2"/>
        <v>956.26666666666665</v>
      </c>
      <c r="H14" s="10">
        <f t="shared" si="2"/>
        <v>10500</v>
      </c>
      <c r="K14" s="2"/>
      <c r="L14" s="2"/>
    </row>
    <row r="15" spans="1:13" x14ac:dyDescent="0.25">
      <c r="B15" s="9" t="s">
        <v>15</v>
      </c>
      <c r="C15" s="15">
        <v>41962</v>
      </c>
      <c r="D15" s="16">
        <v>43780</v>
      </c>
      <c r="E15">
        <f>DAYS360(C15,D15)+1</f>
        <v>1793</v>
      </c>
      <c r="K15" s="2"/>
      <c r="L15" s="2"/>
    </row>
    <row r="16" spans="1:13" x14ac:dyDescent="0.25">
      <c r="B16" s="9" t="s">
        <v>16</v>
      </c>
      <c r="C16" s="15">
        <v>42562</v>
      </c>
      <c r="D16" s="16">
        <v>43180</v>
      </c>
      <c r="E16">
        <f>DAYS360(C16,D16)+1</f>
        <v>611</v>
      </c>
      <c r="K16" s="2"/>
      <c r="L16" s="2"/>
    </row>
    <row r="17" spans="2:11" x14ac:dyDescent="0.25">
      <c r="B17" s="9" t="s">
        <v>17</v>
      </c>
      <c r="C17" s="14" t="s">
        <v>18</v>
      </c>
      <c r="D17"/>
      <c r="E17"/>
    </row>
    <row r="18" spans="2:11" x14ac:dyDescent="0.25">
      <c r="B18" s="9" t="s">
        <v>19</v>
      </c>
      <c r="C18" s="9" t="s">
        <v>20</v>
      </c>
      <c r="D18"/>
      <c r="E18"/>
    </row>
    <row r="19" spans="2:11" x14ac:dyDescent="0.25">
      <c r="B19" s="9" t="s">
        <v>21</v>
      </c>
      <c r="C19" s="6" t="s">
        <v>22</v>
      </c>
      <c r="D19"/>
      <c r="E19"/>
    </row>
    <row r="20" spans="2:11" x14ac:dyDescent="0.25">
      <c r="B20"/>
      <c r="C20"/>
      <c r="D20" s="17"/>
      <c r="E20"/>
    </row>
    <row r="21" spans="2:11" x14ac:dyDescent="0.25">
      <c r="B21"/>
      <c r="C21"/>
      <c r="D21" s="17"/>
      <c r="E21"/>
    </row>
    <row r="22" spans="2:11" x14ac:dyDescent="0.25">
      <c r="B22"/>
      <c r="C22" s="17">
        <v>42735</v>
      </c>
      <c r="E22" s="18">
        <v>43101</v>
      </c>
      <c r="F22"/>
      <c r="G22"/>
    </row>
    <row r="23" spans="2:11" x14ac:dyDescent="0.25">
      <c r="B23"/>
      <c r="C23">
        <f>DAYS360(C16,C22)+1</f>
        <v>171</v>
      </c>
      <c r="D23" s="2">
        <v>360</v>
      </c>
      <c r="E23" s="2">
        <f>DAYS360(E22,D16)+1</f>
        <v>81</v>
      </c>
      <c r="F23"/>
      <c r="G23"/>
    </row>
    <row r="24" spans="2:11" x14ac:dyDescent="0.25">
      <c r="B24" s="9" t="s">
        <v>23</v>
      </c>
      <c r="C24" s="19">
        <f>C23*E14</f>
        <v>6829221.2999999998</v>
      </c>
      <c r="D24" s="19">
        <f>D23*F14</f>
        <v>18968472</v>
      </c>
      <c r="E24" s="19">
        <f>E23*G14</f>
        <v>77457.600000000006</v>
      </c>
      <c r="F24" s="20">
        <f>SUM(C24:E24)</f>
        <v>25875150.900000002</v>
      </c>
      <c r="G24" s="20"/>
    </row>
    <row r="25" spans="2:11" x14ac:dyDescent="0.25">
      <c r="B25" s="9" t="s">
        <v>24</v>
      </c>
      <c r="C25" s="19">
        <f>E13*C23/360</f>
        <v>569101.77500000002</v>
      </c>
      <c r="D25" s="19">
        <f>F13*D23/360</f>
        <v>1580706</v>
      </c>
      <c r="E25" s="19">
        <f>G13*E23/360</f>
        <v>6454.8</v>
      </c>
      <c r="F25" s="20">
        <f>SUM(C25:E25)</f>
        <v>2156262.5749999997</v>
      </c>
      <c r="G25" s="20"/>
    </row>
    <row r="26" spans="2:11" x14ac:dyDescent="0.25">
      <c r="B26" s="9" t="s">
        <v>25</v>
      </c>
      <c r="C26" s="19">
        <f t="shared" ref="C26:E26" si="3">C25*0.12*C23/360</f>
        <v>32438.801175000001</v>
      </c>
      <c r="D26" s="19">
        <f t="shared" si="3"/>
        <v>189684.72</v>
      </c>
      <c r="E26" s="19">
        <f t="shared" si="3"/>
        <v>174.27960000000002</v>
      </c>
      <c r="F26" s="20">
        <f>SUM(C26:E26)</f>
        <v>222297.80077500001</v>
      </c>
      <c r="G26" s="20"/>
      <c r="H26" s="2"/>
    </row>
    <row r="27" spans="2:11" x14ac:dyDescent="0.25">
      <c r="B27" s="9" t="s">
        <v>26</v>
      </c>
      <c r="C27" s="19">
        <f>E13*C23/360</f>
        <v>569101.77500000002</v>
      </c>
      <c r="D27" s="19">
        <f>F13*D23/360</f>
        <v>1580706</v>
      </c>
      <c r="E27" s="19">
        <f>G13*E23/360</f>
        <v>6454.8</v>
      </c>
      <c r="F27" s="20">
        <f>SUM(C27:E27)</f>
        <v>2156262.5749999997</v>
      </c>
      <c r="G27" s="20"/>
      <c r="H27" s="2"/>
    </row>
    <row r="28" spans="2:11" x14ac:dyDescent="0.25">
      <c r="B28" s="9" t="s">
        <v>27</v>
      </c>
      <c r="C28" s="19">
        <f>E13*C23/720</f>
        <v>284550.88750000001</v>
      </c>
      <c r="D28" s="19">
        <f>F13*D23/720</f>
        <v>790353</v>
      </c>
      <c r="E28" s="19">
        <f>G13*E23/720</f>
        <v>3227.4</v>
      </c>
      <c r="F28" s="20">
        <f>SUM(C28:E28)</f>
        <v>1078131.2874999999</v>
      </c>
      <c r="G28" s="20"/>
      <c r="H28" s="2"/>
    </row>
    <row r="29" spans="2:11" x14ac:dyDescent="0.25">
      <c r="B29"/>
      <c r="C29" s="19">
        <f t="shared" ref="C29:E29" si="4">SUM(C24:C28)</f>
        <v>8284414.5386750009</v>
      </c>
      <c r="D29" s="19">
        <f t="shared" si="4"/>
        <v>23109921.719999999</v>
      </c>
      <c r="E29" s="19">
        <f t="shared" si="4"/>
        <v>93768.8796</v>
      </c>
      <c r="F29" s="20">
        <f>SUM(C29:E29)</f>
        <v>31488105.138275001</v>
      </c>
      <c r="G29" s="20"/>
      <c r="H29" s="2"/>
    </row>
    <row r="30" spans="2:11" x14ac:dyDescent="0.25">
      <c r="B30"/>
      <c r="C30" s="21"/>
      <c r="D30"/>
      <c r="E30"/>
      <c r="I30" s="20"/>
      <c r="J30" s="20"/>
      <c r="K30" s="2"/>
    </row>
    <row r="31" spans="2:11" x14ac:dyDescent="0.25">
      <c r="B31"/>
      <c r="C31"/>
      <c r="D31"/>
      <c r="E31"/>
      <c r="I31" s="2"/>
      <c r="J31" s="2"/>
      <c r="K31" s="2"/>
    </row>
    <row r="34" spans="2:7" x14ac:dyDescent="0.25">
      <c r="B34" s="1" t="s">
        <v>28</v>
      </c>
      <c r="C34" s="22" t="s">
        <v>29</v>
      </c>
      <c r="F34"/>
      <c r="G34"/>
    </row>
    <row r="35" spans="2:7" x14ac:dyDescent="0.25">
      <c r="B35" t="s">
        <v>30</v>
      </c>
      <c r="C35" s="23">
        <v>10520000000</v>
      </c>
      <c r="F35"/>
      <c r="G35"/>
    </row>
    <row r="36" spans="2:7" x14ac:dyDescent="0.25">
      <c r="B36" t="s">
        <v>31</v>
      </c>
      <c r="C36" s="23"/>
      <c r="F36"/>
      <c r="G36"/>
    </row>
    <row r="37" spans="2:7" x14ac:dyDescent="0.25">
      <c r="B37" t="s">
        <v>32</v>
      </c>
      <c r="C37" s="21">
        <f>SUM(C29:E29)</f>
        <v>31488105.138275001</v>
      </c>
      <c r="F37"/>
      <c r="G37"/>
    </row>
    <row r="38" spans="2:7" x14ac:dyDescent="0.25">
      <c r="B38" t="s">
        <v>33</v>
      </c>
      <c r="C38" s="21">
        <f>C37</f>
        <v>31488105.138275001</v>
      </c>
      <c r="F38"/>
      <c r="G38"/>
    </row>
    <row r="39" spans="2:7" x14ac:dyDescent="0.25">
      <c r="B39" s="24" t="s">
        <v>34</v>
      </c>
      <c r="C39" s="25">
        <f>C37*32%</f>
        <v>10076193.644248001</v>
      </c>
      <c r="E39" s="26"/>
      <c r="F39"/>
      <c r="G39"/>
    </row>
    <row r="40" spans="2:7" x14ac:dyDescent="0.25">
      <c r="B40" s="27" t="s">
        <v>35</v>
      </c>
      <c r="C40" s="28">
        <f>(1160000*6)*30%</f>
        <v>2088000</v>
      </c>
      <c r="E40" s="26"/>
      <c r="F40"/>
      <c r="G40"/>
    </row>
  </sheetData>
  <mergeCells count="2">
    <mergeCell ref="D3:E3"/>
    <mergeCell ref="K11:M11"/>
  </mergeCells>
  <pageMargins left="0.7" right="0.7" top="0.75" bottom="0.75" header="0.3" footer="0.3"/>
  <drawing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19444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 Paola Gavidia Malaver</dc:creator>
  <cp:lastModifiedBy>Angie Paola Gavidia Malaver</cp:lastModifiedBy>
  <dcterms:created xsi:type="dcterms:W3CDTF">2023-11-22T16:20:21Z</dcterms:created>
  <dcterms:modified xsi:type="dcterms:W3CDTF">2023-11-22T16:20:28Z</dcterms:modified>
</cp:coreProperties>
</file>