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0.1. LIQUIDACIONES/ROCIO BEREDI HERNANDEZ SILVERA/"/>
    </mc:Choice>
  </mc:AlternateContent>
  <xr:revisionPtr revIDLastSave="5" documentId="13_ncr:1_{8A58AA21-243F-442B-965A-B5FB8E7FF0A0}" xr6:coauthVersionLast="47" xr6:coauthVersionMax="47" xr10:uidLastSave="{85B1E023-D6B4-4E4D-A7C2-86BC357EA320}"/>
  <bookViews>
    <workbookView xWindow="20370" yWindow="-120" windowWidth="20730" windowHeight="11040" xr2:uid="{69AAD36E-CAFA-43EB-832F-400E58192986}"/>
  </bookViews>
  <sheets>
    <sheet name="LIQ. PRETENSIONES DEMANDA" sheetId="13" r:id="rId1"/>
    <sheet name="PML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3" l="1"/>
  <c r="B24" i="13"/>
  <c r="F20" i="13"/>
  <c r="D19" i="13"/>
  <c r="E47" i="13"/>
  <c r="E46" i="13"/>
  <c r="H44" i="13"/>
  <c r="I44" i="13" s="1"/>
  <c r="E48" i="13" s="1"/>
  <c r="F48" i="13" s="1"/>
  <c r="F49" i="13" s="1"/>
  <c r="E36" i="13" l="1"/>
  <c r="F36" i="13" s="1"/>
  <c r="E35" i="13"/>
  <c r="F35" i="13" s="1"/>
  <c r="E34" i="13"/>
  <c r="F34" i="13" s="1"/>
  <c r="E33" i="13"/>
  <c r="F33" i="13" s="1"/>
  <c r="E32" i="13"/>
  <c r="F32" i="13" s="1"/>
  <c r="E31" i="13"/>
  <c r="F31" i="13" s="1"/>
  <c r="E30" i="13"/>
  <c r="F30" i="13" s="1"/>
  <c r="E29" i="13"/>
  <c r="F29" i="13" s="1"/>
  <c r="E28" i="13"/>
  <c r="F28" i="13" s="1"/>
  <c r="E8" i="13"/>
  <c r="F8" i="13" s="1"/>
  <c r="E15" i="13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38" i="13" l="1"/>
  <c r="F38" i="13" s="1"/>
  <c r="E37" i="13"/>
  <c r="F37" i="13" s="1"/>
  <c r="F39" i="13" s="1"/>
  <c r="F24" i="13"/>
  <c r="E19" i="13" l="1"/>
  <c r="F19" i="13" s="1"/>
  <c r="E18" i="13"/>
  <c r="F18" i="13" s="1"/>
  <c r="E17" i="13"/>
  <c r="F17" i="13" s="1"/>
  <c r="E16" i="13"/>
  <c r="F16" i="13" s="1"/>
  <c r="F15" i="13"/>
</calcChain>
</file>

<file path=xl/sharedStrings.xml><?xml version="1.0" encoding="utf-8"?>
<sst xmlns="http://schemas.openxmlformats.org/spreadsheetml/2006/main" count="38" uniqueCount="33">
  <si>
    <t>LIQUIDACIÓN DE LAS PRETENSIONES DE LA DEMANDA</t>
  </si>
  <si>
    <t>DESDE</t>
  </si>
  <si>
    <t>HASTA</t>
  </si>
  <si>
    <t>SALARIO</t>
  </si>
  <si>
    <t>DÍAS</t>
  </si>
  <si>
    <t>TOTAL ADEUDADO</t>
  </si>
  <si>
    <t>CESANTÍAS</t>
  </si>
  <si>
    <t>Salario diario</t>
  </si>
  <si>
    <t>Total</t>
  </si>
  <si>
    <t>Total Liquidación:</t>
  </si>
  <si>
    <t>LIQUIDACIÓN PARA FACTURACIÓN (CONFORME A LOS AMPAROS DE LA PÓLIZA)</t>
  </si>
  <si>
    <t>INDEMNIZACIÓN DEL ARTÍCULO 65 DEL C.S.T.</t>
  </si>
  <si>
    <t>x 720 días</t>
  </si>
  <si>
    <t>SANCIÓN POR NO CONSIGNACIÓN DE CESANTÍAS</t>
  </si>
  <si>
    <t>SANCIÓN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</si>
  <si>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</si>
  <si>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</si>
  <si>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</si>
  <si>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</si>
  <si>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</si>
  <si>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</si>
  <si>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</si>
  <si>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</si>
  <si>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</si>
  <si>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</si>
  <si>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</si>
  <si>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</si>
  <si>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</si>
  <si>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 xml:space="preserve">*Nota: Se liquidan las cesantías de los años 2008 al 2018 con base en un  SMLMV ya que en la demanda no se indica un salario fijo para dichos años y las cesantías del año 2019 se liquidan sobre una base salarial de 1,110,000 más el aux. de transporte ya que devengaba menos de dos SMMLV.  </t>
  </si>
  <si>
    <t>Fecha de Terminación del contrato:</t>
  </si>
  <si>
    <t xml:space="preserve">*Nota: Conforme al clausulado que nos envió la compañía, las pólizas amparan el pago de salarios, prestaciones sociales e indemnizacíon del art 64 C.S.T. </t>
  </si>
  <si>
    <t>Nota: La póliza No. 06 CU037781 tiene una vigencia del 01/04/2018 al 01/04/2019 y la póliza No. 06 CU035926 tiene una vigencia del 01/04/2017 al 01/04/2018. En este sentido, se precisa que la vinculación del demandante con el afianzado de la póliza data del 01/07/2011 al 19/03/2015. Así las cosas, es evidente que no es posible efectuar liquidación del PML ya que (i) La vinculación y desvinculación laboral del demandante con el tomador de la póliza tiene fechas anteriores a la de inicio de la vigencia de la póliza No. 06 CU037781 y 06 CU035926</t>
  </si>
  <si>
    <t>Nota: Las vinculaciones posteriores a las que el demandante tuvo con CINCO DIAMANTES, se dieron con OPERADOR DE CADENA DE SUMINISTROS Y SERVICIOS LOGISTICOS S.A.S. y GESTIÓN Y OPERACIÓN DE LA COSTA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</si>
</sst>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164" fontId="0" fillId="0" borderId="1" xfId="7" applyNumberFormat="1" applyFont="1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5" fillId="2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/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3" borderId="1" xfId="0" applyNumberFormat="1" applyFont="1" applyFill="1" applyBorder="1"/>
    <xf numFmtId="164" fontId="5" fillId="0" borderId="1" xfId="1" applyNumberFormat="1" applyFont="1" applyBorder="1" applyAlignment="1">
      <alignment horizontal="center"/>
    </xf>
    <xf numFmtId="165" fontId="4" fillId="4" borderId="1" xfId="0" applyNumberFormat="1" applyFont="1" applyFill="1" applyBorder="1"/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9" fontId="8" fillId="2" borderId="1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1" xfId="0" applyFont="1" applyBorder="1"/>
    <xf numFmtId="8" fontId="8" fillId="0" borderId="2" xfId="0" applyNumberFormat="1" applyFont="1" applyBorder="1" applyAlignment="1">
      <alignment horizontal="center"/>
    </xf>
    <xf numFmtId="8" fontId="8" fillId="0" borderId="4" xfId="0" applyNumberFormat="1" applyFont="1" applyBorder="1" applyAlignment="1">
      <alignment horizontal="center"/>
    </xf>
    <xf numFmtId="8" fontId="8" fillId="0" borderId="5" xfId="0" applyNumberFormat="1" applyFont="1" applyBorder="1" applyAlignment="1">
      <alignment horizontal="center"/>
    </xf>
    <xf numFmtId="8" fontId="8" fillId="3" borderId="2" xfId="0" applyNumberFormat="1" applyFont="1" applyFill="1" applyBorder="1" applyAlignment="1">
      <alignment horizontal="center"/>
    </xf>
    <xf numFmtId="8" fontId="8" fillId="3" borderId="4" xfId="0" applyNumberFormat="1" applyFont="1" applyFill="1" applyBorder="1" applyAlignment="1">
      <alignment horizontal="center"/>
    </xf>
    <xf numFmtId="8" fontId="8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8" fontId="7" fillId="0" borderId="2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29">
    <cellStyle name="Millares" xfId="1" builtinId="3"/>
    <cellStyle name="Millares [0] 2" xfId="4" xr:uid="{3555D9B7-EA0C-4C21-A235-0CD6BE1EC253}"/>
    <cellStyle name="Millares 2" xfId="9" xr:uid="{52E748A6-508A-43EC-9983-10807D820023}"/>
    <cellStyle name="Millares 2 2" xfId="21" xr:uid="{4F66F4AB-0A68-4F03-AD5B-64AF4772442F}"/>
    <cellStyle name="Millares 3" xfId="11" xr:uid="{489BD241-C3FF-4DFE-89AE-EA3930EC2C75}"/>
    <cellStyle name="Millares 3 2" xfId="23" xr:uid="{22B9B608-C17D-44AF-9B14-867E4D1DB1B8}"/>
    <cellStyle name="Millares 4" xfId="7" xr:uid="{30B7C3BA-0FB0-470D-88BE-FBEF74427B88}"/>
    <cellStyle name="Millares 4 2" xfId="19" xr:uid="{77B66791-6961-41E2-AC06-12C58324CB10}"/>
    <cellStyle name="Millares 5" xfId="13" xr:uid="{79326964-5294-479E-B982-0A5948E6458E}"/>
    <cellStyle name="Millares 5 2" xfId="25" xr:uid="{3EBCF02E-E19D-464F-AF71-78BCC1B59BB1}"/>
    <cellStyle name="Millares 6" xfId="16" xr:uid="{ABFDC7D0-759F-45EB-9979-8CD3F87889E5}"/>
    <cellStyle name="Millares 6 2" xfId="28" xr:uid="{2ABA365D-AB19-4EDA-A6CD-9365E7C11CC7}"/>
    <cellStyle name="Millares 7" xfId="17" xr:uid="{7AE797F9-ACC0-4CBE-934A-9A672D3DA26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3 2" xfId="22" xr:uid="{5F0FD966-7D87-405D-85BE-665357CDF83E}"/>
    <cellStyle name="Moneda 4" xfId="12" xr:uid="{91876A93-028D-40C8-982D-CCA51D4D575D}"/>
    <cellStyle name="Moneda 4 2" xfId="24" xr:uid="{8CE46956-FB01-47E7-BF56-8335506FDAB9}"/>
    <cellStyle name="Moneda 5" xfId="8" xr:uid="{A7350134-E2AE-4379-A4D5-B823FC54C5D3}"/>
    <cellStyle name="Moneda 5 2" xfId="20" xr:uid="{EAF4937E-F8DB-44E0-8DAC-934DF7F23604}"/>
    <cellStyle name="Moneda 6" xfId="14" xr:uid="{BF3C704B-FB29-4786-98E8-8A8CE20070B2}"/>
    <cellStyle name="Moneda 6 2" xfId="26" xr:uid="{13705FFA-B06D-4F0E-B2E3-C04ACAA2253F}"/>
    <cellStyle name="Moneda 7" xfId="15" xr:uid="{B8E0172D-6407-491A-BE97-75C736043314}"/>
    <cellStyle name="Moneda 7 2" xfId="27" xr:uid="{8837D052-02A6-4564-B140-B2FD6D509B53}"/>
    <cellStyle name="Moneda 8" xfId="18" xr:uid="{440FB60B-93FA-409C-B00E-ADCFE0CEC02D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A7A3A-717B-4CCA-8033-5A57D441D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1431763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38DC-FFDF-4AEE-890B-845EF6CF302C}">
  <dimension ref="B5:K51"/>
  <sheetViews>
    <sheetView tabSelected="1" topLeftCell="A22" zoomScaleNormal="100" workbookViewId="0">
      <selection activeCell="I35" sqref="I35"/>
    </sheetView>
  </sheetViews>
  <sheetFormatPr baseColWidth="10" defaultColWidth="11.42578125" defaultRowHeight="15" x14ac:dyDescent="0.25"/>
  <cols>
    <col min="2" max="2" width="16.42578125" customWidth="1"/>
    <col min="5" max="5" width="22.7109375" bestFit="1" customWidth="1"/>
    <col min="6" max="6" width="18.85546875" customWidth="1"/>
    <col min="8" max="8" width="12.28515625" bestFit="1" customWidth="1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ht="15" customHeight="1" x14ac:dyDescent="0.25">
      <c r="B5" s="33" t="s">
        <v>0</v>
      </c>
      <c r="C5" s="33"/>
      <c r="D5" s="33"/>
      <c r="E5" s="33"/>
      <c r="F5" s="33"/>
      <c r="H5" s="35" t="s">
        <v>28</v>
      </c>
      <c r="I5" s="35"/>
      <c r="J5" s="35"/>
      <c r="K5" s="35"/>
    </row>
    <row r="6" spans="2:11" x14ac:dyDescent="0.25">
      <c r="H6" s="35"/>
      <c r="I6" s="35"/>
      <c r="J6" s="35"/>
      <c r="K6" s="35"/>
    </row>
    <row r="7" spans="2:11" x14ac:dyDescent="0.25">
      <c r="B7" s="1" t="s">
        <v>1</v>
      </c>
      <c r="C7" s="1" t="s">
        <v>2</v>
      </c>
      <c r="D7" s="1" t="s">
        <v>3</v>
      </c>
      <c r="E7" s="1" t="s">
        <v>4</v>
      </c>
      <c r="F7" s="5" t="s">
        <v>6</v>
      </c>
      <c r="H7" s="35"/>
      <c r="I7" s="35"/>
      <c r="J7" s="35"/>
      <c r="K7" s="35"/>
    </row>
    <row r="8" spans="2:11" x14ac:dyDescent="0.25">
      <c r="B8" s="7">
        <v>39456</v>
      </c>
      <c r="C8" s="7">
        <v>39813</v>
      </c>
      <c r="D8" s="4">
        <v>516500</v>
      </c>
      <c r="E8" s="3">
        <f>DAYS360(B8,C8)+1</f>
        <v>353</v>
      </c>
      <c r="F8" s="4">
        <f t="shared" ref="F8:F14" si="0">(D8*E8)/360</f>
        <v>506456.94444444444</v>
      </c>
      <c r="H8" s="35"/>
      <c r="I8" s="35"/>
      <c r="J8" s="35"/>
      <c r="K8" s="35"/>
    </row>
    <row r="9" spans="2:11" x14ac:dyDescent="0.25">
      <c r="B9" s="7">
        <v>39814</v>
      </c>
      <c r="C9" s="7">
        <v>40178</v>
      </c>
      <c r="D9" s="4">
        <v>556200</v>
      </c>
      <c r="E9" s="3">
        <f t="shared" ref="E9:E15" si="1">DAYS360(B9,C9)</f>
        <v>360</v>
      </c>
      <c r="F9" s="4">
        <f t="shared" si="0"/>
        <v>556200</v>
      </c>
      <c r="H9" s="35"/>
      <c r="I9" s="35"/>
      <c r="J9" s="35"/>
      <c r="K9" s="35"/>
    </row>
    <row r="10" spans="2:11" x14ac:dyDescent="0.25">
      <c r="B10" s="7">
        <v>40179</v>
      </c>
      <c r="C10" s="7">
        <v>40543</v>
      </c>
      <c r="D10" s="2">
        <v>576500</v>
      </c>
      <c r="E10" s="3">
        <f t="shared" si="1"/>
        <v>360</v>
      </c>
      <c r="F10" s="4">
        <f t="shared" si="0"/>
        <v>576500</v>
      </c>
      <c r="H10" s="35"/>
      <c r="I10" s="35"/>
      <c r="J10" s="35"/>
      <c r="K10" s="35"/>
    </row>
    <row r="11" spans="2:11" x14ac:dyDescent="0.25">
      <c r="B11" s="7">
        <v>40544</v>
      </c>
      <c r="C11" s="7">
        <v>40908</v>
      </c>
      <c r="D11" s="2">
        <v>599200</v>
      </c>
      <c r="E11" s="3">
        <f t="shared" si="1"/>
        <v>360</v>
      </c>
      <c r="F11" s="4">
        <f t="shared" si="0"/>
        <v>599200</v>
      </c>
      <c r="H11" s="35"/>
      <c r="I11" s="35"/>
      <c r="J11" s="35"/>
      <c r="K11" s="35"/>
    </row>
    <row r="12" spans="2:11" x14ac:dyDescent="0.25">
      <c r="B12" s="7">
        <v>40909</v>
      </c>
      <c r="C12" s="7">
        <v>41274</v>
      </c>
      <c r="D12" s="2">
        <v>634500</v>
      </c>
      <c r="E12" s="3">
        <f t="shared" si="1"/>
        <v>360</v>
      </c>
      <c r="F12" s="4">
        <f t="shared" si="0"/>
        <v>634500</v>
      </c>
      <c r="H12" s="35"/>
      <c r="I12" s="35"/>
      <c r="J12" s="35"/>
      <c r="K12" s="35"/>
    </row>
    <row r="13" spans="2:11" x14ac:dyDescent="0.25">
      <c r="B13" s="7">
        <v>41275</v>
      </c>
      <c r="C13" s="7">
        <v>41639</v>
      </c>
      <c r="D13" s="2">
        <v>660000</v>
      </c>
      <c r="E13" s="3">
        <f t="shared" si="1"/>
        <v>360</v>
      </c>
      <c r="F13" s="4">
        <f t="shared" si="0"/>
        <v>660000</v>
      </c>
    </row>
    <row r="14" spans="2:11" x14ac:dyDescent="0.25">
      <c r="B14" s="7">
        <v>41640</v>
      </c>
      <c r="C14" s="7">
        <v>42004</v>
      </c>
      <c r="D14" s="2">
        <v>688000</v>
      </c>
      <c r="E14" s="3">
        <f t="shared" si="1"/>
        <v>360</v>
      </c>
      <c r="F14" s="4">
        <f t="shared" si="0"/>
        <v>688000</v>
      </c>
    </row>
    <row r="15" spans="2:11" ht="15" customHeight="1" x14ac:dyDescent="0.25">
      <c r="B15" s="7">
        <v>42005</v>
      </c>
      <c r="C15" s="7">
        <v>42369</v>
      </c>
      <c r="D15" s="2">
        <v>718350</v>
      </c>
      <c r="E15" s="3">
        <f t="shared" si="1"/>
        <v>360</v>
      </c>
      <c r="F15" s="4">
        <f t="shared" ref="F15:F18" si="2">(D15*E15)/360</f>
        <v>718350</v>
      </c>
    </row>
    <row r="16" spans="2:11" ht="15" customHeight="1" x14ac:dyDescent="0.25">
      <c r="B16" s="7">
        <v>42370</v>
      </c>
      <c r="C16" s="7">
        <v>42735</v>
      </c>
      <c r="D16" s="2">
        <v>767155</v>
      </c>
      <c r="E16" s="3">
        <f t="shared" ref="E16:E18" si="3">DAYS360(B16,C16)</f>
        <v>360</v>
      </c>
      <c r="F16" s="4">
        <f t="shared" si="2"/>
        <v>767155</v>
      </c>
    </row>
    <row r="17" spans="2:6" ht="15" customHeight="1" x14ac:dyDescent="0.25">
      <c r="B17" s="7">
        <v>42736</v>
      </c>
      <c r="C17" s="7">
        <v>43100</v>
      </c>
      <c r="D17" s="2">
        <v>820857</v>
      </c>
      <c r="E17" s="3">
        <f t="shared" si="3"/>
        <v>360</v>
      </c>
      <c r="F17" s="4">
        <f t="shared" si="2"/>
        <v>820857</v>
      </c>
    </row>
    <row r="18" spans="2:6" x14ac:dyDescent="0.25">
      <c r="B18" s="7">
        <v>43101</v>
      </c>
      <c r="C18" s="7">
        <v>43465</v>
      </c>
      <c r="D18" s="2">
        <v>869453</v>
      </c>
      <c r="E18" s="3">
        <f t="shared" si="3"/>
        <v>360</v>
      </c>
      <c r="F18" s="4">
        <f t="shared" si="2"/>
        <v>869453</v>
      </c>
    </row>
    <row r="19" spans="2:6" x14ac:dyDescent="0.25">
      <c r="B19" s="7">
        <v>43466</v>
      </c>
      <c r="C19" s="7">
        <v>43615</v>
      </c>
      <c r="D19" s="2">
        <f>1110000+97032</f>
        <v>1207032</v>
      </c>
      <c r="E19" s="3">
        <f>DAYS360(B19,C19)+1</f>
        <v>150</v>
      </c>
      <c r="F19" s="4">
        <f>(D19*E19)/360</f>
        <v>502930</v>
      </c>
    </row>
    <row r="20" spans="2:6" x14ac:dyDescent="0.25">
      <c r="B20" s="34" t="s">
        <v>5</v>
      </c>
      <c r="C20" s="34"/>
      <c r="D20" s="34"/>
      <c r="E20" s="34"/>
      <c r="F20" s="6">
        <f>SUM(F8:F19)</f>
        <v>7899601.944444444</v>
      </c>
    </row>
    <row r="22" spans="2:6" x14ac:dyDescent="0.25">
      <c r="B22" s="39" t="s">
        <v>11</v>
      </c>
      <c r="C22" s="39"/>
      <c r="D22" s="39"/>
      <c r="E22" s="39"/>
      <c r="F22" s="39"/>
    </row>
    <row r="23" spans="2:6" x14ac:dyDescent="0.25">
      <c r="B23" s="40" t="s">
        <v>7</v>
      </c>
      <c r="C23" s="40"/>
      <c r="D23" s="40" t="s">
        <v>12</v>
      </c>
      <c r="E23" s="40"/>
      <c r="F23" s="8" t="s">
        <v>8</v>
      </c>
    </row>
    <row r="24" spans="2:6" x14ac:dyDescent="0.25">
      <c r="B24" s="41">
        <f>1110000/30</f>
        <v>37000</v>
      </c>
      <c r="C24" s="41"/>
      <c r="D24" s="42">
        <v>720</v>
      </c>
      <c r="E24" s="42"/>
      <c r="F24" s="9">
        <f>B24*D24</f>
        <v>26640000</v>
      </c>
    </row>
    <row r="26" spans="2:6" x14ac:dyDescent="0.25">
      <c r="B26" s="39" t="s">
        <v>13</v>
      </c>
      <c r="C26" s="39"/>
      <c r="D26" s="39"/>
      <c r="E26" s="39"/>
      <c r="F26" s="39"/>
    </row>
    <row r="27" spans="2:6" x14ac:dyDescent="0.25">
      <c r="B27" s="1" t="s">
        <v>1</v>
      </c>
      <c r="C27" s="1" t="s">
        <v>2</v>
      </c>
      <c r="D27" s="1" t="s">
        <v>3</v>
      </c>
      <c r="E27" s="1" t="s">
        <v>4</v>
      </c>
      <c r="F27" s="10" t="s">
        <v>14</v>
      </c>
    </row>
    <row r="28" spans="2:6" x14ac:dyDescent="0.25">
      <c r="B28" s="7">
        <v>39859</v>
      </c>
      <c r="C28" s="7">
        <v>40223</v>
      </c>
      <c r="D28" s="4">
        <v>516500</v>
      </c>
      <c r="E28" s="3">
        <f t="shared" ref="E28:E36" si="4">DAYS360(B28,C28)+1</f>
        <v>360</v>
      </c>
      <c r="F28" s="3">
        <f t="shared" ref="F28:F36" si="5">(D28/30)*E28</f>
        <v>6198000</v>
      </c>
    </row>
    <row r="29" spans="2:6" x14ac:dyDescent="0.25">
      <c r="B29" s="7">
        <v>40224</v>
      </c>
      <c r="C29" s="7">
        <v>40588</v>
      </c>
      <c r="D29" s="4">
        <v>556200</v>
      </c>
      <c r="E29" s="3">
        <f t="shared" si="4"/>
        <v>360</v>
      </c>
      <c r="F29" s="3">
        <f t="shared" si="5"/>
        <v>6674400</v>
      </c>
    </row>
    <row r="30" spans="2:6" x14ac:dyDescent="0.25">
      <c r="B30" s="7">
        <v>40589</v>
      </c>
      <c r="C30" s="7">
        <v>40953</v>
      </c>
      <c r="D30" s="2">
        <v>576500</v>
      </c>
      <c r="E30" s="3">
        <f t="shared" si="4"/>
        <v>360</v>
      </c>
      <c r="F30" s="3">
        <f t="shared" si="5"/>
        <v>6918000</v>
      </c>
    </row>
    <row r="31" spans="2:6" x14ac:dyDescent="0.25">
      <c r="B31" s="7">
        <v>40954</v>
      </c>
      <c r="C31" s="7">
        <v>41319</v>
      </c>
      <c r="D31" s="2">
        <v>599200</v>
      </c>
      <c r="E31" s="3">
        <f t="shared" si="4"/>
        <v>360</v>
      </c>
      <c r="F31" s="3">
        <f t="shared" si="5"/>
        <v>7190400</v>
      </c>
    </row>
    <row r="32" spans="2:6" x14ac:dyDescent="0.25">
      <c r="B32" s="7">
        <v>41320</v>
      </c>
      <c r="C32" s="7">
        <v>41684</v>
      </c>
      <c r="D32" s="2">
        <v>634500</v>
      </c>
      <c r="E32" s="3">
        <f t="shared" si="4"/>
        <v>360</v>
      </c>
      <c r="F32" s="3">
        <f t="shared" si="5"/>
        <v>7614000</v>
      </c>
    </row>
    <row r="33" spans="2:9" x14ac:dyDescent="0.25">
      <c r="B33" s="7">
        <v>41685</v>
      </c>
      <c r="C33" s="7">
        <v>42049</v>
      </c>
      <c r="D33" s="2">
        <v>660000</v>
      </c>
      <c r="E33" s="3">
        <f t="shared" si="4"/>
        <v>360</v>
      </c>
      <c r="F33" s="3">
        <f t="shared" si="5"/>
        <v>7920000</v>
      </c>
    </row>
    <row r="34" spans="2:9" x14ac:dyDescent="0.25">
      <c r="B34" s="7">
        <v>42050</v>
      </c>
      <c r="C34" s="7">
        <v>42414</v>
      </c>
      <c r="D34" s="2">
        <v>688000</v>
      </c>
      <c r="E34" s="3">
        <f t="shared" si="4"/>
        <v>360</v>
      </c>
      <c r="F34" s="3">
        <f t="shared" si="5"/>
        <v>8256000</v>
      </c>
    </row>
    <row r="35" spans="2:9" x14ac:dyDescent="0.25">
      <c r="B35" s="7">
        <v>42415</v>
      </c>
      <c r="C35" s="7">
        <v>42780</v>
      </c>
      <c r="D35" s="2">
        <v>718350</v>
      </c>
      <c r="E35" s="3">
        <f t="shared" si="4"/>
        <v>360</v>
      </c>
      <c r="F35" s="3">
        <f t="shared" si="5"/>
        <v>8620200</v>
      </c>
    </row>
    <row r="36" spans="2:9" x14ac:dyDescent="0.25">
      <c r="B36" s="7">
        <v>42781</v>
      </c>
      <c r="C36" s="7">
        <v>43145</v>
      </c>
      <c r="D36" s="2">
        <v>767155</v>
      </c>
      <c r="E36" s="3">
        <f t="shared" si="4"/>
        <v>360</v>
      </c>
      <c r="F36" s="3">
        <f t="shared" si="5"/>
        <v>9205860</v>
      </c>
    </row>
    <row r="37" spans="2:9" x14ac:dyDescent="0.25">
      <c r="B37" s="7">
        <v>43146</v>
      </c>
      <c r="C37" s="7">
        <v>43510</v>
      </c>
      <c r="D37" s="2">
        <v>820857</v>
      </c>
      <c r="E37" s="3">
        <f>DAYS360(B37,C37)+1</f>
        <v>360</v>
      </c>
      <c r="F37" s="3">
        <f>(D37/30)*E37</f>
        <v>9850284</v>
      </c>
    </row>
    <row r="38" spans="2:9" x14ac:dyDescent="0.25">
      <c r="B38" s="7">
        <v>43511</v>
      </c>
      <c r="C38" s="7">
        <v>43615</v>
      </c>
      <c r="D38" s="2">
        <v>869453</v>
      </c>
      <c r="E38" s="3">
        <f t="shared" ref="E38" si="6">DAYS360(B38,C38)+1</f>
        <v>106</v>
      </c>
      <c r="F38" s="3">
        <f t="shared" ref="F38" si="7">(D38/30)*E38</f>
        <v>3072067.2666666666</v>
      </c>
    </row>
    <row r="39" spans="2:9" x14ac:dyDescent="0.25">
      <c r="B39" s="34" t="s">
        <v>5</v>
      </c>
      <c r="C39" s="34"/>
      <c r="D39" s="34"/>
      <c r="E39" s="34"/>
      <c r="F39" s="6">
        <f>SUM(F28:F38)</f>
        <v>81519211.266666666</v>
      </c>
    </row>
    <row r="41" spans="2:9" x14ac:dyDescent="0.25">
      <c r="B41" s="43" t="s">
        <v>15</v>
      </c>
      <c r="C41" s="44"/>
      <c r="D41" s="44"/>
      <c r="E41" s="44"/>
      <c r="F41" s="44"/>
      <c r="G41" s="44"/>
      <c r="H41" s="44"/>
      <c r="I41" s="45"/>
    </row>
    <row r="42" spans="2:9" x14ac:dyDescent="0.25">
      <c r="B42" s="29"/>
      <c r="C42" s="29"/>
      <c r="D42" s="29"/>
      <c r="E42" s="12" t="s">
        <v>16</v>
      </c>
      <c r="F42" s="12" t="s">
        <v>17</v>
      </c>
      <c r="G42" s="12" t="s">
        <v>18</v>
      </c>
      <c r="H42" s="30" t="s">
        <v>19</v>
      </c>
      <c r="I42" s="30"/>
    </row>
    <row r="43" spans="2:9" x14ac:dyDescent="0.25">
      <c r="B43" s="31" t="s">
        <v>29</v>
      </c>
      <c r="C43" s="31"/>
      <c r="D43" s="31"/>
      <c r="E43" s="13">
        <v>2019</v>
      </c>
      <c r="F43" s="13">
        <v>5</v>
      </c>
      <c r="G43" s="14">
        <v>30</v>
      </c>
      <c r="H43" s="15" t="s">
        <v>20</v>
      </c>
      <c r="I43" s="16" t="s">
        <v>21</v>
      </c>
    </row>
    <row r="44" spans="2:9" x14ac:dyDescent="0.25">
      <c r="B44" s="31" t="s">
        <v>22</v>
      </c>
      <c r="C44" s="31"/>
      <c r="D44" s="31"/>
      <c r="E44" s="17">
        <v>2008</v>
      </c>
      <c r="F44" s="17">
        <v>1</v>
      </c>
      <c r="G44" s="18">
        <v>9</v>
      </c>
      <c r="H44" s="19">
        <f>(E43-E44)*360+(F43-F44)*30+(G43-G44+1)</f>
        <v>4102</v>
      </c>
      <c r="I44" s="20">
        <f>H44/360</f>
        <v>11.394444444444444</v>
      </c>
    </row>
    <row r="45" spans="2:9" x14ac:dyDescent="0.25">
      <c r="B45" s="31" t="s">
        <v>23</v>
      </c>
      <c r="C45" s="31"/>
      <c r="D45" s="31"/>
      <c r="E45" s="46">
        <v>1110000</v>
      </c>
      <c r="F45" s="47"/>
      <c r="G45" s="47"/>
      <c r="H45" s="47"/>
      <c r="I45" s="48"/>
    </row>
    <row r="46" spans="2:9" x14ac:dyDescent="0.25">
      <c r="B46" s="31" t="s">
        <v>24</v>
      </c>
      <c r="C46" s="31"/>
      <c r="D46" s="31"/>
      <c r="E46" s="23">
        <f>E45/30</f>
        <v>37000</v>
      </c>
      <c r="F46" s="24"/>
      <c r="G46" s="24"/>
      <c r="H46" s="24"/>
      <c r="I46" s="25"/>
    </row>
    <row r="47" spans="2:9" x14ac:dyDescent="0.25">
      <c r="B47" s="31" t="s">
        <v>25</v>
      </c>
      <c r="C47" s="31"/>
      <c r="D47" s="31"/>
      <c r="E47" s="23">
        <f>E45</f>
        <v>1110000</v>
      </c>
      <c r="F47" s="24"/>
      <c r="G47" s="24"/>
      <c r="H47" s="24"/>
      <c r="I47" s="25"/>
    </row>
    <row r="48" spans="2:9" x14ac:dyDescent="0.25">
      <c r="B48" s="31" t="s">
        <v>26</v>
      </c>
      <c r="C48" s="31"/>
      <c r="D48" s="31"/>
      <c r="E48" s="21">
        <f>I44-1</f>
        <v>10.394444444444444</v>
      </c>
      <c r="F48" s="23">
        <f>E48*20*E46</f>
        <v>7691888.888888889</v>
      </c>
      <c r="G48" s="24"/>
      <c r="H48" s="24"/>
      <c r="I48" s="25"/>
    </row>
    <row r="49" spans="2:9" x14ac:dyDescent="0.25">
      <c r="B49" s="32" t="s">
        <v>27</v>
      </c>
      <c r="C49" s="32"/>
      <c r="D49" s="32"/>
      <c r="E49" s="22"/>
      <c r="F49" s="26">
        <f>E47+F48</f>
        <v>8801888.8888888881</v>
      </c>
      <c r="G49" s="27"/>
      <c r="H49" s="27"/>
      <c r="I49" s="28"/>
    </row>
    <row r="51" spans="2:9" x14ac:dyDescent="0.25">
      <c r="B51" s="36" t="s">
        <v>9</v>
      </c>
      <c r="C51" s="37"/>
      <c r="D51" s="37"/>
      <c r="E51" s="38"/>
      <c r="F51" s="11">
        <f>SUM(F20+F24+F39+F49)</f>
        <v>124860702.09999999</v>
      </c>
    </row>
  </sheetData>
  <mergeCells count="26">
    <mergeCell ref="B5:F5"/>
    <mergeCell ref="B20:E20"/>
    <mergeCell ref="H5:K12"/>
    <mergeCell ref="B45:D45"/>
    <mergeCell ref="B51:E51"/>
    <mergeCell ref="B22:F22"/>
    <mergeCell ref="B23:C23"/>
    <mergeCell ref="D23:E23"/>
    <mergeCell ref="B24:C24"/>
    <mergeCell ref="D24:E24"/>
    <mergeCell ref="B26:F26"/>
    <mergeCell ref="B39:E39"/>
    <mergeCell ref="B41:I41"/>
    <mergeCell ref="E45:I45"/>
    <mergeCell ref="E46:I46"/>
    <mergeCell ref="E47:I47"/>
    <mergeCell ref="F48:I48"/>
    <mergeCell ref="F49:I49"/>
    <mergeCell ref="B42:D42"/>
    <mergeCell ref="H42:I42"/>
    <mergeCell ref="B43:D43"/>
    <mergeCell ref="B44:D44"/>
    <mergeCell ref="B49:D49"/>
    <mergeCell ref="B46:D46"/>
    <mergeCell ref="B47:D47"/>
    <mergeCell ref="B48:D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B5:F24"/>
  <sheetViews>
    <sheetView topLeftCell="A10" zoomScale="115" zoomScaleNormal="115" workbookViewId="0">
      <selection activeCell="F29" sqref="F29"/>
    </sheetView>
  </sheetViews>
  <sheetFormatPr baseColWidth="10" defaultColWidth="11.42578125" defaultRowHeight="15" x14ac:dyDescent="0.25"/>
  <cols>
    <col min="2" max="2" width="16.42578125" customWidth="1"/>
    <col min="3" max="3" width="11.85546875" bestFit="1" customWidth="1"/>
    <col min="5" max="5" width="22.7109375" bestFit="1" customWidth="1"/>
    <col min="6" max="6" width="18.85546875" customWidth="1"/>
  </cols>
  <sheetData>
    <row r="5" spans="2:6" x14ac:dyDescent="0.25">
      <c r="B5" s="33" t="s">
        <v>10</v>
      </c>
      <c r="C5" s="33"/>
      <c r="D5" s="33"/>
      <c r="E5" s="33"/>
      <c r="F5" s="33"/>
    </row>
    <row r="7" spans="2:6" ht="15" customHeight="1" x14ac:dyDescent="0.25">
      <c r="B7" s="35" t="s">
        <v>30</v>
      </c>
      <c r="C7" s="35"/>
      <c r="D7" s="35"/>
      <c r="E7" s="35"/>
    </row>
    <row r="8" spans="2:6" x14ac:dyDescent="0.25">
      <c r="B8" s="35"/>
      <c r="C8" s="35"/>
      <c r="D8" s="35"/>
      <c r="E8" s="35"/>
    </row>
    <row r="9" spans="2:6" x14ac:dyDescent="0.25">
      <c r="B9" s="35"/>
      <c r="C9" s="35"/>
      <c r="D9" s="35"/>
      <c r="E9" s="35"/>
    </row>
    <row r="10" spans="2:6" ht="15" customHeight="1" x14ac:dyDescent="0.25">
      <c r="B10" s="35"/>
      <c r="C10" s="35"/>
      <c r="D10" s="35"/>
      <c r="E10" s="35"/>
    </row>
    <row r="12" spans="2:6" x14ac:dyDescent="0.25">
      <c r="B12" s="49" t="s">
        <v>31</v>
      </c>
      <c r="C12" s="49"/>
      <c r="D12" s="49"/>
      <c r="E12" s="49"/>
    </row>
    <row r="13" spans="2:6" x14ac:dyDescent="0.25">
      <c r="B13" s="49"/>
      <c r="C13" s="49"/>
      <c r="D13" s="49"/>
      <c r="E13" s="49"/>
    </row>
    <row r="14" spans="2:6" x14ac:dyDescent="0.25">
      <c r="B14" s="49"/>
      <c r="C14" s="49"/>
      <c r="D14" s="49"/>
      <c r="E14" s="49"/>
    </row>
    <row r="15" spans="2:6" x14ac:dyDescent="0.25">
      <c r="B15" s="49"/>
      <c r="C15" s="49"/>
      <c r="D15" s="49"/>
      <c r="E15" s="49"/>
    </row>
    <row r="16" spans="2:6" x14ac:dyDescent="0.25">
      <c r="B16" s="49"/>
      <c r="C16" s="49"/>
      <c r="D16" s="49"/>
      <c r="E16" s="49"/>
    </row>
    <row r="17" spans="2:5" x14ac:dyDescent="0.25">
      <c r="B17" s="49"/>
      <c r="C17" s="49"/>
      <c r="D17" s="49"/>
      <c r="E17" s="49"/>
    </row>
    <row r="18" spans="2:5" x14ac:dyDescent="0.25">
      <c r="B18" s="49"/>
      <c r="C18" s="49"/>
      <c r="D18" s="49"/>
      <c r="E18" s="49"/>
    </row>
    <row r="19" spans="2:5" ht="31.5" customHeight="1" x14ac:dyDescent="0.25">
      <c r="B19" s="49"/>
      <c r="C19" s="49"/>
      <c r="D19" s="49"/>
      <c r="E19" s="49"/>
    </row>
    <row r="21" spans="2:5" ht="15" customHeight="1" x14ac:dyDescent="0.25">
      <c r="B21" s="49" t="s">
        <v>32</v>
      </c>
      <c r="C21" s="49"/>
      <c r="D21" s="49"/>
      <c r="E21" s="49"/>
    </row>
    <row r="22" spans="2:5" x14ac:dyDescent="0.25">
      <c r="B22" s="49"/>
      <c r="C22" s="49"/>
      <c r="D22" s="49"/>
      <c r="E22" s="49"/>
    </row>
    <row r="23" spans="2:5" x14ac:dyDescent="0.25">
      <c r="B23" s="49"/>
      <c r="C23" s="49"/>
      <c r="D23" s="49"/>
      <c r="E23" s="49"/>
    </row>
    <row r="24" spans="2:5" x14ac:dyDescent="0.25">
      <c r="B24" s="49"/>
      <c r="C24" s="49"/>
      <c r="D24" s="49"/>
      <c r="E24" s="49"/>
    </row>
  </sheetData>
  <mergeCells count="4">
    <mergeCell ref="B12:E19"/>
    <mergeCell ref="B7:E10"/>
    <mergeCell ref="B5:F5"/>
    <mergeCell ref="B21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2023-11-02T15:28:17Z</dcterms:modified>
  <cp:category/>
  <cp:contentStatus/>
</cp:coreProperties>
</file>