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agavidia\Downloads\"/>
    </mc:Choice>
  </mc:AlternateContent>
  <xr:revisionPtr revIDLastSave="0" documentId="8_{07169E7C-0F84-4E48-BA90-0053A1630AB3}" xr6:coauthVersionLast="47" xr6:coauthVersionMax="47" xr10:uidLastSave="{00000000-0000-0000-0000-000000000000}"/>
  <bookViews>
    <workbookView xWindow="6660" yWindow="360" windowWidth="16740" windowHeight="10920" xr2:uid="{0C70351D-A651-4A82-BA49-A8727FD4D133}"/>
  </bookViews>
  <sheets>
    <sheet name="19487" sheetId="1" r:id="rId1"/>
  </sheets>
  <calcPr calcId="191029" calcOnSave="0"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6" i="1" l="1"/>
  <c r="C37" i="1"/>
  <c r="C38" i="1"/>
  <c r="D38" i="1"/>
  <c r="E37" i="1"/>
  <c r="E38" i="1"/>
  <c r="C44" i="1"/>
  <c r="C45" i="1"/>
  <c r="C32" i="1"/>
  <c r="C43" i="1"/>
  <c r="E13" i="1"/>
  <c r="E12" i="1"/>
  <c r="G11" i="1"/>
  <c r="F11" i="1"/>
  <c r="E11" i="1"/>
  <c r="D11" i="1"/>
  <c r="C1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Angie Paola Gavidia Malaver</author>
  </authors>
  <commentList>
    <comment ref="M12" authorId="0" shapeId="0" xr:uid="{0D9D0498-4604-4095-8081-93B809E4F91C}">
      <text>
        <r>
          <rPr>
            <b/>
            <sz val="9"/>
            <color indexed="81"/>
            <rFont val="Tahoma"/>
            <family val="2"/>
          </rPr>
          <t xml:space="preserve">Angie Paola Gavidia Malaver:
</t>
        </r>
        <r>
          <rPr>
            <sz val="9"/>
            <color indexed="81"/>
            <rFont val="Tahoma"/>
            <family val="2"/>
          </rPr>
          <t>Es la vigencia total del amparo de salarios</t>
        </r>
      </text>
    </comment>
    <comment ref="Q18" authorId="0" shapeId="0" xr:uid="{9E944C1E-93AE-462F-BF2C-1104093336B5}">
      <text>
        <r>
          <rPr>
            <b/>
            <sz val="9"/>
            <color indexed="81"/>
            <rFont val="Tahoma"/>
            <family val="2"/>
          </rPr>
          <t>Angie Paola Gavidia Malaver:</t>
        </r>
        <r>
          <rPr>
            <sz val="9"/>
            <color indexed="81"/>
            <rFont val="Tahoma"/>
            <family val="2"/>
          </rPr>
          <t xml:space="preserve">
Estas dos vinculaciones coinciden con la vigencia de la póliza, por lo tanto son los periodos de tiempo que se tomaran en cuenta.
Se descuentan los tres años del amparo para tener en cuenta la duración del contrato garantizado.</t>
        </r>
      </text>
    </comment>
  </commentList>
</comments>
</file>

<file path=xl/sharedStrings.xml><?xml version="1.0" encoding="utf-8"?>
<sst xmlns="http://schemas.openxmlformats.org/spreadsheetml/2006/main" count="72" uniqueCount="60">
  <si>
    <t>WILLIAM HERNAN MEDINA SUAREZ</t>
  </si>
  <si>
    <t>Póliza 03GU071538</t>
  </si>
  <si>
    <t>No cubiertas-Extralegales</t>
  </si>
  <si>
    <t>Derechos de origen convencional</t>
  </si>
  <si>
    <t>1. Bono alimentación.
2. Prima técnica.
3. Prima antigüedad.           4. Incremento salarial convencional…</t>
  </si>
  <si>
    <t>Fecha siniestro</t>
  </si>
  <si>
    <t>Fecha reclamo</t>
  </si>
  <si>
    <t>Salario Devengado</t>
  </si>
  <si>
    <t>Salario Día</t>
  </si>
  <si>
    <t>Pólizas</t>
  </si>
  <si>
    <t>Extremos laborales</t>
  </si>
  <si>
    <t>03 GU066585</t>
  </si>
  <si>
    <t>Con el Tomador (Servicios &amp; Asesorías)</t>
  </si>
  <si>
    <t>03 GU071538</t>
  </si>
  <si>
    <t xml:space="preserve">Motivo </t>
  </si>
  <si>
    <t>Contrato realidad con FNA</t>
  </si>
  <si>
    <t>Término</t>
  </si>
  <si>
    <t>Obra o labor</t>
  </si>
  <si>
    <t>Cargo</t>
  </si>
  <si>
    <t>Abogado</t>
  </si>
  <si>
    <t>Empresa</t>
  </si>
  <si>
    <t>Columna1</t>
  </si>
  <si>
    <t>Fecha Inicio</t>
  </si>
  <si>
    <t>Fecha Finalización</t>
  </si>
  <si>
    <t>Salario</t>
  </si>
  <si>
    <t>Ingresos Ocasionales</t>
  </si>
  <si>
    <t>Aseguradora</t>
  </si>
  <si>
    <t>S&amp;A
SERVICIOS Y ASESORIAS S.A.S.</t>
  </si>
  <si>
    <t>Contrato 291 de 2015</t>
  </si>
  <si>
    <t xml:space="preserve"> Abogado</t>
  </si>
  <si>
    <t>Contrato 154 de 2016</t>
  </si>
  <si>
    <t>Seguros Confianza</t>
  </si>
  <si>
    <t>PRETENSIONES</t>
  </si>
  <si>
    <t>Contrato 165 de 2017</t>
  </si>
  <si>
    <t>Contrato 056 de 2018</t>
  </si>
  <si>
    <t>Suramericana</t>
  </si>
  <si>
    <t xml:space="preserve">Subsidio de alimentación </t>
  </si>
  <si>
    <t>Contrato 012 de 2019</t>
  </si>
  <si>
    <t>Profesional Senior Grado 3</t>
  </si>
  <si>
    <t>Prima técnica</t>
  </si>
  <si>
    <t>SERVIOLA S.A.S.</t>
  </si>
  <si>
    <t>Contrato 118 de 2019</t>
  </si>
  <si>
    <t>Seguros Mundial</t>
  </si>
  <si>
    <t>Prima de servicios convencional</t>
  </si>
  <si>
    <t>Prima extraordinaria convencional</t>
  </si>
  <si>
    <t>Prima de vacaciones</t>
  </si>
  <si>
    <t>Estimulo de recreación</t>
  </si>
  <si>
    <t xml:space="preserve">Prima de navidad </t>
  </si>
  <si>
    <t>Bonificación de servicios</t>
  </si>
  <si>
    <t>Bonificación especial de recreación</t>
  </si>
  <si>
    <t>Cesantías</t>
  </si>
  <si>
    <t>Indemnizaciones moratorias</t>
  </si>
  <si>
    <t>TOTAL</t>
  </si>
  <si>
    <t>PML</t>
  </si>
  <si>
    <t>Concepto</t>
  </si>
  <si>
    <t>Valores</t>
  </si>
  <si>
    <t>Valor asegurado</t>
  </si>
  <si>
    <t>Pretensiones</t>
  </si>
  <si>
    <t>Base de honorarios</t>
  </si>
  <si>
    <t>Honorarios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</si>
</sst>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_(&quot;$&quot;\ * #,##0_);_(&quot;$&quot;\ * \(#,##0\);_(&quot;$&quot;\ * &quot;-&quot;??_);_(@_)"/>
    <numFmt numFmtId="165" formatCode="_-&quot;$&quot;\ * #,##0_-;\-&quot;$&quot;\ * #,##0_-;_-&quot;$&quot;\ * &quot;-&quot;??_-;_-@_-"/>
  </numFmts>
  <fonts count="5" x14ac:knownFonts="1">
    <font>
      <sz val="11"/>
      <color theme="1"/>
      <name val="Calibri"/>
      <family val="2"/>
      <scheme val="minor"/>
    </font>
    <font>
      <sz val="11"/>
      <color theme="1"/>
      <name val="Calibri"/>
      <family val="2"/>
      <scheme val="minor"/>
    </font>
    <font>
      <b/>
      <sz val="11"/>
      <color theme="1"/>
      <name val="Calibri"/>
      <family val="2"/>
      <scheme val="minor"/>
    </font>
    <font>
      <b/>
      <sz val="9"/>
      <color indexed="81"/>
      <name val="Tahoma"/>
      <family val="2"/>
    </font>
    <font>
      <sz val="9"/>
      <color indexed="81"/>
      <name val="Tahoma"/>
      <family val="2"/>
    </font>
  </fonts>
  <fills count="5">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theme="4"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32">
    <xf numFmtId="0" fontId="0" fillId="0" borderId="0" xfId="0"/>
    <xf numFmtId="0" fontId="2" fillId="0" borderId="0" xfId="0" applyFont="1"/>
    <xf numFmtId="0" fontId="2" fillId="0" borderId="1" xfId="0" applyFont="1" applyBorder="1" applyAlignment="1">
      <alignment horizontal="center" wrapText="1"/>
    </xf>
    <xf numFmtId="0" fontId="2" fillId="0" borderId="0" xfId="0" applyFont="1" applyAlignment="1">
      <alignment horizontal="center" wrapText="1"/>
    </xf>
    <xf numFmtId="0" fontId="0" fillId="0" borderId="1" xfId="0" applyBorder="1" applyAlignment="1">
      <alignment wrapText="1"/>
    </xf>
    <xf numFmtId="0" fontId="0" fillId="0" borderId="1" xfId="0" applyBorder="1" applyAlignment="1">
      <alignment vertical="top" wrapText="1"/>
    </xf>
    <xf numFmtId="0" fontId="0" fillId="0" borderId="0" xfId="0" applyAlignment="1">
      <alignment wrapText="1"/>
    </xf>
    <xf numFmtId="0" fontId="0" fillId="2" borderId="1" xfId="0" applyFill="1" applyBorder="1"/>
    <xf numFmtId="14" fontId="0" fillId="2" borderId="1" xfId="0" applyNumberFormat="1" applyFill="1" applyBorder="1"/>
    <xf numFmtId="0" fontId="0" fillId="0" borderId="1" xfId="0" applyBorder="1"/>
    <xf numFmtId="164" fontId="0" fillId="0" borderId="1" xfId="1" applyNumberFormat="1" applyFont="1" applyBorder="1" applyAlignment="1">
      <alignment horizontal="center"/>
    </xf>
    <xf numFmtId="165" fontId="0" fillId="0" borderId="1" xfId="1" applyNumberFormat="1" applyFont="1" applyBorder="1"/>
    <xf numFmtId="165" fontId="0" fillId="0" borderId="1" xfId="0" applyNumberFormat="1" applyBorder="1" applyAlignment="1">
      <alignment wrapText="1"/>
    </xf>
    <xf numFmtId="14" fontId="0" fillId="0" borderId="1" xfId="1" applyNumberFormat="1" applyFont="1" applyBorder="1" applyAlignment="1">
      <alignment wrapText="1"/>
    </xf>
    <xf numFmtId="14" fontId="0" fillId="0" borderId="1" xfId="0" applyNumberFormat="1" applyBorder="1" applyAlignment="1">
      <alignment wrapText="1"/>
    </xf>
    <xf numFmtId="0" fontId="2" fillId="0" borderId="1" xfId="0" applyFont="1" applyBorder="1" applyAlignment="1">
      <alignment wrapText="1"/>
    </xf>
    <xf numFmtId="14" fontId="0" fillId="0" borderId="1" xfId="0" applyNumberFormat="1" applyBorder="1"/>
    <xf numFmtId="14" fontId="0" fillId="0" borderId="0" xfId="0" applyNumberFormat="1"/>
    <xf numFmtId="165" fontId="0" fillId="0" borderId="0" xfId="1" applyNumberFormat="1" applyFont="1"/>
    <xf numFmtId="0" fontId="0" fillId="3" borderId="0" xfId="0" applyFill="1"/>
    <xf numFmtId="14" fontId="0" fillId="3" borderId="0" xfId="0" applyNumberFormat="1" applyFill="1"/>
    <xf numFmtId="165" fontId="0" fillId="3" borderId="0" xfId="1" applyNumberFormat="1" applyFont="1" applyFill="1"/>
    <xf numFmtId="164" fontId="0" fillId="0" borderId="0" xfId="0" applyNumberFormat="1"/>
    <xf numFmtId="165" fontId="0" fillId="0" borderId="1" xfId="1" applyNumberFormat="1" applyFont="1" applyBorder="1" applyAlignment="1">
      <alignment wrapText="1"/>
    </xf>
    <xf numFmtId="3" fontId="0" fillId="0" borderId="1" xfId="0" applyNumberFormat="1" applyBorder="1"/>
    <xf numFmtId="164" fontId="0" fillId="0" borderId="1" xfId="0" applyNumberFormat="1" applyBorder="1"/>
    <xf numFmtId="0" fontId="0" fillId="0" borderId="0" xfId="0" quotePrefix="1"/>
    <xf numFmtId="44" fontId="2" fillId="0" borderId="0" xfId="0" applyNumberFormat="1" applyFont="1" applyAlignment="1">
      <alignment horizontal="center"/>
    </xf>
    <xf numFmtId="165" fontId="0" fillId="0" borderId="0" xfId="0" applyNumberFormat="1" applyAlignment="1">
      <alignment horizontal="center"/>
    </xf>
    <xf numFmtId="165" fontId="0" fillId="0" borderId="0" xfId="0" applyNumberFormat="1"/>
    <xf numFmtId="0" fontId="0" fillId="4" borderId="0" xfId="0" applyFill="1"/>
    <xf numFmtId="165" fontId="0" fillId="4" borderId="0" xfId="1" applyNumberFormat="1" applyFont="1" applyFill="1"/>
  </cellXfs>
  <cellStyles count="2">
    <cellStyle name="Moneda" xfId="1" builtinId="4"/>
    <cellStyle name="Normal" xfId="0" builtinId="0"/>
  </cellStyles>
  <dxfs count="4">
    <dxf>
      <numFmt numFmtId="165" formatCode="_-&quot;$&quot;\ * #,##0_-;\-&quot;$&quot;\ * #,##0_-;_-&quot;$&quot;\ * &quot;-&quot;??_-;_-@_-"/>
    </dxf>
    <dxf>
      <font>
        <b val="0"/>
        <i val="0"/>
        <strike val="0"/>
        <condense val="0"/>
        <extend val="0"/>
        <outline val="0"/>
        <shadow val="0"/>
        <u val="none"/>
        <vertAlign val="baseline"/>
        <sz val="11"/>
        <color theme="1"/>
        <name val="Calibri"/>
        <family val="2"/>
        <scheme val="minor"/>
      </font>
      <numFmt numFmtId="165" formatCode="_-&quot;$&quot;\ * #,##0_-;\-&quot;$&quot;\ * #,##0_-;_-&quot;$&quot;\ * &quot;-&quot;??_-;_-@_-"/>
    </dxf>
    <dxf>
      <alignment horizontal="general" vertical="bottom" textRotation="0" wrapText="0" indent="0" justifyLastLine="0" shrinkToFit="0" readingOrder="0"/>
    </dxf>
    <dxf>
      <alignment horizontal="general"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30A6AB0-F606-468D-96D7-45E4E7624FB7}" name="Tabla4" displayName="Tabla4" ref="K16:R22" totalsRowShown="0">
  <autoFilter ref="K16:R22" xr:uid="{292750EC-ED18-4D70-A083-8BABE155E650}"/>
  <tableColumns count="8">
    <tableColumn id="1" xr3:uid="{4D84266F-BFBA-489E-84C9-14924A952332}" name="Empresa" dataDxfId="3"/>
    <tableColumn id="7" xr3:uid="{1B98E630-5063-44FB-B73D-FE66C61749C5}" name="Columna1" dataDxfId="2"/>
    <tableColumn id="2" xr3:uid="{00B81F11-8CF2-4FF3-BF90-99A180D771A3}" name="Fecha Inicio"/>
    <tableColumn id="3" xr3:uid="{2F2CAEC1-ADFE-4DCB-809E-769440C4CA06}" name="Fecha Finalización"/>
    <tableColumn id="4" xr3:uid="{E2464E54-C8B2-491A-B98F-1E8D7FBF25D9}" name="Cargo"/>
    <tableColumn id="5" xr3:uid="{4FBF0452-88CB-48A6-81F3-1DF5D6114465}" name="Salario" dataDxfId="1" dataCellStyle="Moneda"/>
    <tableColumn id="6" xr3:uid="{D64BBA8E-FF95-495A-BE07-1478D2AD526D}" name="Ingresos Ocasionales" dataDxfId="0" dataCellStyle="Moneda"/>
    <tableColumn id="8" xr3:uid="{694FC4C7-6948-4395-86C3-541CA9763BA6}" name="Aseguradora"/>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4834AA-2C4F-46D0-9CB3-3243ED48E217}" name="Tabla24" displayName="Tabla24" ref="B41:C46" totalsRowShown="0">
  <autoFilter ref="B41:C46" xr:uid="{14B474BB-0FB2-4D35-B26D-8FB95315D747}"/>
  <tableColumns count="2">
    <tableColumn id="1" xr3:uid="{80206DC3-BB4B-42FF-B0A7-D116169F0917}" name="Concepto"/>
    <tableColumn id="2" xr3:uid="{96613913-8EC0-41D5-8876-1078C2E5B108}" name="Valores"/>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vmlDrawing" Target="../drawings/vmlDrawing1.v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78655-E005-4C59-8055-2A29D4653FB7}">
  <dimension ref="A1:R48"/>
  <sheetViews>
    <sheetView tabSelected="1" topLeftCell="G4" workbookViewId="0">
      <selection activeCell="L6" sqref="L6"/>
    </sheetView>
  </sheetViews>
  <sheetFormatPr baseColWidth="10" defaultRowHeight="15" x14ac:dyDescent="0.25"/>
  <cols>
    <col min="1" max="1" width="32.140625" bestFit="1" customWidth="1"/>
    <col min="2" max="2" width="35.7109375" bestFit="1" customWidth="1"/>
    <col min="3" max="3" width="24.42578125" bestFit="1" customWidth="1"/>
    <col min="4" max="4" width="16.7109375" bestFit="1" customWidth="1"/>
    <col min="5" max="5" width="16.5703125" customWidth="1"/>
    <col min="6" max="6" width="12" bestFit="1" customWidth="1"/>
    <col min="7" max="9" width="13" bestFit="1" customWidth="1"/>
    <col min="10" max="10" width="13" customWidth="1"/>
    <col min="11" max="11" width="32.5703125" bestFit="1" customWidth="1"/>
    <col min="12" max="12" width="19.42578125" bestFit="1" customWidth="1"/>
    <col min="13" max="13" width="19.140625" customWidth="1"/>
    <col min="15" max="15" width="14.5703125" bestFit="1" customWidth="1"/>
    <col min="16" max="16" width="12" customWidth="1"/>
    <col min="17" max="17" width="21.85546875" bestFit="1" customWidth="1"/>
    <col min="18" max="18" width="17.28515625" bestFit="1" customWidth="1"/>
  </cols>
  <sheetData>
    <row r="1" spans="1:18" x14ac:dyDescent="0.25">
      <c r="A1" s="1" t="s">
        <v>0</v>
      </c>
    </row>
    <row r="2" spans="1:18" x14ac:dyDescent="0.25">
      <c r="A2" t="s">
        <v>1</v>
      </c>
    </row>
    <row r="3" spans="1:18" x14ac:dyDescent="0.25">
      <c r="B3" s="2" t="s">
        <v>2</v>
      </c>
      <c r="C3" s="2"/>
      <c r="D3" s="3"/>
      <c r="E3" s="3"/>
    </row>
    <row r="4" spans="1:18" ht="72.75" customHeight="1" x14ac:dyDescent="0.25">
      <c r="B4" s="4" t="s">
        <v>3</v>
      </c>
      <c r="C4" s="5" t="s">
        <v>4</v>
      </c>
      <c r="D4" s="6"/>
      <c r="E4" s="6"/>
    </row>
    <row r="5" spans="1:18" x14ac:dyDescent="0.25">
      <c r="B5" s="6"/>
      <c r="C5" s="6"/>
      <c r="D5" s="6"/>
      <c r="E5" s="6"/>
      <c r="F5" s="6"/>
      <c r="G5" s="6"/>
      <c r="K5" s="7" t="s">
        <v>5</v>
      </c>
      <c r="L5" s="8">
        <v>43190</v>
      </c>
    </row>
    <row r="6" spans="1:18" x14ac:dyDescent="0.25">
      <c r="B6" s="6"/>
      <c r="C6" s="6"/>
      <c r="D6" s="6"/>
      <c r="E6" s="6"/>
      <c r="F6" s="6"/>
      <c r="G6" s="6"/>
      <c r="K6" s="7" t="s">
        <v>6</v>
      </c>
      <c r="L6" s="8">
        <v>45243</v>
      </c>
    </row>
    <row r="7" spans="1:18" x14ac:dyDescent="0.25">
      <c r="B7" s="6"/>
      <c r="C7" s="6"/>
      <c r="D7" s="6"/>
      <c r="E7" s="6"/>
      <c r="F7" s="6"/>
      <c r="G7" s="6"/>
    </row>
    <row r="8" spans="1:18" x14ac:dyDescent="0.25">
      <c r="B8" s="6"/>
      <c r="C8" s="6"/>
      <c r="D8" s="6"/>
      <c r="E8" s="6"/>
      <c r="F8" s="6"/>
      <c r="G8" s="6"/>
      <c r="H8" s="6"/>
    </row>
    <row r="9" spans="1:18" x14ac:dyDescent="0.25">
      <c r="B9" s="6"/>
      <c r="C9" s="6">
        <v>2016</v>
      </c>
      <c r="D9" s="6">
        <v>2017</v>
      </c>
      <c r="E9" s="6">
        <v>2018</v>
      </c>
      <c r="F9" s="6">
        <v>2019</v>
      </c>
      <c r="G9" s="6">
        <v>2020</v>
      </c>
    </row>
    <row r="10" spans="1:18" x14ac:dyDescent="0.25">
      <c r="B10" s="9" t="s">
        <v>7</v>
      </c>
      <c r="C10" s="10">
        <v>3000000</v>
      </c>
      <c r="D10" s="10">
        <v>3000000</v>
      </c>
      <c r="E10" s="10">
        <v>3170000</v>
      </c>
      <c r="F10" s="10">
        <v>3170000</v>
      </c>
      <c r="G10" s="11">
        <v>3291000</v>
      </c>
      <c r="H10" s="6"/>
      <c r="I10" s="6"/>
    </row>
    <row r="11" spans="1:18" x14ac:dyDescent="0.25">
      <c r="B11" s="9" t="s">
        <v>8</v>
      </c>
      <c r="C11" s="10">
        <f t="shared" ref="C11:F11" si="0">C10/30</f>
        <v>100000</v>
      </c>
      <c r="D11" s="10">
        <f t="shared" si="0"/>
        <v>100000</v>
      </c>
      <c r="E11" s="10">
        <f t="shared" si="0"/>
        <v>105666.66666666667</v>
      </c>
      <c r="F11" s="10">
        <f t="shared" si="0"/>
        <v>105666.66666666667</v>
      </c>
      <c r="G11" s="12">
        <f>G10/30</f>
        <v>109700</v>
      </c>
      <c r="H11" s="6"/>
      <c r="I11" s="6"/>
      <c r="J11" s="6"/>
      <c r="K11" s="2" t="s">
        <v>9</v>
      </c>
      <c r="L11" s="2"/>
      <c r="M11" s="2"/>
    </row>
    <row r="12" spans="1:18" x14ac:dyDescent="0.25">
      <c r="B12" s="9" t="s">
        <v>10</v>
      </c>
      <c r="C12" s="13">
        <v>42493</v>
      </c>
      <c r="D12" s="14">
        <v>44146</v>
      </c>
      <c r="E12">
        <f>DAYS360(C12,D12)+1</f>
        <v>1629</v>
      </c>
      <c r="F12" s="6"/>
      <c r="G12" s="6"/>
      <c r="K12" s="15" t="s">
        <v>11</v>
      </c>
      <c r="L12" s="16">
        <v>42562</v>
      </c>
      <c r="M12" s="16">
        <v>44064</v>
      </c>
    </row>
    <row r="13" spans="1:18" x14ac:dyDescent="0.25">
      <c r="B13" s="9" t="s">
        <v>12</v>
      </c>
      <c r="C13" s="13">
        <v>42562</v>
      </c>
      <c r="D13" s="14">
        <v>43190</v>
      </c>
      <c r="E13">
        <f>DAYS360(C13,D13)+1</f>
        <v>621</v>
      </c>
      <c r="F13" s="6"/>
      <c r="G13" s="6"/>
      <c r="K13" s="15" t="s">
        <v>13</v>
      </c>
      <c r="L13" s="16">
        <v>42963</v>
      </c>
      <c r="M13" s="16">
        <v>44276</v>
      </c>
    </row>
    <row r="14" spans="1:18" x14ac:dyDescent="0.25">
      <c r="B14" s="9" t="s">
        <v>14</v>
      </c>
      <c r="C14" s="16" t="s">
        <v>15</v>
      </c>
      <c r="F14" s="6"/>
      <c r="G14" s="6"/>
      <c r="K14" s="6"/>
      <c r="L14" s="6"/>
    </row>
    <row r="15" spans="1:18" x14ac:dyDescent="0.25">
      <c r="B15" s="9" t="s">
        <v>16</v>
      </c>
      <c r="C15" s="9" t="s">
        <v>17</v>
      </c>
      <c r="F15" s="6"/>
      <c r="G15" s="6"/>
      <c r="K15" s="6"/>
      <c r="L15" s="6"/>
    </row>
    <row r="16" spans="1:18" x14ac:dyDescent="0.25">
      <c r="B16" s="9" t="s">
        <v>18</v>
      </c>
      <c r="C16" s="6" t="s">
        <v>19</v>
      </c>
      <c r="F16" s="6"/>
      <c r="G16" s="6"/>
      <c r="K16" s="6" t="s">
        <v>20</v>
      </c>
      <c r="L16" s="6" t="s">
        <v>21</v>
      </c>
      <c r="M16" s="6" t="s">
        <v>22</v>
      </c>
      <c r="N16" t="s">
        <v>23</v>
      </c>
      <c r="O16" t="s">
        <v>18</v>
      </c>
      <c r="P16" t="s">
        <v>24</v>
      </c>
      <c r="Q16" t="s">
        <v>25</v>
      </c>
      <c r="R16" t="s">
        <v>26</v>
      </c>
    </row>
    <row r="17" spans="2:18" x14ac:dyDescent="0.25">
      <c r="C17" s="6"/>
      <c r="F17" s="6"/>
      <c r="G17" s="6"/>
      <c r="K17" t="s">
        <v>27</v>
      </c>
      <c r="L17" t="s">
        <v>28</v>
      </c>
      <c r="M17" s="17">
        <v>42493</v>
      </c>
      <c r="N17" s="17">
        <v>42561</v>
      </c>
      <c r="O17" t="s">
        <v>29</v>
      </c>
      <c r="P17" s="18">
        <v>3000000</v>
      </c>
      <c r="Q17" s="18">
        <v>212687</v>
      </c>
    </row>
    <row r="18" spans="2:18" x14ac:dyDescent="0.25">
      <c r="C18" s="6"/>
      <c r="F18" s="6"/>
      <c r="G18" s="6"/>
      <c r="K18" s="19" t="s">
        <v>27</v>
      </c>
      <c r="L18" s="19" t="s">
        <v>30</v>
      </c>
      <c r="M18" s="20">
        <v>42562</v>
      </c>
      <c r="N18" s="20">
        <v>42968</v>
      </c>
      <c r="O18" s="19" t="s">
        <v>19</v>
      </c>
      <c r="P18" s="21">
        <v>3000000</v>
      </c>
      <c r="Q18" s="21">
        <v>99375</v>
      </c>
      <c r="R18" t="s">
        <v>31</v>
      </c>
    </row>
    <row r="19" spans="2:18" x14ac:dyDescent="0.25">
      <c r="B19" s="1" t="s">
        <v>32</v>
      </c>
      <c r="C19" s="6"/>
      <c r="F19" s="6"/>
      <c r="G19" s="6"/>
      <c r="K19" s="19" t="s">
        <v>27</v>
      </c>
      <c r="L19" s="19" t="s">
        <v>33</v>
      </c>
      <c r="M19" s="20">
        <v>42969</v>
      </c>
      <c r="N19" s="20">
        <v>43190</v>
      </c>
      <c r="O19" s="19" t="s">
        <v>19</v>
      </c>
      <c r="P19" s="21">
        <v>3170000</v>
      </c>
      <c r="Q19" s="21">
        <v>951000</v>
      </c>
      <c r="R19" t="s">
        <v>31</v>
      </c>
    </row>
    <row r="20" spans="2:18" x14ac:dyDescent="0.25">
      <c r="C20" s="6"/>
      <c r="F20" s="6"/>
      <c r="G20" s="6"/>
      <c r="K20" t="s">
        <v>27</v>
      </c>
      <c r="L20" t="s">
        <v>34</v>
      </c>
      <c r="M20" s="17">
        <v>43181</v>
      </c>
      <c r="N20" s="17">
        <v>43545</v>
      </c>
      <c r="O20" t="s">
        <v>19</v>
      </c>
      <c r="P20" s="18">
        <v>3170000</v>
      </c>
      <c r="Q20" s="18">
        <v>321121</v>
      </c>
      <c r="R20" t="s">
        <v>35</v>
      </c>
    </row>
    <row r="21" spans="2:18" x14ac:dyDescent="0.25">
      <c r="B21" s="9" t="s">
        <v>36</v>
      </c>
      <c r="C21" s="11">
        <v>21286345</v>
      </c>
      <c r="F21" s="6"/>
      <c r="G21" s="6"/>
      <c r="H21" s="17"/>
      <c r="K21" t="s">
        <v>27</v>
      </c>
      <c r="L21" t="s">
        <v>37</v>
      </c>
      <c r="M21" s="17">
        <v>43546</v>
      </c>
      <c r="N21" s="17">
        <v>43780</v>
      </c>
      <c r="O21" t="s">
        <v>38</v>
      </c>
      <c r="P21" s="18">
        <v>3170000</v>
      </c>
      <c r="Q21" s="18">
        <v>1451075</v>
      </c>
    </row>
    <row r="22" spans="2:18" x14ac:dyDescent="0.25">
      <c r="B22" s="9" t="s">
        <v>39</v>
      </c>
      <c r="C22" s="11">
        <v>113650547</v>
      </c>
      <c r="F22" s="6"/>
      <c r="G22" s="6"/>
      <c r="K22" t="s">
        <v>40</v>
      </c>
      <c r="L22" t="s">
        <v>41</v>
      </c>
      <c r="M22" s="17">
        <v>43781</v>
      </c>
      <c r="N22" s="17">
        <v>44146</v>
      </c>
      <c r="O22" t="s">
        <v>19</v>
      </c>
      <c r="P22" s="18">
        <v>3291000</v>
      </c>
      <c r="Q22" s="18">
        <v>0</v>
      </c>
      <c r="R22" t="s">
        <v>42</v>
      </c>
    </row>
    <row r="23" spans="2:18" x14ac:dyDescent="0.25">
      <c r="B23" s="9" t="s">
        <v>43</v>
      </c>
      <c r="C23" s="11">
        <v>10812586</v>
      </c>
      <c r="F23" s="6"/>
      <c r="G23" s="6"/>
      <c r="H23" s="22"/>
    </row>
    <row r="24" spans="2:18" x14ac:dyDescent="0.25">
      <c r="B24" s="9" t="s">
        <v>44</v>
      </c>
      <c r="C24" s="11">
        <v>11154943</v>
      </c>
      <c r="F24" s="6"/>
      <c r="G24" s="6"/>
      <c r="H24" s="22"/>
      <c r="I24" s="22"/>
      <c r="J24" s="22"/>
    </row>
    <row r="25" spans="2:18" x14ac:dyDescent="0.25">
      <c r="B25" s="9" t="s">
        <v>45</v>
      </c>
      <c r="C25" s="11">
        <v>17065897</v>
      </c>
      <c r="F25" s="6"/>
      <c r="G25" s="6"/>
      <c r="H25" s="22"/>
      <c r="I25" s="22"/>
      <c r="J25" s="22"/>
    </row>
    <row r="26" spans="2:18" x14ac:dyDescent="0.25">
      <c r="B26" s="9" t="s">
        <v>46</v>
      </c>
      <c r="C26" s="11">
        <v>11377264</v>
      </c>
      <c r="F26" s="6"/>
      <c r="G26" s="6"/>
      <c r="H26" s="22"/>
      <c r="I26" s="22"/>
      <c r="J26" s="22"/>
      <c r="K26" s="6"/>
    </row>
    <row r="27" spans="2:18" x14ac:dyDescent="0.25">
      <c r="B27" s="9" t="s">
        <v>47</v>
      </c>
      <c r="C27" s="11">
        <v>34268905</v>
      </c>
      <c r="F27" s="6"/>
      <c r="G27" s="6"/>
      <c r="H27" s="22"/>
      <c r="I27" s="22"/>
      <c r="J27" s="22"/>
      <c r="K27" s="6"/>
    </row>
    <row r="28" spans="2:18" x14ac:dyDescent="0.25">
      <c r="B28" s="9" t="s">
        <v>48</v>
      </c>
      <c r="C28" s="23">
        <v>9826025</v>
      </c>
      <c r="F28" s="6"/>
      <c r="G28" s="6"/>
      <c r="H28" s="22"/>
      <c r="I28" s="22"/>
      <c r="J28" s="22"/>
      <c r="K28" s="6"/>
    </row>
    <row r="29" spans="2:18" x14ac:dyDescent="0.25">
      <c r="B29" s="9" t="s">
        <v>49</v>
      </c>
      <c r="C29" s="11">
        <v>1894177</v>
      </c>
      <c r="F29" s="6"/>
      <c r="G29" s="22"/>
      <c r="I29" s="22"/>
      <c r="J29" s="22"/>
      <c r="K29" s="6"/>
    </row>
    <row r="30" spans="2:18" x14ac:dyDescent="0.25">
      <c r="B30" s="9" t="s">
        <v>50</v>
      </c>
      <c r="C30" s="11">
        <v>36459806</v>
      </c>
      <c r="F30" s="6"/>
      <c r="G30" s="22"/>
      <c r="I30" s="22"/>
      <c r="J30" s="22"/>
      <c r="K30" s="6"/>
    </row>
    <row r="31" spans="2:18" x14ac:dyDescent="0.25">
      <c r="B31" s="9" t="s">
        <v>51</v>
      </c>
      <c r="C31" s="11">
        <v>0</v>
      </c>
      <c r="F31" s="6"/>
      <c r="G31" s="22"/>
      <c r="I31" s="6"/>
      <c r="J31" s="6"/>
      <c r="K31" s="6"/>
    </row>
    <row r="32" spans="2:18" x14ac:dyDescent="0.25">
      <c r="B32" s="9" t="s">
        <v>52</v>
      </c>
      <c r="C32" s="24">
        <f>SUM(C21:C30)</f>
        <v>267796495</v>
      </c>
      <c r="F32" s="6"/>
      <c r="G32" s="22"/>
    </row>
    <row r="33" spans="2:7" x14ac:dyDescent="0.25">
      <c r="C33" s="6"/>
      <c r="F33" s="6"/>
      <c r="G33" s="22"/>
    </row>
    <row r="34" spans="2:7" x14ac:dyDescent="0.25">
      <c r="B34" s="1" t="s">
        <v>53</v>
      </c>
      <c r="D34" s="17"/>
      <c r="F34" s="6"/>
      <c r="G34" s="22"/>
    </row>
    <row r="35" spans="2:7" x14ac:dyDescent="0.25">
      <c r="C35" s="9">
        <v>2016</v>
      </c>
      <c r="D35" s="9">
        <v>2017</v>
      </c>
      <c r="E35" s="9">
        <v>2018</v>
      </c>
      <c r="F35" s="22"/>
      <c r="G35" s="6"/>
    </row>
    <row r="36" spans="2:7" x14ac:dyDescent="0.25">
      <c r="C36" s="16">
        <v>42735</v>
      </c>
      <c r="D36" s="16"/>
      <c r="E36" s="16">
        <v>43101</v>
      </c>
      <c r="F36" s="22"/>
      <c r="G36" s="6"/>
    </row>
    <row r="37" spans="2:7" x14ac:dyDescent="0.25">
      <c r="C37" s="9">
        <f>DAYS360(C13,C36)+1</f>
        <v>171</v>
      </c>
      <c r="D37" s="9">
        <v>360</v>
      </c>
      <c r="E37" s="9">
        <f>DAYS360(E36,D13)+1</f>
        <v>91</v>
      </c>
      <c r="F37" s="22"/>
      <c r="G37" s="6"/>
    </row>
    <row r="38" spans="2:7" x14ac:dyDescent="0.25">
      <c r="B38" s="9" t="s">
        <v>50</v>
      </c>
      <c r="C38" s="25">
        <f>C10*C37/360</f>
        <v>1425000</v>
      </c>
      <c r="D38" s="25">
        <f>D10*D37/360</f>
        <v>3000000</v>
      </c>
      <c r="E38" s="25">
        <f>E10*E37/360</f>
        <v>801305.5555555555</v>
      </c>
      <c r="F38" s="22"/>
      <c r="G38" s="6"/>
    </row>
    <row r="39" spans="2:7" x14ac:dyDescent="0.25">
      <c r="C39" s="26"/>
      <c r="D39" s="22"/>
      <c r="E39" s="22"/>
      <c r="F39" s="22"/>
    </row>
    <row r="40" spans="2:7" x14ac:dyDescent="0.25">
      <c r="B40" s="6"/>
      <c r="C40" s="6"/>
      <c r="D40" s="6"/>
      <c r="E40" s="22"/>
      <c r="F40" s="6"/>
    </row>
    <row r="41" spans="2:7" x14ac:dyDescent="0.25">
      <c r="B41" s="1" t="s">
        <v>54</v>
      </c>
      <c r="C41" s="27" t="s">
        <v>55</v>
      </c>
      <c r="D41" s="6"/>
      <c r="E41" s="6"/>
    </row>
    <row r="42" spans="2:7" x14ac:dyDescent="0.25">
      <c r="B42" t="s">
        <v>56</v>
      </c>
      <c r="C42" s="28">
        <v>15530000000</v>
      </c>
      <c r="D42" s="6"/>
      <c r="E42" s="6"/>
    </row>
    <row r="43" spans="2:7" x14ac:dyDescent="0.25">
      <c r="B43" t="s">
        <v>57</v>
      </c>
      <c r="C43" s="28">
        <f>C32</f>
        <v>267796495</v>
      </c>
      <c r="D43" s="6"/>
      <c r="E43" s="6"/>
    </row>
    <row r="44" spans="2:7" x14ac:dyDescent="0.25">
      <c r="B44" t="s">
        <v>53</v>
      </c>
      <c r="C44" s="29">
        <f>C38+D38+E38</f>
        <v>5226305.555555556</v>
      </c>
      <c r="D44" s="6"/>
      <c r="E44" s="6"/>
    </row>
    <row r="45" spans="2:7" x14ac:dyDescent="0.25">
      <c r="B45" t="s">
        <v>58</v>
      </c>
      <c r="C45" s="29">
        <f>C44</f>
        <v>5226305.555555556</v>
      </c>
      <c r="D45" s="6"/>
      <c r="E45" s="6"/>
    </row>
    <row r="46" spans="2:7" x14ac:dyDescent="0.25">
      <c r="B46" s="30" t="s">
        <v>59</v>
      </c>
      <c r="C46" s="31">
        <f>(1160000*4)*30%</f>
        <v>1392000</v>
      </c>
      <c r="D46" s="6"/>
    </row>
    <row r="47" spans="2:7" x14ac:dyDescent="0.25">
      <c r="B47" s="6"/>
      <c r="C47" s="6"/>
      <c r="D47" s="6"/>
    </row>
    <row r="48" spans="2:7" x14ac:dyDescent="0.25">
      <c r="B48" s="6"/>
      <c r="C48" s="6"/>
      <c r="D48" s="6"/>
    </row>
  </sheetData>
  <mergeCells count="3">
    <mergeCell ref="B3:C3"/>
    <mergeCell ref="D3:E3"/>
    <mergeCell ref="K11:M11"/>
  </mergeCells>
  <pageMargins left="0.7" right="0.7" top="0.75" bottom="0.75" header="0.3" footer="0.3"/>
  <legacyDrawing r:id="rId1"/>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19487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Angie Paola Gavidia Malaver</dc:creator>
  <cp:lastModifiedBy>Angie Paola Gavidia Malaver</cp:lastModifiedBy>
  <dcterms:created xsi:type="dcterms:W3CDTF">2023-11-17T13:19:26Z</dcterms:created>
  <dcterms:modified xsi:type="dcterms:W3CDTF">2023-11-17T13:20:20Z</dcterms:modified>
</cp:coreProperties>
</file>