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gavidia\Downloads\"/>
    </mc:Choice>
  </mc:AlternateContent>
  <xr:revisionPtr revIDLastSave="0" documentId="8_{1C8694CD-83AB-4C9F-8F9E-3EEAC58C10D0}" xr6:coauthVersionLast="47" xr6:coauthVersionMax="47" xr10:uidLastSave="{00000000-0000-0000-0000-000000000000}"/>
  <bookViews>
    <workbookView xWindow="570" yWindow="300" windowWidth="16740" windowHeight="10920" xr2:uid="{173EE667-7CC3-46BA-9750-89C9014CA850}"/>
  </bookViews>
  <sheets>
    <sheet name="19488" sheetId="1" r:id="rId1"/>
  </sheet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D11" i="1"/>
  <c r="D12" i="1"/>
  <c r="C34" i="1"/>
  <c r="C35" i="1"/>
  <c r="C36" i="1"/>
  <c r="C37" i="1"/>
  <c r="C38" i="1"/>
  <c r="C39" i="1"/>
  <c r="E11" i="1"/>
  <c r="E12" i="1"/>
  <c r="D34" i="1"/>
  <c r="D35" i="1"/>
  <c r="D36" i="1"/>
  <c r="D37" i="1"/>
  <c r="D38" i="1"/>
  <c r="D39" i="1"/>
  <c r="E33" i="1"/>
  <c r="F11" i="1"/>
  <c r="F12" i="1"/>
  <c r="E34" i="1"/>
  <c r="E35" i="1"/>
  <c r="E36" i="1"/>
  <c r="E37" i="1"/>
  <c r="E38" i="1"/>
  <c r="E39" i="1"/>
  <c r="C47" i="1"/>
  <c r="C49" i="1"/>
  <c r="C48" i="1"/>
  <c r="F39" i="1"/>
  <c r="F38" i="1"/>
  <c r="F37" i="1"/>
  <c r="F36" i="1"/>
  <c r="F35" i="1"/>
  <c r="F34" i="1"/>
  <c r="E22" i="1"/>
  <c r="F22" i="1"/>
  <c r="H22" i="1"/>
  <c r="E23" i="1"/>
  <c r="F23" i="1"/>
  <c r="H23" i="1"/>
  <c r="E24" i="1"/>
  <c r="F24" i="1"/>
  <c r="H24" i="1"/>
  <c r="E25" i="1"/>
  <c r="F25" i="1"/>
  <c r="H25" i="1"/>
  <c r="E26" i="1"/>
  <c r="F26" i="1"/>
  <c r="H26" i="1"/>
  <c r="H27" i="1"/>
  <c r="H29" i="1"/>
  <c r="H30" i="1"/>
  <c r="G11" i="1"/>
  <c r="G21" i="1"/>
  <c r="G26" i="1"/>
  <c r="G25" i="1"/>
  <c r="G23" i="1"/>
  <c r="G24" i="1"/>
  <c r="G12" i="1"/>
  <c r="G22" i="1"/>
  <c r="E14" i="1"/>
  <c r="E13" i="1"/>
  <c r="C11" i="1"/>
  <c r="C12" i="1"/>
  <c r="G9" i="1"/>
  <c r="F9" i="1"/>
  <c r="E9" i="1"/>
  <c r="D9" i="1"/>
  <c r="C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Angie Paola Gavidia Malaver</author>
  </authors>
  <commentList>
    <comment ref="P16" authorId="0" shapeId="0" xr:uid="{560C63A5-C756-4A47-B3D5-42F0921754D4}">
      <text>
        <r>
          <rPr>
            <b/>
            <sz val="9"/>
            <color indexed="81"/>
            <rFont val="Tahoma"/>
            <family val="2"/>
          </rPr>
          <t>Angie Paola Gavidia Malaver:</t>
        </r>
        <r>
          <rPr>
            <sz val="9"/>
            <color indexed="81"/>
            <rFont val="Tahoma"/>
            <family val="2"/>
          </rPr>
          <t xml:space="preserve">
Estas dos vinculaciones coinciden con la vigencia de la póliza, por lo tanto son los periodos de tiempo que se tomaran en cuenta.
Se descuentan los tres años del amparo para tener en cuenta la duración del contrato garantizado.</t>
        </r>
      </text>
    </comment>
  </commentList>
</comments>
</file>

<file path=xl/sharedStrings.xml><?xml version="1.0" encoding="utf-8"?>
<sst xmlns="http://schemas.openxmlformats.org/spreadsheetml/2006/main" count="71" uniqueCount="59">
  <si>
    <t>NINA JOHANNA CALEÑO ZOTA</t>
  </si>
  <si>
    <t>03GU071538</t>
  </si>
  <si>
    <t>Fecha siniestro</t>
  </si>
  <si>
    <t>Fecha reclamo</t>
  </si>
  <si>
    <t>Salario Devengado</t>
  </si>
  <si>
    <t>Salario Día</t>
  </si>
  <si>
    <t>Pólizas</t>
  </si>
  <si>
    <t>Salario Pretendido</t>
  </si>
  <si>
    <t>03 GU066585</t>
  </si>
  <si>
    <t>Diferencia salarial</t>
  </si>
  <si>
    <t>03 GU071538</t>
  </si>
  <si>
    <t>Salario día reajuste</t>
  </si>
  <si>
    <t>Extremos laborales</t>
  </si>
  <si>
    <t>Empresa</t>
  </si>
  <si>
    <t>Columna1</t>
  </si>
  <si>
    <t>Fecha Inicio</t>
  </si>
  <si>
    <t>Fecha Finalización</t>
  </si>
  <si>
    <t>Cargo</t>
  </si>
  <si>
    <t>Salario</t>
  </si>
  <si>
    <t>Aseguradora</t>
  </si>
  <si>
    <t>Con el Tomador (Servicios &amp; Asesorías) contratos asegurados</t>
  </si>
  <si>
    <t>S&amp;A
SERVICIOS Y ASESORIAS S.A.S.</t>
  </si>
  <si>
    <t>Contrato 291 de 2015</t>
  </si>
  <si>
    <t>Profesional II</t>
  </si>
  <si>
    <t>Chubb  Seguros S.A.</t>
  </si>
  <si>
    <t xml:space="preserve">Motivo </t>
  </si>
  <si>
    <t>Contrato realidad con FNA</t>
  </si>
  <si>
    <t>Contrato 154 de 2016</t>
  </si>
  <si>
    <t>Profesional Junio Grado 2</t>
  </si>
  <si>
    <t>Seguros Confianza S.A.</t>
  </si>
  <si>
    <t>Término</t>
  </si>
  <si>
    <t>Obra o labor</t>
  </si>
  <si>
    <t>Contrato 165 de 2017</t>
  </si>
  <si>
    <t>Profesional Junio Grado 3</t>
  </si>
  <si>
    <t>Cargo Pretendido</t>
  </si>
  <si>
    <t>Profesional Grado 03</t>
  </si>
  <si>
    <t>Contrato 056 de 2018</t>
  </si>
  <si>
    <t>Profesional Junio Grado 4</t>
  </si>
  <si>
    <t>Suramericana S.A.</t>
  </si>
  <si>
    <t>Contrato 012 de 2019</t>
  </si>
  <si>
    <t>Profesional Junio Grado 5</t>
  </si>
  <si>
    <t>PRETENSIONES</t>
  </si>
  <si>
    <t>Reajuste salarial</t>
  </si>
  <si>
    <t xml:space="preserve">Reajuste Cesantias </t>
  </si>
  <si>
    <t>Reajuste Intereses de cesantias</t>
  </si>
  <si>
    <t>Reajuste Prima de servicios</t>
  </si>
  <si>
    <t>Reajuste Vacaciones</t>
  </si>
  <si>
    <t>SUBTOTAL</t>
  </si>
  <si>
    <t>Indemnización art. 64</t>
  </si>
  <si>
    <t>Indemnización art. 65</t>
  </si>
  <si>
    <t>TOTAL</t>
  </si>
  <si>
    <t>PML</t>
  </si>
  <si>
    <t>Concepto</t>
  </si>
  <si>
    <t>Propia</t>
  </si>
  <si>
    <t>Valor asegurado</t>
  </si>
  <si>
    <t>Pretensiones</t>
  </si>
  <si>
    <t>Base de honorarios</t>
  </si>
  <si>
    <t>Reserva siniestro</t>
  </si>
  <si>
    <t>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</si>
</sst>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_(&quot;$&quot;\ * #,##0_);_(&quot;$&quot;\ * \(#,##0\);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0" borderId="0" xfId="0" applyFont="1"/>
    <xf numFmtId="0" fontId="0" fillId="0" borderId="0" xfId="0" applyAlignment="1">
      <alignment wrapText="1"/>
    </xf>
    <xf numFmtId="0" fontId="0" fillId="2" borderId="0" xfId="0" applyFill="1"/>
    <xf numFmtId="0" fontId="0" fillId="2" borderId="1" xfId="0" applyFill="1" applyBorder="1"/>
    <xf numFmtId="14" fontId="0" fillId="2" borderId="1" xfId="0" applyNumberFormat="1" applyFill="1" applyBorder="1"/>
    <xf numFmtId="0" fontId="0" fillId="0" borderId="1" xfId="0" applyBorder="1"/>
    <xf numFmtId="164" fontId="0" fillId="0" borderId="1" xfId="1" applyNumberFormat="1" applyFont="1" applyFill="1" applyBorder="1"/>
    <xf numFmtId="165" fontId="0" fillId="0" borderId="1" xfId="1" applyNumberFormat="1" applyFont="1" applyBorder="1" applyAlignment="1">
      <alignment horizontal="center"/>
    </xf>
    <xf numFmtId="0" fontId="2" fillId="0" borderId="1" xfId="0" applyFont="1" applyBorder="1" applyAlignment="1">
      <alignment horizontal="center" wrapText="1"/>
    </xf>
    <xf numFmtId="164" fontId="0" fillId="0" borderId="1" xfId="1" applyNumberFormat="1" applyFont="1" applyBorder="1" applyAlignment="1">
      <alignment horizontal="center"/>
    </xf>
    <xf numFmtId="0" fontId="2" fillId="0" borderId="1" xfId="0" applyFont="1" applyBorder="1" applyAlignment="1">
      <alignment wrapText="1"/>
    </xf>
    <xf numFmtId="14" fontId="0" fillId="0" borderId="1" xfId="0" applyNumberFormat="1" applyBorder="1"/>
    <xf numFmtId="14" fontId="0" fillId="0" borderId="1" xfId="1" applyNumberFormat="1" applyFont="1" applyBorder="1" applyAlignment="1">
      <alignment wrapText="1"/>
    </xf>
    <xf numFmtId="14" fontId="0" fillId="0" borderId="1" xfId="0" applyNumberFormat="1" applyBorder="1" applyAlignment="1">
      <alignment wrapText="1"/>
    </xf>
    <xf numFmtId="14" fontId="0" fillId="0" borderId="0" xfId="0" applyNumberFormat="1"/>
    <xf numFmtId="164" fontId="0" fillId="0" borderId="0" xfId="1" applyNumberFormat="1" applyFont="1" applyFill="1"/>
    <xf numFmtId="0" fontId="0" fillId="3" borderId="0" xfId="0" applyFill="1"/>
    <xf numFmtId="14" fontId="0" fillId="3" borderId="0" xfId="0" applyNumberFormat="1" applyFill="1"/>
    <xf numFmtId="164" fontId="0" fillId="3" borderId="0" xfId="1" applyNumberFormat="1" applyFont="1" applyFill="1"/>
    <xf numFmtId="0" fontId="0" fillId="0" borderId="1" xfId="0" applyBorder="1" applyAlignment="1">
      <alignment wrapText="1"/>
    </xf>
    <xf numFmtId="14" fontId="0" fillId="0" borderId="0" xfId="0" applyNumberFormat="1" applyAlignment="1">
      <alignment wrapText="1"/>
    </xf>
    <xf numFmtId="165" fontId="0" fillId="0" borderId="1" xfId="0" applyNumberFormat="1" applyBorder="1"/>
    <xf numFmtId="165" fontId="0" fillId="0" borderId="0" xfId="0" applyNumberFormat="1"/>
    <xf numFmtId="164" fontId="0" fillId="0" borderId="0" xfId="1" applyNumberFormat="1" applyFont="1"/>
    <xf numFmtId="44" fontId="2" fillId="0" borderId="0" xfId="0" applyNumberFormat="1" applyFont="1" applyAlignment="1">
      <alignment horizontal="center"/>
    </xf>
    <xf numFmtId="164" fontId="0" fillId="0" borderId="0" xfId="0" applyNumberFormat="1" applyAlignment="1">
      <alignment horizontal="center"/>
    </xf>
    <xf numFmtId="164" fontId="0" fillId="0" borderId="0" xfId="0" applyNumberFormat="1"/>
    <xf numFmtId="164" fontId="0" fillId="3" borderId="0" xfId="0" applyNumberFormat="1" applyFill="1"/>
    <xf numFmtId="0" fontId="0" fillId="4" borderId="0" xfId="0" applyFill="1"/>
    <xf numFmtId="164" fontId="0" fillId="4" borderId="0" xfId="1" applyNumberFormat="1" applyFont="1" applyFill="1"/>
  </cellXfs>
  <cellStyles count="2">
    <cellStyle name="Moneda" xfId="1" builtinId="4"/>
    <cellStyle name="Normal" xfId="0" builtinId="0"/>
  </cellStyles>
  <dxfs count="8">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quot;$&quot;\ * #,##0_-;\-&quot;$&quot;\ * #,##0_-;_-&quot;$&quot;\ * &quot;-&quot;??_-;_-@_-"/>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5CDFD-C63C-4B1E-935F-D25B932CC155}" name="Tabla246" displayName="Tabla246" ref="B44:C50" totalsRowShown="0">
  <autoFilter ref="B44:C50" xr:uid="{99FE28B2-3D0C-444E-ADEB-17EA2FEA0C51}"/>
  <tableColumns count="2">
    <tableColumn id="1" xr3:uid="{CBB040DA-5A45-4FB9-B601-E5D0CC74FE5E}" name="Concepto"/>
    <tableColumn id="2" xr3:uid="{38278A47-66F7-49CC-93B4-CA9E5A7E0019}" name="Propia"/>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A0AA90-817E-4260-B5AD-FEEF5E11E93E}" name="Tabla47" displayName="Tabla47" ref="K13:Q18" totalsRowShown="0" dataDxfId="7">
  <autoFilter ref="K13:Q18" xr:uid="{577AA9CC-AC0C-452C-8E59-03CE679BD04E}"/>
  <tableColumns count="7">
    <tableColumn id="1" xr3:uid="{DFF1AA74-76DD-4D28-8350-2DE40175C198}" name="Empresa" dataDxfId="6"/>
    <tableColumn id="7" xr3:uid="{CF00D48E-6CC4-4347-AD6A-DA947B3074FA}" name="Columna1" dataDxfId="5"/>
    <tableColumn id="2" xr3:uid="{D4782016-A472-4686-9913-BC0C15CD8A21}" name="Fecha Inicio" dataDxfId="4"/>
    <tableColumn id="3" xr3:uid="{B0D80CBC-2F0E-4A0C-9C6B-B607132862D9}" name="Fecha Finalización" dataDxfId="3"/>
    <tableColumn id="4" xr3:uid="{87AA630D-5272-4B57-BB7B-4480B6A67F4E}" name="Cargo" dataDxfId="2"/>
    <tableColumn id="5" xr3:uid="{F6BAF979-C1FD-4FB9-AAB7-A491EA7184B0}" name="Salario" dataDxfId="1" dataCellStyle="Moneda"/>
    <tableColumn id="8" xr3:uid="{7D3098B5-6F4B-45A3-B39D-C536D419813C}" name="Asegurador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28540-976F-4AA3-AF0E-C628D624CDED}">
  <dimension ref="A1:Q50"/>
  <sheetViews>
    <sheetView tabSelected="1" topLeftCell="A7" workbookViewId="0">
      <selection activeCell="C46" sqref="C46"/>
    </sheetView>
  </sheetViews>
  <sheetFormatPr baseColWidth="10" defaultRowHeight="15" x14ac:dyDescent="0.25"/>
  <cols>
    <col min="1" max="1" width="28.140625" bestFit="1" customWidth="1"/>
    <col min="2" max="2" width="31.7109375" customWidth="1"/>
    <col min="3" max="3" width="24.42578125" bestFit="1" customWidth="1"/>
    <col min="4" max="4" width="16.7109375" bestFit="1" customWidth="1"/>
    <col min="5" max="5" width="19.42578125" customWidth="1"/>
    <col min="6" max="7" width="14.5703125" bestFit="1" customWidth="1"/>
    <col min="8" max="8" width="15.5703125" bestFit="1" customWidth="1"/>
    <col min="9" max="9" width="13" bestFit="1" customWidth="1"/>
    <col min="10" max="10" width="13" customWidth="1"/>
    <col min="11" max="11" width="32.5703125" bestFit="1" customWidth="1"/>
    <col min="16" max="16" width="12" bestFit="1" customWidth="1"/>
  </cols>
  <sheetData>
    <row r="1" spans="1:17" x14ac:dyDescent="0.25">
      <c r="A1" s="1" t="s">
        <v>0</v>
      </c>
      <c r="B1" s="2"/>
      <c r="C1" s="2"/>
      <c r="D1" s="2"/>
      <c r="E1" s="2"/>
      <c r="F1" s="2"/>
      <c r="G1" s="2"/>
    </row>
    <row r="2" spans="1:17" x14ac:dyDescent="0.25">
      <c r="A2" s="3" t="s">
        <v>1</v>
      </c>
      <c r="B2" s="2"/>
      <c r="C2" s="2"/>
      <c r="D2" s="2"/>
      <c r="E2" s="2"/>
      <c r="F2" s="2"/>
      <c r="G2" s="2"/>
    </row>
    <row r="3" spans="1:17" x14ac:dyDescent="0.25">
      <c r="A3" s="2"/>
      <c r="B3" s="2"/>
      <c r="C3" s="2"/>
      <c r="D3" s="2"/>
      <c r="E3" s="2"/>
      <c r="F3" s="2"/>
      <c r="G3" s="2"/>
      <c r="K3" s="4" t="s">
        <v>2</v>
      </c>
      <c r="L3" s="5">
        <v>43180</v>
      </c>
    </row>
    <row r="4" spans="1:17" x14ac:dyDescent="0.25">
      <c r="B4" s="2"/>
      <c r="C4" s="2"/>
      <c r="D4" s="2"/>
      <c r="E4" s="2"/>
      <c r="F4" s="2"/>
      <c r="G4" s="2"/>
      <c r="K4" s="4" t="s">
        <v>3</v>
      </c>
      <c r="L4" s="5">
        <v>45243</v>
      </c>
    </row>
    <row r="5" spans="1:17" x14ac:dyDescent="0.25">
      <c r="B5" s="2"/>
      <c r="C5" s="2"/>
      <c r="D5" s="2"/>
      <c r="E5" s="2"/>
      <c r="F5" s="2"/>
      <c r="G5" s="2"/>
    </row>
    <row r="6" spans="1:17" x14ac:dyDescent="0.25">
      <c r="B6" s="2"/>
      <c r="C6" s="2"/>
      <c r="D6" s="2"/>
      <c r="E6" s="2"/>
      <c r="F6" s="2"/>
      <c r="G6" s="2"/>
      <c r="H6" s="2"/>
    </row>
    <row r="7" spans="1:17" x14ac:dyDescent="0.25">
      <c r="B7" s="2"/>
      <c r="C7" s="2">
        <v>2015</v>
      </c>
      <c r="D7" s="2">
        <v>2016</v>
      </c>
      <c r="E7" s="2">
        <v>2017</v>
      </c>
      <c r="F7" s="2">
        <v>2018</v>
      </c>
      <c r="G7" s="2">
        <v>2019</v>
      </c>
    </row>
    <row r="8" spans="1:17" x14ac:dyDescent="0.25">
      <c r="B8" s="6" t="s">
        <v>4</v>
      </c>
      <c r="C8" s="7">
        <v>3200000</v>
      </c>
      <c r="D8" s="7">
        <v>3250000</v>
      </c>
      <c r="E8" s="7">
        <v>3430000</v>
      </c>
      <c r="F8" s="7">
        <v>3430000</v>
      </c>
      <c r="G8" s="7">
        <v>3430000</v>
      </c>
      <c r="H8" s="2"/>
      <c r="I8" s="2"/>
      <c r="J8" s="2"/>
      <c r="K8" s="2"/>
    </row>
    <row r="9" spans="1:17" x14ac:dyDescent="0.25">
      <c r="B9" s="6" t="s">
        <v>5</v>
      </c>
      <c r="C9" s="8">
        <f t="shared" ref="C9:G9" si="0">C8/30</f>
        <v>106666.66666666667</v>
      </c>
      <c r="D9" s="8">
        <f t="shared" si="0"/>
        <v>108333.33333333333</v>
      </c>
      <c r="E9" s="8">
        <f t="shared" si="0"/>
        <v>114333.33333333333</v>
      </c>
      <c r="F9" s="8">
        <f t="shared" si="0"/>
        <v>114333.33333333333</v>
      </c>
      <c r="G9" s="8">
        <f t="shared" si="0"/>
        <v>114333.33333333333</v>
      </c>
      <c r="H9" s="2"/>
      <c r="I9" s="2"/>
      <c r="J9" s="2"/>
      <c r="K9" s="9" t="s">
        <v>6</v>
      </c>
      <c r="L9" s="9"/>
      <c r="M9" s="9"/>
    </row>
    <row r="10" spans="1:17" x14ac:dyDescent="0.25">
      <c r="B10" s="6" t="s">
        <v>7</v>
      </c>
      <c r="C10" s="10">
        <v>3521865.3083359199</v>
      </c>
      <c r="D10" s="10">
        <v>3795517</v>
      </c>
      <c r="E10" s="10">
        <v>4051714.3974999995</v>
      </c>
      <c r="F10" s="10">
        <v>4257948</v>
      </c>
      <c r="G10" s="10">
        <v>4450000</v>
      </c>
      <c r="K10" s="11" t="s">
        <v>8</v>
      </c>
      <c r="L10" s="12">
        <v>42562</v>
      </c>
      <c r="M10" s="12">
        <v>44064</v>
      </c>
    </row>
    <row r="11" spans="1:17" x14ac:dyDescent="0.25">
      <c r="B11" s="6" t="s">
        <v>9</v>
      </c>
      <c r="C11" s="8">
        <f t="shared" ref="C11:G11" si="1">C10-C8</f>
        <v>321865.30833591986</v>
      </c>
      <c r="D11" s="8">
        <f t="shared" si="1"/>
        <v>545517</v>
      </c>
      <c r="E11" s="8">
        <f t="shared" si="1"/>
        <v>621714.3974999995</v>
      </c>
      <c r="F11" s="8">
        <f t="shared" si="1"/>
        <v>827948</v>
      </c>
      <c r="G11" s="8">
        <f t="shared" si="1"/>
        <v>1020000</v>
      </c>
      <c r="K11" s="11" t="s">
        <v>10</v>
      </c>
      <c r="L11" s="12">
        <v>42963</v>
      </c>
      <c r="M11" s="12">
        <v>44276</v>
      </c>
    </row>
    <row r="12" spans="1:17" x14ac:dyDescent="0.25">
      <c r="B12" s="6" t="s">
        <v>11</v>
      </c>
      <c r="C12" s="8">
        <f t="shared" ref="C12:G12" si="2">C11/30</f>
        <v>10728.84361119733</v>
      </c>
      <c r="D12" s="8">
        <f t="shared" si="2"/>
        <v>18183.900000000001</v>
      </c>
      <c r="E12" s="8">
        <f t="shared" si="2"/>
        <v>20723.813249999985</v>
      </c>
      <c r="F12" s="8">
        <f t="shared" si="2"/>
        <v>27598.266666666666</v>
      </c>
      <c r="G12" s="8">
        <f t="shared" si="2"/>
        <v>34000</v>
      </c>
      <c r="K12" s="2"/>
      <c r="L12" s="2"/>
    </row>
    <row r="13" spans="1:17" x14ac:dyDescent="0.25">
      <c r="B13" s="6" t="s">
        <v>12</v>
      </c>
      <c r="C13" s="13">
        <v>42324</v>
      </c>
      <c r="D13" s="14">
        <v>43780</v>
      </c>
      <c r="E13">
        <f>DAYS360(C13,D13)+1</f>
        <v>1436</v>
      </c>
      <c r="F13" s="2"/>
      <c r="G13" s="2"/>
      <c r="K13" s="2" t="s">
        <v>13</v>
      </c>
      <c r="L13" s="2" t="s">
        <v>14</v>
      </c>
      <c r="M13" s="2" t="s">
        <v>15</v>
      </c>
      <c r="N13" t="s">
        <v>16</v>
      </c>
      <c r="O13" t="s">
        <v>17</v>
      </c>
      <c r="P13" t="s">
        <v>18</v>
      </c>
      <c r="Q13" t="s">
        <v>19</v>
      </c>
    </row>
    <row r="14" spans="1:17" x14ac:dyDescent="0.25">
      <c r="B14" s="6" t="s">
        <v>20</v>
      </c>
      <c r="C14" s="13">
        <v>42562</v>
      </c>
      <c r="D14" s="14">
        <v>43190</v>
      </c>
      <c r="E14">
        <f>DAYS360(C14,D14)+1</f>
        <v>621</v>
      </c>
      <c r="F14" s="2"/>
      <c r="G14" s="2"/>
      <c r="K14" t="s">
        <v>21</v>
      </c>
      <c r="L14" t="s">
        <v>22</v>
      </c>
      <c r="M14" s="15">
        <v>42324</v>
      </c>
      <c r="N14" s="15">
        <v>42561</v>
      </c>
      <c r="O14" t="s">
        <v>23</v>
      </c>
      <c r="P14" s="16">
        <v>3200000</v>
      </c>
      <c r="Q14" t="s">
        <v>24</v>
      </c>
    </row>
    <row r="15" spans="1:17" x14ac:dyDescent="0.25">
      <c r="B15" s="6" t="s">
        <v>25</v>
      </c>
      <c r="C15" s="12" t="s">
        <v>26</v>
      </c>
      <c r="F15" s="2"/>
      <c r="G15" s="2"/>
      <c r="K15" s="17" t="s">
        <v>21</v>
      </c>
      <c r="L15" s="17" t="s">
        <v>27</v>
      </c>
      <c r="M15" s="18">
        <v>42562</v>
      </c>
      <c r="N15" s="18">
        <v>42968</v>
      </c>
      <c r="O15" s="17" t="s">
        <v>28</v>
      </c>
      <c r="P15" s="19">
        <v>3250000</v>
      </c>
      <c r="Q15" t="s">
        <v>29</v>
      </c>
    </row>
    <row r="16" spans="1:17" x14ac:dyDescent="0.25">
      <c r="B16" s="6" t="s">
        <v>30</v>
      </c>
      <c r="C16" s="6" t="s">
        <v>31</v>
      </c>
      <c r="F16" s="2"/>
      <c r="G16" s="2"/>
      <c r="K16" s="17" t="s">
        <v>21</v>
      </c>
      <c r="L16" s="17" t="s">
        <v>32</v>
      </c>
      <c r="M16" s="18">
        <v>42969</v>
      </c>
      <c r="N16" s="18">
        <v>43180</v>
      </c>
      <c r="O16" s="17" t="s">
        <v>33</v>
      </c>
      <c r="P16" s="19">
        <v>3430000</v>
      </c>
      <c r="Q16" t="s">
        <v>29</v>
      </c>
    </row>
    <row r="17" spans="2:17" x14ac:dyDescent="0.25">
      <c r="B17" s="6" t="s">
        <v>34</v>
      </c>
      <c r="C17" s="20" t="s">
        <v>35</v>
      </c>
      <c r="F17" s="2"/>
      <c r="G17" s="2"/>
      <c r="K17" t="s">
        <v>21</v>
      </c>
      <c r="L17" t="s">
        <v>36</v>
      </c>
      <c r="M17" s="15">
        <v>43181</v>
      </c>
      <c r="N17" s="15">
        <v>43545</v>
      </c>
      <c r="O17" t="s">
        <v>37</v>
      </c>
      <c r="P17" s="16">
        <v>3430000</v>
      </c>
      <c r="Q17" t="s">
        <v>38</v>
      </c>
    </row>
    <row r="18" spans="2:17" x14ac:dyDescent="0.25">
      <c r="C18" s="2"/>
      <c r="F18" s="2"/>
      <c r="G18" s="2"/>
      <c r="K18" t="s">
        <v>21</v>
      </c>
      <c r="L18" t="s">
        <v>39</v>
      </c>
      <c r="M18" s="15">
        <v>43546</v>
      </c>
      <c r="N18" s="15">
        <v>43780</v>
      </c>
      <c r="O18" t="s">
        <v>40</v>
      </c>
      <c r="P18" s="16">
        <v>3430000</v>
      </c>
      <c r="Q18" t="s">
        <v>38</v>
      </c>
    </row>
    <row r="19" spans="2:17" x14ac:dyDescent="0.25">
      <c r="B19" s="1" t="s">
        <v>41</v>
      </c>
      <c r="C19" s="2"/>
      <c r="F19" s="2"/>
      <c r="G19" s="21"/>
    </row>
    <row r="20" spans="2:17" x14ac:dyDescent="0.25">
      <c r="C20" s="15">
        <v>42369</v>
      </c>
      <c r="E20" s="2"/>
      <c r="F20" s="21"/>
      <c r="G20" s="21">
        <v>43466</v>
      </c>
    </row>
    <row r="21" spans="2:17" x14ac:dyDescent="0.25">
      <c r="C21">
        <v>46</v>
      </c>
      <c r="D21">
        <v>360</v>
      </c>
      <c r="E21" s="2">
        <v>360</v>
      </c>
      <c r="F21" s="2">
        <v>360</v>
      </c>
      <c r="G21">
        <f>DAYS360(G20,D13)+1</f>
        <v>311</v>
      </c>
    </row>
    <row r="22" spans="2:17" x14ac:dyDescent="0.25">
      <c r="B22" s="6" t="s">
        <v>42</v>
      </c>
      <c r="C22" s="22">
        <v>493526.80611507717</v>
      </c>
      <c r="D22" s="22">
        <v>7460572.7699999949</v>
      </c>
      <c r="E22" s="22">
        <f>E12*360</f>
        <v>7460572.7699999949</v>
      </c>
      <c r="F22" s="22">
        <f>F21*F12</f>
        <v>9935376</v>
      </c>
      <c r="G22" s="22">
        <f>G12*G21</f>
        <v>10574000</v>
      </c>
      <c r="H22" s="23">
        <f>SUM(C22:F22)</f>
        <v>25350048.346115068</v>
      </c>
    </row>
    <row r="23" spans="2:17" x14ac:dyDescent="0.25">
      <c r="B23" s="6" t="s">
        <v>43</v>
      </c>
      <c r="C23" s="22">
        <v>41127.233842923095</v>
      </c>
      <c r="D23" s="22">
        <v>621714.3974999995</v>
      </c>
      <c r="E23" s="22">
        <f>E11*E21/360</f>
        <v>621714.3974999995</v>
      </c>
      <c r="F23" s="22">
        <f>F11*F21/360</f>
        <v>827948</v>
      </c>
      <c r="G23" s="22">
        <f>G11*G21/360</f>
        <v>881166.66666666663</v>
      </c>
      <c r="H23" s="23">
        <f>SUM(C23:F23)</f>
        <v>2112504.0288429223</v>
      </c>
      <c r="J23" s="2"/>
    </row>
    <row r="24" spans="2:17" x14ac:dyDescent="0.25">
      <c r="B24" s="6" t="s">
        <v>44</v>
      </c>
      <c r="C24" s="22">
        <v>630.61758559148745</v>
      </c>
      <c r="D24" s="22">
        <v>74605.72769999993</v>
      </c>
      <c r="E24" s="22">
        <f t="shared" ref="E24" si="3">E23*0.12*E21/360</f>
        <v>74605.72769999993</v>
      </c>
      <c r="F24" s="22">
        <f>F23*0.12*F21/360</f>
        <v>99353.760000000009</v>
      </c>
      <c r="G24" s="22">
        <f>G23*0.12*G21/360</f>
        <v>91347.611111111095</v>
      </c>
      <c r="H24" s="23">
        <f>SUM(C24:F24)</f>
        <v>249195.83298559138</v>
      </c>
      <c r="J24" s="2"/>
    </row>
    <row r="25" spans="2:17" x14ac:dyDescent="0.25">
      <c r="B25" s="6" t="s">
        <v>45</v>
      </c>
      <c r="C25" s="22">
        <v>41127.233842923095</v>
      </c>
      <c r="D25" s="22">
        <v>621714.3974999995</v>
      </c>
      <c r="E25" s="22">
        <f>E11*E21/360</f>
        <v>621714.3974999995</v>
      </c>
      <c r="F25" s="22">
        <f>F11*F21/360</f>
        <v>827948</v>
      </c>
      <c r="G25" s="22">
        <f>G11*G21/360</f>
        <v>881166.66666666663</v>
      </c>
      <c r="H25" s="23">
        <f>SUM(C25:F25)</f>
        <v>2112504.0288429223</v>
      </c>
      <c r="J25" s="2"/>
    </row>
    <row r="26" spans="2:17" x14ac:dyDescent="0.25">
      <c r="B26" s="6" t="s">
        <v>46</v>
      </c>
      <c r="C26" s="22">
        <v>20563.616921461547</v>
      </c>
      <c r="D26" s="22">
        <v>310857.19874999975</v>
      </c>
      <c r="E26" s="22">
        <f>E11*E21/720</f>
        <v>310857.19874999975</v>
      </c>
      <c r="F26" s="22">
        <f>F11*F21/720</f>
        <v>413974</v>
      </c>
      <c r="G26" s="22">
        <f>G11*G21/720</f>
        <v>440583.33333333331</v>
      </c>
      <c r="H26" s="23">
        <f>SUM(C26:F26)</f>
        <v>1056252.0144214612</v>
      </c>
      <c r="J26" s="2"/>
    </row>
    <row r="27" spans="2:17" x14ac:dyDescent="0.25">
      <c r="C27" s="23"/>
      <c r="D27" s="23"/>
      <c r="E27" s="23"/>
      <c r="F27" s="23"/>
      <c r="G27" s="23" t="s">
        <v>47</v>
      </c>
      <c r="H27" s="23">
        <f>SUM(H22:H26)</f>
        <v>30880504.251207963</v>
      </c>
      <c r="J27" s="2"/>
    </row>
    <row r="28" spans="2:17" ht="30" x14ac:dyDescent="0.25">
      <c r="D28" s="15"/>
      <c r="F28" s="2"/>
      <c r="G28" s="2" t="s">
        <v>48</v>
      </c>
      <c r="H28" s="24">
        <v>10350370</v>
      </c>
      <c r="I28" s="23"/>
      <c r="J28" s="2"/>
    </row>
    <row r="29" spans="2:17" ht="30" x14ac:dyDescent="0.25">
      <c r="D29" s="15"/>
      <c r="F29" s="2"/>
      <c r="G29" s="2" t="s">
        <v>49</v>
      </c>
      <c r="H29" s="24">
        <f>(G10/30)*720</f>
        <v>106800000</v>
      </c>
      <c r="I29" s="23"/>
      <c r="J29" s="2"/>
    </row>
    <row r="30" spans="2:17" x14ac:dyDescent="0.25">
      <c r="D30" s="15"/>
      <c r="F30" s="2"/>
      <c r="G30" s="2" t="s">
        <v>50</v>
      </c>
      <c r="H30" s="24">
        <f>SUM(H27:H29)</f>
        <v>148030874.25120795</v>
      </c>
      <c r="I30" s="23"/>
      <c r="J30" s="2"/>
    </row>
    <row r="31" spans="2:17" x14ac:dyDescent="0.25">
      <c r="B31" s="1" t="s">
        <v>51</v>
      </c>
      <c r="D31" s="15"/>
      <c r="F31" s="2"/>
      <c r="G31" s="2"/>
      <c r="I31" s="2"/>
    </row>
    <row r="32" spans="2:17" x14ac:dyDescent="0.25">
      <c r="D32" s="2"/>
      <c r="E32" s="21">
        <v>43101</v>
      </c>
    </row>
    <row r="33" spans="2:8" x14ac:dyDescent="0.25">
      <c r="C33">
        <v>360</v>
      </c>
      <c r="D33" s="2">
        <v>360</v>
      </c>
      <c r="E33" s="2">
        <f>DAYS360(E32,D14)+1</f>
        <v>91</v>
      </c>
    </row>
    <row r="34" spans="2:8" x14ac:dyDescent="0.25">
      <c r="B34" s="6" t="s">
        <v>42</v>
      </c>
      <c r="C34" s="22">
        <f>C33*D12</f>
        <v>6546204.0000000009</v>
      </c>
      <c r="D34" s="22">
        <f>D33*E12</f>
        <v>7460572.7699999949</v>
      </c>
      <c r="E34" s="22">
        <f>E33*F12</f>
        <v>2511442.2666666666</v>
      </c>
      <c r="F34" s="23">
        <f>SUM(C34:E34)</f>
        <v>16518219.036666662</v>
      </c>
      <c r="G34" s="23"/>
    </row>
    <row r="35" spans="2:8" x14ac:dyDescent="0.25">
      <c r="B35" s="6" t="s">
        <v>43</v>
      </c>
      <c r="C35" s="22">
        <f>D11*C33/360</f>
        <v>545517</v>
      </c>
      <c r="D35" s="22">
        <f>E11*D33/360</f>
        <v>621714.3974999995</v>
      </c>
      <c r="E35" s="22">
        <f>F11*E33/360</f>
        <v>209286.85555555555</v>
      </c>
      <c r="F35" s="23">
        <f>SUM(C35:E35)</f>
        <v>1376518.253055555</v>
      </c>
      <c r="G35" s="23"/>
    </row>
    <row r="36" spans="2:8" x14ac:dyDescent="0.25">
      <c r="B36" s="6" t="s">
        <v>44</v>
      </c>
      <c r="C36" s="22">
        <f t="shared" ref="C36:E36" si="4">C35*0.12*C33/360</f>
        <v>65462.039999999994</v>
      </c>
      <c r="D36" s="22">
        <f t="shared" si="4"/>
        <v>74605.72769999993</v>
      </c>
      <c r="E36" s="22">
        <f t="shared" si="4"/>
        <v>6348.367951851852</v>
      </c>
      <c r="F36" s="23">
        <f>SUM(C36:E36)</f>
        <v>146416.13565185177</v>
      </c>
      <c r="G36" s="23"/>
    </row>
    <row r="37" spans="2:8" x14ac:dyDescent="0.25">
      <c r="B37" s="6" t="s">
        <v>45</v>
      </c>
      <c r="C37" s="22">
        <f>D11*C33/360</f>
        <v>545517</v>
      </c>
      <c r="D37" s="22">
        <f>E11*D33/360</f>
        <v>621714.3974999995</v>
      </c>
      <c r="E37" s="22">
        <f>F11*E33/360</f>
        <v>209286.85555555555</v>
      </c>
      <c r="F37" s="23">
        <f>SUM(C37:E37)</f>
        <v>1376518.253055555</v>
      </c>
      <c r="G37" s="23"/>
    </row>
    <row r="38" spans="2:8" x14ac:dyDescent="0.25">
      <c r="B38" s="6" t="s">
        <v>46</v>
      </c>
      <c r="C38" s="22">
        <f>D11*C33/720</f>
        <v>272758.5</v>
      </c>
      <c r="D38" s="22">
        <f>E11*D33/720</f>
        <v>310857.19874999975</v>
      </c>
      <c r="E38" s="22">
        <f>F11*E33/720</f>
        <v>104643.42777777778</v>
      </c>
      <c r="F38" s="23">
        <f>SUM(C38:E38)</f>
        <v>688259.12652777752</v>
      </c>
      <c r="G38" s="23"/>
    </row>
    <row r="39" spans="2:8" x14ac:dyDescent="0.25">
      <c r="C39" s="22">
        <f t="shared" ref="C39:E39" si="5">SUM(C34:C38)</f>
        <v>7975458.540000001</v>
      </c>
      <c r="D39" s="22">
        <f t="shared" si="5"/>
        <v>9089464.491449995</v>
      </c>
      <c r="E39" s="22">
        <f t="shared" si="5"/>
        <v>3041007.7735074074</v>
      </c>
      <c r="F39" s="23">
        <f>SUM(C39:E39)</f>
        <v>20105930.804957405</v>
      </c>
      <c r="G39" s="23"/>
    </row>
    <row r="40" spans="2:8" x14ac:dyDescent="0.25">
      <c r="E40" s="2"/>
      <c r="F40" s="2"/>
      <c r="H40" s="23"/>
    </row>
    <row r="41" spans="2:8" x14ac:dyDescent="0.25">
      <c r="E41" s="2"/>
      <c r="F41" s="2"/>
      <c r="H41" s="2"/>
    </row>
    <row r="42" spans="2:8" x14ac:dyDescent="0.25">
      <c r="B42" s="2"/>
      <c r="C42" s="2"/>
      <c r="D42" s="2"/>
      <c r="E42" s="2"/>
      <c r="F42" s="2"/>
      <c r="G42" s="2"/>
    </row>
    <row r="43" spans="2:8" x14ac:dyDescent="0.25">
      <c r="B43" s="2"/>
      <c r="C43" s="2"/>
      <c r="D43" s="2"/>
      <c r="E43" s="2"/>
      <c r="F43" s="2"/>
      <c r="G43" s="2"/>
    </row>
    <row r="44" spans="2:8" x14ac:dyDescent="0.25">
      <c r="B44" s="1" t="s">
        <v>52</v>
      </c>
      <c r="C44" s="25" t="s">
        <v>53</v>
      </c>
      <c r="D44" s="2"/>
      <c r="E44" s="2"/>
    </row>
    <row r="45" spans="2:8" x14ac:dyDescent="0.25">
      <c r="B45" t="s">
        <v>54</v>
      </c>
      <c r="C45" s="26">
        <v>10520000000</v>
      </c>
      <c r="D45" s="2"/>
      <c r="E45" s="2"/>
    </row>
    <row r="46" spans="2:8" x14ac:dyDescent="0.25">
      <c r="B46" t="s">
        <v>55</v>
      </c>
      <c r="C46" s="26">
        <v>148030874.25120795</v>
      </c>
      <c r="D46" s="2"/>
      <c r="E46" s="2"/>
    </row>
    <row r="47" spans="2:8" x14ac:dyDescent="0.25">
      <c r="B47" t="s">
        <v>51</v>
      </c>
      <c r="C47" s="27">
        <f>SUM(C39:E39)</f>
        <v>20105930.804957405</v>
      </c>
      <c r="D47" s="2"/>
      <c r="E47" s="2"/>
    </row>
    <row r="48" spans="2:8" x14ac:dyDescent="0.25">
      <c r="B48" t="s">
        <v>56</v>
      </c>
      <c r="C48" s="27">
        <f>C47</f>
        <v>20105930.804957405</v>
      </c>
      <c r="D48" s="2"/>
      <c r="E48" s="2"/>
    </row>
    <row r="49" spans="2:5" x14ac:dyDescent="0.25">
      <c r="B49" s="17" t="s">
        <v>57</v>
      </c>
      <c r="C49" s="28">
        <f>C47*32%</f>
        <v>6433897.8575863698</v>
      </c>
      <c r="D49" s="2"/>
      <c r="E49" s="2"/>
    </row>
    <row r="50" spans="2:5" x14ac:dyDescent="0.25">
      <c r="B50" s="29" t="s">
        <v>58</v>
      </c>
      <c r="C50" s="30">
        <f>(1160000*4)*30%</f>
        <v>1392000</v>
      </c>
      <c r="D50" s="2"/>
      <c r="E50" s="2"/>
    </row>
  </sheetData>
  <mergeCells count="1">
    <mergeCell ref="K9:M9"/>
  </mergeCells>
  <pageMargins left="0.7" right="0.7" top="0.75" bottom="0.75" header="0.3" footer="0.3"/>
  <legacy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19488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Paola Gavidia Malaver</dc:creator>
  <cp:lastModifiedBy>Angie Paola Gavidia Malaver</cp:lastModifiedBy>
  <dcterms:created xsi:type="dcterms:W3CDTF">2023-11-17T16:28:07Z</dcterms:created>
  <dcterms:modified xsi:type="dcterms:W3CDTF">2023-11-17T16:28:27Z</dcterms:modified>
</cp:coreProperties>
</file>