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orozco\Downloads\"/>
    </mc:Choice>
  </mc:AlternateContent>
  <xr:revisionPtr revIDLastSave="0" documentId="13_ncr:1_{C7AD4D49-F3FF-4519-8A74-4AC279C541B8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LIQ. PRETENSIONES DEMANDA" sheetId="13" r:id="rId1"/>
    <sheet name="PML" sheetId="15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6" i="13" l="1"/>
  <c r="D55" i="13"/>
  <c r="D54" i="13"/>
  <c r="D53" i="13"/>
  <c r="E48" i="13"/>
  <c r="E40" i="13"/>
  <c r="E32" i="13"/>
  <c r="E16" i="13"/>
  <c r="E42" i="13"/>
  <c r="E43" i="13"/>
  <c r="E44" i="13"/>
  <c r="E41" i="13"/>
  <c r="E34" i="13"/>
  <c r="E35" i="13"/>
  <c r="E36" i="13"/>
  <c r="F36" i="13" s="1"/>
  <c r="D44" i="13" s="1"/>
  <c r="E33" i="13"/>
  <c r="E54" i="13"/>
  <c r="E55" i="13"/>
  <c r="E56" i="13"/>
  <c r="F33" i="13"/>
  <c r="D41" i="13" s="1"/>
  <c r="F41" i="13" s="1"/>
  <c r="F34" i="13"/>
  <c r="D42" i="13" s="1"/>
  <c r="F42" i="13" s="1"/>
  <c r="F35" i="13"/>
  <c r="D43" i="13" s="1"/>
  <c r="F43" i="13" s="1"/>
  <c r="E25" i="13"/>
  <c r="F25" i="13" s="1"/>
  <c r="E26" i="13"/>
  <c r="F26" i="13" s="1"/>
  <c r="E27" i="13"/>
  <c r="F27" i="13" s="1"/>
  <c r="E28" i="13"/>
  <c r="F28" i="13" s="1"/>
  <c r="G13" i="13"/>
  <c r="F20" i="13" s="1"/>
  <c r="G12" i="13"/>
  <c r="F19" i="13" s="1"/>
  <c r="G11" i="13"/>
  <c r="F18" i="13" s="1"/>
  <c r="G10" i="13"/>
  <c r="F17" i="13" s="1"/>
  <c r="G9" i="13"/>
  <c r="F16" i="13" s="1"/>
  <c r="F55" i="13" l="1"/>
  <c r="F54" i="13"/>
  <c r="F21" i="13"/>
  <c r="F56" i="13"/>
  <c r="D48" i="13"/>
  <c r="F44" i="13"/>
  <c r="E24" i="13" l="1"/>
  <c r="F48" i="13" l="1"/>
  <c r="F49" i="13" s="1"/>
  <c r="F32" i="13"/>
  <c r="F24" i="13"/>
  <c r="F29" i="13" s="1"/>
  <c r="D40" i="13" l="1"/>
  <c r="F40" i="13" s="1"/>
  <c r="F45" i="13" s="1"/>
  <c r="F37" i="13"/>
  <c r="E53" i="13" l="1"/>
  <c r="F53" i="13" s="1"/>
  <c r="F57" i="13" s="1"/>
  <c r="F59" i="13" s="1"/>
</calcChain>
</file>

<file path=xl/sharedStrings.xml><?xml version="1.0" encoding="utf-8"?>
<sst xmlns="http://schemas.openxmlformats.org/spreadsheetml/2006/main" count="59" uniqueCount="23">
  <si>
    <t>LIQUIDACIÓN DE LAS PRETENSIONES DE LA DEMANDA DESDE 01/04/2020 AL 31/12/2024</t>
  </si>
  <si>
    <t>DIFERENCIAS SALARIALES AÑOS</t>
  </si>
  <si>
    <t>DESDE</t>
  </si>
  <si>
    <t>HASTA</t>
  </si>
  <si>
    <t>CARGO</t>
  </si>
  <si>
    <t>SALARIOS DEVENGADOS</t>
  </si>
  <si>
    <t>SALARIOS PRETENDIDOS (CONVENCIÓN)</t>
  </si>
  <si>
    <t>DIFERENCIA</t>
  </si>
  <si>
    <t>SOLDADOR</t>
  </si>
  <si>
    <t>DÍAS</t>
  </si>
  <si>
    <t>TOTAL DIFERENCIA SALARIOS</t>
  </si>
  <si>
    <t>TOTAL ADEUDADO</t>
  </si>
  <si>
    <t>SALARIO</t>
  </si>
  <si>
    <t>PRIMAS</t>
  </si>
  <si>
    <t>CESANTÍAS</t>
  </si>
  <si>
    <t>INTERESES</t>
  </si>
  <si>
    <t>VACACIONES</t>
  </si>
  <si>
    <t>SANCIÓN POR NO CONSIGNACIÓN DE CESANTÍAS</t>
  </si>
  <si>
    <t>SANCIÓN</t>
  </si>
  <si>
    <t>Total Liquidación:</t>
  </si>
  <si>
    <t xml:space="preserve">*Nota 1:Las pretensiones de la demanda están orientadas a solicitar (i) el pago de una nivelación salarial, conforme a los incrementos de la convención colectiva, (ii) pago de prestaciones sociales y vacaciones, (iii) indemnización del art. 64 y 65 del CST, indemnización por no consignación de cesantías, indemnización 180 días, (iv) solicita pago de prestaciones extralegales y mora en aportes a la seguridad social, las cuales no se liquidan </t>
  </si>
  <si>
    <t xml:space="preserve">*Nota 2:  La vigencia de la póliza No. 01 EC003941 inicia el 15/01/2018 y fenece el 24/01/2020. El actor solicita pago de acreencias desde el 01/04/2020 al 31/12/2024, por lo tanto, se encuentra fuera de la cobertura temporal
</t>
  </si>
  <si>
    <t>*Nota 3: De la indemnización del art. 64 y 65 del CST y la indemnización de los 180 días, las mismas son causadas a la finzalición del contrato de trabajo y teniendo en cuenta que el actor aduce que el vinculo laboral continua vigente, no hay certeza de una fecha de terminación, por lo cual no es posible realizar su liquidación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</si>
</sst>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_ &quot;$&quot;\ * #,##0_ ;_ &quot;$&quot;\ * \-#,##0_ ;_ &quot;$&quot;\ * &quot;-&quot;_ ;_ @_ "/>
    <numFmt numFmtId="166" formatCode="_ * #,##0_ ;_ * \-#,##0_ ;_ * &quot;-&quot;_ ;_ @_ "/>
    <numFmt numFmtId="167" formatCode="_ &quot;$&quot;\ * #,##0.00_ ;_ &quot;$&quot;\ * \-#,##0.00_ ;_ &quot;$&quot;\ * &quot;-&quot;??_ ;_ @_ "/>
    <numFmt numFmtId="168" formatCode="_-&quot;$&quot;\ * #,##0_-;\-&quot;$&quot;\ * #,##0_-;_-&quot;$&quot;\ * &quot;-&quot;??_-;_-@_-"/>
    <numFmt numFmtId="169" formatCode="&quot;$&quot;\ #,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u/>
      <sz val="9"/>
      <color theme="1"/>
      <name val="Arial"/>
      <family val="2"/>
    </font>
    <font>
      <b/>
      <sz val="9"/>
      <color theme="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4" fillId="0" borderId="1" xfId="0" applyFont="1" applyBorder="1" applyAlignment="1">
      <alignment horizontal="center"/>
    </xf>
    <xf numFmtId="164" fontId="4" fillId="0" borderId="1" xfId="1" applyNumberFormat="1" applyFont="1" applyFill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164" fontId="6" fillId="0" borderId="1" xfId="6" applyNumberFormat="1" applyFont="1" applyBorder="1"/>
    <xf numFmtId="164" fontId="6" fillId="0" borderId="1" xfId="1" applyNumberFormat="1" applyFont="1" applyFill="1" applyBorder="1"/>
    <xf numFmtId="0" fontId="4" fillId="0" borderId="1" xfId="0" applyFont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/>
    </xf>
    <xf numFmtId="164" fontId="6" fillId="0" borderId="1" xfId="1" applyNumberFormat="1" applyFont="1" applyBorder="1"/>
    <xf numFmtId="164" fontId="4" fillId="3" borderId="1" xfId="1" applyNumberFormat="1" applyFont="1" applyFill="1" applyBorder="1"/>
    <xf numFmtId="164" fontId="6" fillId="0" borderId="1" xfId="1" applyNumberFormat="1" applyFont="1" applyFill="1" applyBorder="1" applyAlignment="1">
      <alignment vertical="center"/>
    </xf>
    <xf numFmtId="44" fontId="8" fillId="4" borderId="1" xfId="0" applyNumberFormat="1" applyFont="1" applyFill="1" applyBorder="1"/>
    <xf numFmtId="0" fontId="9" fillId="0" borderId="4" xfId="0" applyFont="1" applyBorder="1" applyAlignment="1">
      <alignment wrapText="1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8" fontId="6" fillId="0" borderId="1" xfId="0" applyNumberFormat="1" applyFont="1" applyBorder="1"/>
    <xf numFmtId="3" fontId="6" fillId="0" borderId="1" xfId="0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169" fontId="6" fillId="0" borderId="0" xfId="0" applyNumberFormat="1" applyFont="1"/>
    <xf numFmtId="164" fontId="4" fillId="3" borderId="1" xfId="6" applyNumberFormat="1" applyFont="1" applyFill="1" applyBorder="1" applyAlignment="1">
      <alignment horizontal="center" vertical="center"/>
    </xf>
    <xf numFmtId="164" fontId="4" fillId="0" borderId="0" xfId="6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6" applyNumberFormat="1" applyFont="1" applyFill="1" applyBorder="1"/>
    <xf numFmtId="0" fontId="4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6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 vertical="center" wrapText="1"/>
    </xf>
  </cellXfs>
  <cellStyles count="20">
    <cellStyle name="Millares" xfId="1" builtinId="3"/>
    <cellStyle name="Millares [0] 2" xfId="3" xr:uid="{00000000-0005-0000-0000-000001000000}"/>
    <cellStyle name="Millares 2" xfId="8" xr:uid="{00000000-0005-0000-0000-000002000000}"/>
    <cellStyle name="Millares 3" xfId="10" xr:uid="{00000000-0005-0000-0000-000003000000}"/>
    <cellStyle name="Millares 4" xfId="6" xr:uid="{00000000-0005-0000-0000-000004000000}"/>
    <cellStyle name="Millares 5" xfId="12" xr:uid="{00000000-0005-0000-0000-000005000000}"/>
    <cellStyle name="Millares 6" xfId="15" xr:uid="{00000000-0005-0000-0000-000006000000}"/>
    <cellStyle name="Millares 7" xfId="16" xr:uid="{00000000-0005-0000-0000-000007000000}"/>
    <cellStyle name="Millares 8" xfId="18" xr:uid="{00000000-0005-0000-0000-000008000000}"/>
    <cellStyle name="Moneda [0] 2" xfId="5" xr:uid="{00000000-0005-0000-0000-00000A000000}"/>
    <cellStyle name="Moneda 2" xfId="4" xr:uid="{00000000-0005-0000-0000-00000B000000}"/>
    <cellStyle name="Moneda 3" xfId="9" xr:uid="{00000000-0005-0000-0000-00000C000000}"/>
    <cellStyle name="Moneda 4" xfId="11" xr:uid="{00000000-0005-0000-0000-00000D000000}"/>
    <cellStyle name="Moneda 5" xfId="7" xr:uid="{00000000-0005-0000-0000-00000E000000}"/>
    <cellStyle name="Moneda 6" xfId="13" xr:uid="{00000000-0005-0000-0000-00000F000000}"/>
    <cellStyle name="Moneda 7" xfId="14" xr:uid="{00000000-0005-0000-0000-000010000000}"/>
    <cellStyle name="Moneda 8" xfId="17" xr:uid="{00000000-0005-0000-0000-000011000000}"/>
    <cellStyle name="Moneda 9" xfId="19" xr:uid="{00000000-0005-0000-0000-000012000000}"/>
    <cellStyle name="Normal" xfId="0" builtinId="0"/>
    <cellStyle name="Normal 2" xfId="2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142874</xdr:colOff>
      <xdr:row>0</xdr:row>
      <xdr:rowOff>0</xdr:rowOff>
    </xdr:from>
    <xdr:to>
      <xdr:col>5</xdr:col>
      <xdr:colOff>498396</xdr:colOff>
      <xdr:row>3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BC6FE87-4940-4C20-A77D-19DC64D1E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49" y="0"/>
          <a:ext cx="2837737" cy="733425"/>
        </a:xfrm>
        <a:prstGeom prst="rect">
          <a:avLst/>
        </a:prstGeom>
      </xdr:spPr>
    </xdr:pic>
    <xdr:clientData/>
  </xdr:twoCellAnchor>
  <xdr:twoCellAnchor editAs="oneCell">
    <xdr:from>
      <xdr:col>2</xdr:col>
      <xdr:colOff>142874</xdr:colOff>
      <xdr:row>0</xdr:row>
      <xdr:rowOff>0</xdr:rowOff>
    </xdr:from>
    <xdr:to>
      <xdr:col>5</xdr:col>
      <xdr:colOff>498396</xdr:colOff>
      <xdr:row>3</xdr:row>
      <xdr:rowOff>161925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73CEBB6-5E63-4CB1-894E-D7078993C7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49" y="0"/>
          <a:ext cx="2837737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M60"/>
  <sheetViews>
    <sheetView tabSelected="1" topLeftCell="A6" workbookViewId="0">
      <selection activeCell="P14" sqref="P14"/>
    </sheetView>
  </sheetViews>
  <sheetFormatPr baseColWidth="10" defaultColWidth="11.42578125" defaultRowHeight="15" x14ac:dyDescent="0.25"/>
  <cols>
    <col min="2" max="2" width="16.42578125" style="1" customWidth="1"/>
    <col min="3" max="4" width="11.42578125" style="1"/>
    <col min="5" max="5" width="13.85546875" style="1" customWidth="1"/>
    <col min="6" max="6" width="22.5703125" style="1" customWidth="1"/>
    <col min="7" max="7" width="17.42578125" style="1" customWidth="1"/>
  </cols>
  <sheetData>
    <row r="5" spans="1:13" s="1" customFormat="1" ht="15" customHeight="1" x14ac:dyDescent="0.2">
      <c r="A5" s="3"/>
      <c r="B5" s="30" t="s">
        <v>0</v>
      </c>
      <c r="C5" s="30"/>
      <c r="D5" s="30"/>
      <c r="E5" s="30"/>
      <c r="F5" s="30"/>
      <c r="G5" s="3"/>
      <c r="H5" s="3"/>
      <c r="I5" s="3"/>
      <c r="J5" s="3"/>
    </row>
    <row r="6" spans="1:13" s="1" customFormat="1" ht="15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</row>
    <row r="7" spans="1:13" s="1" customFormat="1" ht="15" customHeight="1" x14ac:dyDescent="0.2">
      <c r="A7" s="3"/>
      <c r="B7" s="29" t="s">
        <v>1</v>
      </c>
      <c r="C7" s="29"/>
      <c r="D7" s="29"/>
      <c r="E7" s="29"/>
      <c r="F7" s="29"/>
      <c r="G7" s="29"/>
      <c r="H7" s="3"/>
      <c r="I7" s="3"/>
      <c r="J7" s="3"/>
    </row>
    <row r="8" spans="1:13" s="1" customFormat="1" ht="30" customHeight="1" x14ac:dyDescent="0.2">
      <c r="A8" s="3"/>
      <c r="B8" s="25" t="s">
        <v>2</v>
      </c>
      <c r="C8" s="25" t="s">
        <v>3</v>
      </c>
      <c r="D8" s="25" t="s">
        <v>4</v>
      </c>
      <c r="E8" s="25" t="s">
        <v>5</v>
      </c>
      <c r="F8" s="25" t="s">
        <v>6</v>
      </c>
      <c r="G8" s="25" t="s">
        <v>7</v>
      </c>
      <c r="H8" s="3"/>
      <c r="I8" s="3"/>
      <c r="J8" s="32" t="s">
        <v>20</v>
      </c>
      <c r="K8" s="32"/>
      <c r="L8" s="32"/>
      <c r="M8" s="32"/>
    </row>
    <row r="9" spans="1:13" s="1" customFormat="1" ht="15" customHeight="1" x14ac:dyDescent="0.2">
      <c r="A9" s="3"/>
      <c r="B9" s="16">
        <v>43922</v>
      </c>
      <c r="C9" s="16">
        <v>44196</v>
      </c>
      <c r="D9" s="17" t="s">
        <v>8</v>
      </c>
      <c r="E9" s="26">
        <v>3476730</v>
      </c>
      <c r="F9" s="19">
        <v>3646394</v>
      </c>
      <c r="G9" s="18">
        <f t="shared" ref="G9:G13" si="0">F9-E9</f>
        <v>169664</v>
      </c>
      <c r="H9" s="3"/>
      <c r="I9" s="3"/>
      <c r="J9" s="32"/>
      <c r="K9" s="32"/>
      <c r="L9" s="32"/>
      <c r="M9" s="32"/>
    </row>
    <row r="10" spans="1:13" s="1" customFormat="1" ht="15" customHeight="1" x14ac:dyDescent="0.2">
      <c r="A10" s="3"/>
      <c r="B10" s="16">
        <v>44197</v>
      </c>
      <c r="C10" s="16">
        <v>44561</v>
      </c>
      <c r="D10" s="17" t="s">
        <v>8</v>
      </c>
      <c r="E10" s="26">
        <v>3476730</v>
      </c>
      <c r="F10" s="19">
        <v>3846946</v>
      </c>
      <c r="G10" s="18">
        <f t="shared" si="0"/>
        <v>370216</v>
      </c>
      <c r="H10" s="3"/>
      <c r="I10" s="3"/>
      <c r="J10" s="32"/>
      <c r="K10" s="32"/>
      <c r="L10" s="32"/>
      <c r="M10" s="32"/>
    </row>
    <row r="11" spans="1:13" s="1" customFormat="1" ht="15" customHeight="1" x14ac:dyDescent="0.2">
      <c r="A11" s="3"/>
      <c r="B11" s="16">
        <v>44562</v>
      </c>
      <c r="C11" s="16">
        <v>44926</v>
      </c>
      <c r="D11" s="17" t="s">
        <v>8</v>
      </c>
      <c r="E11" s="26">
        <v>3476730</v>
      </c>
      <c r="F11" s="19">
        <v>4046987</v>
      </c>
      <c r="G11" s="18">
        <f t="shared" si="0"/>
        <v>570257</v>
      </c>
      <c r="H11" s="3"/>
      <c r="I11" s="3"/>
      <c r="J11" s="32"/>
      <c r="K11" s="32"/>
      <c r="L11" s="32"/>
      <c r="M11" s="32"/>
    </row>
    <row r="12" spans="1:13" s="1" customFormat="1" ht="15" customHeight="1" x14ac:dyDescent="0.2">
      <c r="A12" s="3"/>
      <c r="B12" s="16">
        <v>44927</v>
      </c>
      <c r="C12" s="16">
        <v>45291</v>
      </c>
      <c r="D12" s="17" t="s">
        <v>8</v>
      </c>
      <c r="E12" s="26">
        <v>3476730</v>
      </c>
      <c r="F12" s="19">
        <v>4257430</v>
      </c>
      <c r="G12" s="18">
        <f t="shared" si="0"/>
        <v>780700</v>
      </c>
      <c r="H12" s="3"/>
      <c r="I12" s="3"/>
      <c r="J12" s="32"/>
      <c r="K12" s="32"/>
      <c r="L12" s="32"/>
      <c r="M12" s="32"/>
    </row>
    <row r="13" spans="1:13" s="1" customFormat="1" ht="15" customHeight="1" x14ac:dyDescent="0.2">
      <c r="A13" s="3"/>
      <c r="B13" s="16">
        <v>45292</v>
      </c>
      <c r="C13" s="16">
        <v>45657</v>
      </c>
      <c r="D13" s="17" t="s">
        <v>8</v>
      </c>
      <c r="E13" s="26">
        <v>3476730</v>
      </c>
      <c r="F13" s="19">
        <v>4478816</v>
      </c>
      <c r="G13" s="18">
        <f t="shared" si="0"/>
        <v>1002086</v>
      </c>
      <c r="H13" s="3"/>
      <c r="I13" s="3"/>
      <c r="J13" s="32"/>
      <c r="K13" s="32"/>
      <c r="L13" s="32"/>
      <c r="M13" s="32"/>
    </row>
    <row r="14" spans="1:13" s="1" customFormat="1" ht="15" customHeight="1" x14ac:dyDescent="0.2">
      <c r="A14" s="3"/>
      <c r="B14" s="3"/>
      <c r="C14" s="3"/>
      <c r="D14" s="3"/>
      <c r="E14" s="3"/>
      <c r="F14" s="3"/>
      <c r="G14" s="3"/>
      <c r="H14" s="3"/>
    </row>
    <row r="15" spans="1:13" s="1" customFormat="1" ht="21.75" customHeight="1" x14ac:dyDescent="0.2">
      <c r="A15" s="3"/>
      <c r="B15" s="9" t="s">
        <v>2</v>
      </c>
      <c r="C15" s="9" t="s">
        <v>3</v>
      </c>
      <c r="D15" s="9" t="s">
        <v>4</v>
      </c>
      <c r="E15" s="9" t="s">
        <v>9</v>
      </c>
      <c r="F15" s="20" t="s">
        <v>10</v>
      </c>
      <c r="G15" s="21"/>
      <c r="H15" s="3"/>
    </row>
    <row r="16" spans="1:13" s="1" customFormat="1" ht="15" customHeight="1" x14ac:dyDescent="0.2">
      <c r="A16" s="3"/>
      <c r="B16" s="16">
        <v>43922</v>
      </c>
      <c r="C16" s="16">
        <v>44196</v>
      </c>
      <c r="D16" s="17" t="s">
        <v>8</v>
      </c>
      <c r="E16" s="11">
        <f>DAYS360(B16,C16)</f>
        <v>270</v>
      </c>
      <c r="F16" s="18">
        <f>+G9</f>
        <v>169664</v>
      </c>
      <c r="G16" s="22"/>
      <c r="H16" s="3"/>
      <c r="J16" s="31" t="s">
        <v>21</v>
      </c>
      <c r="K16" s="31"/>
      <c r="L16" s="31"/>
      <c r="M16" s="31"/>
    </row>
    <row r="17" spans="1:13" s="1" customFormat="1" ht="15" customHeight="1" x14ac:dyDescent="0.2">
      <c r="A17" s="3"/>
      <c r="B17" s="16">
        <v>44197</v>
      </c>
      <c r="C17" s="16">
        <v>44561</v>
      </c>
      <c r="D17" s="17" t="s">
        <v>8</v>
      </c>
      <c r="E17" s="8">
        <v>360</v>
      </c>
      <c r="F17" s="18">
        <f>+G10</f>
        <v>370216</v>
      </c>
      <c r="G17" s="22"/>
      <c r="H17" s="3"/>
      <c r="J17" s="31"/>
      <c r="K17" s="31"/>
      <c r="L17" s="31"/>
      <c r="M17" s="31"/>
    </row>
    <row r="18" spans="1:13" s="1" customFormat="1" ht="15" customHeight="1" x14ac:dyDescent="0.2">
      <c r="A18" s="3"/>
      <c r="B18" s="16">
        <v>44562</v>
      </c>
      <c r="C18" s="16">
        <v>44926</v>
      </c>
      <c r="D18" s="17" t="s">
        <v>8</v>
      </c>
      <c r="E18" s="8">
        <v>360</v>
      </c>
      <c r="F18" s="18">
        <f>+G11</f>
        <v>570257</v>
      </c>
      <c r="G18" s="22"/>
      <c r="H18" s="3"/>
      <c r="J18" s="31"/>
      <c r="K18" s="31"/>
      <c r="L18" s="31"/>
      <c r="M18" s="31"/>
    </row>
    <row r="19" spans="1:13" s="1" customFormat="1" ht="15" customHeight="1" x14ac:dyDescent="0.2">
      <c r="A19" s="3"/>
      <c r="B19" s="16">
        <v>44927</v>
      </c>
      <c r="C19" s="16">
        <v>45291</v>
      </c>
      <c r="D19" s="17" t="s">
        <v>8</v>
      </c>
      <c r="E19" s="8">
        <v>360</v>
      </c>
      <c r="F19" s="18">
        <f>+G12</f>
        <v>780700</v>
      </c>
      <c r="G19" s="22"/>
      <c r="H19" s="3"/>
      <c r="J19" s="31"/>
      <c r="K19" s="31"/>
      <c r="L19" s="31"/>
      <c r="M19" s="31"/>
    </row>
    <row r="20" spans="1:13" s="1" customFormat="1" ht="15" customHeight="1" x14ac:dyDescent="0.2">
      <c r="A20" s="3"/>
      <c r="B20" s="16">
        <v>45292</v>
      </c>
      <c r="C20" s="16">
        <v>45657</v>
      </c>
      <c r="D20" s="17" t="s">
        <v>8</v>
      </c>
      <c r="E20" s="8">
        <v>360</v>
      </c>
      <c r="F20" s="18">
        <f>+G13</f>
        <v>1002086</v>
      </c>
      <c r="G20" s="22"/>
      <c r="H20" s="3"/>
      <c r="J20" s="31"/>
      <c r="K20" s="31"/>
      <c r="L20" s="31"/>
      <c r="M20" s="31"/>
    </row>
    <row r="21" spans="1:13" s="1" customFormat="1" ht="15" customHeight="1" x14ac:dyDescent="0.2">
      <c r="A21" s="3"/>
      <c r="B21" s="27" t="s">
        <v>11</v>
      </c>
      <c r="C21" s="27"/>
      <c r="D21" s="27"/>
      <c r="E21" s="27"/>
      <c r="F21" s="23">
        <f>SUM(F16:F20)</f>
        <v>2892923</v>
      </c>
      <c r="G21" s="24"/>
      <c r="H21" s="3"/>
      <c r="J21" s="31"/>
      <c r="K21" s="31"/>
      <c r="L21" s="31"/>
      <c r="M21" s="31"/>
    </row>
    <row r="22" spans="1:13" s="1" customFormat="1" ht="15" customHeight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</row>
    <row r="23" spans="1:13" ht="15" customHeight="1" x14ac:dyDescent="0.25">
      <c r="A23" s="3"/>
      <c r="B23" s="4" t="s">
        <v>2</v>
      </c>
      <c r="C23" s="4" t="s">
        <v>3</v>
      </c>
      <c r="D23" s="4" t="s">
        <v>12</v>
      </c>
      <c r="E23" s="4" t="s">
        <v>9</v>
      </c>
      <c r="F23" s="10" t="s">
        <v>13</v>
      </c>
      <c r="G23" s="15"/>
      <c r="H23" s="3"/>
      <c r="I23" s="3"/>
      <c r="J23" s="31" t="s">
        <v>22</v>
      </c>
      <c r="K23" s="31"/>
      <c r="L23" s="31"/>
      <c r="M23" s="31"/>
    </row>
    <row r="24" spans="1:13" ht="15" customHeight="1" x14ac:dyDescent="0.25">
      <c r="A24" s="3"/>
      <c r="B24" s="16">
        <v>43922</v>
      </c>
      <c r="C24" s="16">
        <v>44196</v>
      </c>
      <c r="D24" s="19">
        <v>3646394</v>
      </c>
      <c r="E24" s="11">
        <f>DAYS360(B24,C24)</f>
        <v>270</v>
      </c>
      <c r="F24" s="8">
        <f>(D24*E24)/360</f>
        <v>2734795.5</v>
      </c>
      <c r="G24" s="15"/>
      <c r="H24" s="3"/>
      <c r="I24" s="3"/>
      <c r="J24" s="31"/>
      <c r="K24" s="31"/>
      <c r="L24" s="31"/>
      <c r="M24" s="31"/>
    </row>
    <row r="25" spans="1:13" x14ac:dyDescent="0.25">
      <c r="A25" s="3"/>
      <c r="B25" s="16">
        <v>44197</v>
      </c>
      <c r="C25" s="16">
        <v>44561</v>
      </c>
      <c r="D25" s="19">
        <v>3846946</v>
      </c>
      <c r="E25" s="11">
        <f t="shared" ref="E25:E28" si="1">DAYS360(B25,C25)</f>
        <v>360</v>
      </c>
      <c r="F25" s="8">
        <f t="shared" ref="F25:F28" si="2">(D25*E25)/360</f>
        <v>3846946</v>
      </c>
      <c r="G25" s="15"/>
      <c r="H25" s="3"/>
      <c r="I25" s="3"/>
      <c r="J25" s="31"/>
      <c r="K25" s="31"/>
      <c r="L25" s="31"/>
      <c r="M25" s="31"/>
    </row>
    <row r="26" spans="1:13" x14ac:dyDescent="0.25">
      <c r="A26" s="3"/>
      <c r="B26" s="16">
        <v>44562</v>
      </c>
      <c r="C26" s="16">
        <v>44926</v>
      </c>
      <c r="D26" s="19">
        <v>4046987</v>
      </c>
      <c r="E26" s="11">
        <f t="shared" si="1"/>
        <v>360</v>
      </c>
      <c r="F26" s="8">
        <f t="shared" si="2"/>
        <v>4046987</v>
      </c>
      <c r="G26" s="15"/>
      <c r="H26" s="3"/>
      <c r="I26" s="3"/>
      <c r="J26" s="31"/>
      <c r="K26" s="31"/>
      <c r="L26" s="31"/>
      <c r="M26" s="31"/>
    </row>
    <row r="27" spans="1:13" x14ac:dyDescent="0.25">
      <c r="A27" s="3"/>
      <c r="B27" s="16">
        <v>44927</v>
      </c>
      <c r="C27" s="16">
        <v>45291</v>
      </c>
      <c r="D27" s="19">
        <v>4257430</v>
      </c>
      <c r="E27" s="11">
        <f t="shared" si="1"/>
        <v>360</v>
      </c>
      <c r="F27" s="8">
        <f t="shared" si="2"/>
        <v>4257430</v>
      </c>
      <c r="G27" s="15"/>
      <c r="H27" s="3"/>
      <c r="I27" s="3"/>
      <c r="J27" s="31"/>
      <c r="K27" s="31"/>
      <c r="L27" s="31"/>
      <c r="M27" s="31"/>
    </row>
    <row r="28" spans="1:13" x14ac:dyDescent="0.25">
      <c r="A28" s="3"/>
      <c r="B28" s="16">
        <v>45292</v>
      </c>
      <c r="C28" s="16">
        <v>45657</v>
      </c>
      <c r="D28" s="19">
        <v>4478816</v>
      </c>
      <c r="E28" s="11">
        <f t="shared" si="1"/>
        <v>360</v>
      </c>
      <c r="F28" s="8">
        <f t="shared" si="2"/>
        <v>4478816</v>
      </c>
      <c r="G28" s="15"/>
      <c r="H28" s="3"/>
      <c r="I28" s="3"/>
      <c r="J28" s="31"/>
      <c r="K28" s="31"/>
      <c r="L28" s="31"/>
      <c r="M28" s="31"/>
    </row>
    <row r="29" spans="1:13" ht="15" customHeight="1" x14ac:dyDescent="0.25">
      <c r="A29" s="3"/>
      <c r="B29" s="27" t="s">
        <v>11</v>
      </c>
      <c r="C29" s="27"/>
      <c r="D29" s="27"/>
      <c r="E29" s="27"/>
      <c r="F29" s="12">
        <f>SUM(F24:F28)</f>
        <v>19364974.5</v>
      </c>
      <c r="G29" s="15"/>
      <c r="H29" s="3"/>
      <c r="I29" s="3"/>
      <c r="J29" s="3"/>
      <c r="K29" s="3"/>
      <c r="L29" s="3"/>
      <c r="M29" s="3"/>
    </row>
    <row r="30" spans="1:13" ht="1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3" ht="15" customHeight="1" x14ac:dyDescent="0.25">
      <c r="A31" s="3"/>
      <c r="B31" s="4" t="s">
        <v>2</v>
      </c>
      <c r="C31" s="4" t="s">
        <v>3</v>
      </c>
      <c r="D31" s="4" t="s">
        <v>12</v>
      </c>
      <c r="E31" s="4" t="s">
        <v>9</v>
      </c>
      <c r="F31" s="10" t="s">
        <v>14</v>
      </c>
      <c r="G31" s="15"/>
      <c r="H31" s="3"/>
      <c r="I31" s="3"/>
    </row>
    <row r="32" spans="1:13" ht="14.25" customHeight="1" x14ac:dyDescent="0.25">
      <c r="A32" s="3"/>
      <c r="B32" s="16">
        <v>43922</v>
      </c>
      <c r="C32" s="16">
        <v>44196</v>
      </c>
      <c r="D32" s="19">
        <v>3646394</v>
      </c>
      <c r="E32" s="11">
        <f>DAYS360(B32,C32)</f>
        <v>270</v>
      </c>
      <c r="F32" s="13">
        <f>(D32*E32)/360</f>
        <v>2734795.5</v>
      </c>
      <c r="G32" s="15"/>
      <c r="H32" s="3"/>
    </row>
    <row r="33" spans="1:10" s="1" customFormat="1" ht="15" customHeight="1" x14ac:dyDescent="0.2">
      <c r="A33" s="3"/>
      <c r="B33" s="16">
        <v>44197</v>
      </c>
      <c r="C33" s="16">
        <v>44561</v>
      </c>
      <c r="D33" s="19">
        <v>3846946</v>
      </c>
      <c r="E33" s="11">
        <f>DAYS360(B33,C33)</f>
        <v>360</v>
      </c>
      <c r="F33" s="13">
        <f t="shared" ref="F33:F36" si="3">(D33*E33)/360</f>
        <v>3846946</v>
      </c>
      <c r="G33" s="15"/>
      <c r="H33" s="3"/>
    </row>
    <row r="34" spans="1:10" s="1" customFormat="1" ht="15" customHeight="1" x14ac:dyDescent="0.2">
      <c r="A34" s="3"/>
      <c r="B34" s="16">
        <v>44562</v>
      </c>
      <c r="C34" s="16">
        <v>44926</v>
      </c>
      <c r="D34" s="19">
        <v>4046987</v>
      </c>
      <c r="E34" s="11">
        <f t="shared" ref="E34:E36" si="4">DAYS360(B34,C34)</f>
        <v>360</v>
      </c>
      <c r="F34" s="13">
        <f t="shared" si="3"/>
        <v>4046987</v>
      </c>
      <c r="G34" s="15"/>
      <c r="H34" s="3"/>
    </row>
    <row r="35" spans="1:10" s="1" customFormat="1" ht="15" customHeight="1" x14ac:dyDescent="0.2">
      <c r="A35" s="3"/>
      <c r="B35" s="16">
        <v>44927</v>
      </c>
      <c r="C35" s="16">
        <v>45291</v>
      </c>
      <c r="D35" s="19">
        <v>4257430</v>
      </c>
      <c r="E35" s="11">
        <f t="shared" si="4"/>
        <v>360</v>
      </c>
      <c r="F35" s="13">
        <f t="shared" si="3"/>
        <v>4257430</v>
      </c>
      <c r="G35" s="15"/>
      <c r="H35" s="3"/>
    </row>
    <row r="36" spans="1:10" s="1" customFormat="1" ht="15" customHeight="1" x14ac:dyDescent="0.2">
      <c r="A36" s="3"/>
      <c r="B36" s="16">
        <v>45292</v>
      </c>
      <c r="C36" s="16">
        <v>45657</v>
      </c>
      <c r="D36" s="19">
        <v>4478816</v>
      </c>
      <c r="E36" s="11">
        <f t="shared" si="4"/>
        <v>360</v>
      </c>
      <c r="F36" s="13">
        <f t="shared" si="3"/>
        <v>4478816</v>
      </c>
      <c r="G36" s="15"/>
      <c r="H36" s="3"/>
    </row>
    <row r="37" spans="1:10" s="1" customFormat="1" ht="15" customHeight="1" x14ac:dyDescent="0.2">
      <c r="A37" s="3"/>
      <c r="B37" s="27" t="s">
        <v>11</v>
      </c>
      <c r="C37" s="27"/>
      <c r="D37" s="27"/>
      <c r="E37" s="27"/>
      <c r="F37" s="12">
        <f>SUM(F32:F36)</f>
        <v>19364974.5</v>
      </c>
      <c r="G37" s="15"/>
      <c r="H37" s="3"/>
    </row>
    <row r="38" spans="1:10" s="1" customFormat="1" ht="12" customHeight="1" x14ac:dyDescent="0.2">
      <c r="A38" s="3"/>
      <c r="B38" s="3"/>
      <c r="C38" s="3"/>
      <c r="D38" s="3"/>
      <c r="E38" s="3"/>
      <c r="F38" s="3"/>
      <c r="G38" s="3"/>
      <c r="H38" s="3"/>
    </row>
    <row r="39" spans="1:10" s="1" customFormat="1" ht="12" customHeight="1" x14ac:dyDescent="0.2">
      <c r="A39" s="3"/>
      <c r="B39" s="4" t="s">
        <v>2</v>
      </c>
      <c r="C39" s="4" t="s">
        <v>3</v>
      </c>
      <c r="D39" s="4" t="s">
        <v>14</v>
      </c>
      <c r="E39" s="4" t="s">
        <v>9</v>
      </c>
      <c r="F39" s="10" t="s">
        <v>15</v>
      </c>
      <c r="G39" s="3"/>
      <c r="H39" s="3"/>
    </row>
    <row r="40" spans="1:10" s="1" customFormat="1" ht="12" customHeight="1" x14ac:dyDescent="0.2">
      <c r="A40" s="3"/>
      <c r="B40" s="16">
        <v>43922</v>
      </c>
      <c r="C40" s="16">
        <v>44196</v>
      </c>
      <c r="D40" s="13">
        <f>+F32</f>
        <v>2734795.5</v>
      </c>
      <c r="E40" s="11">
        <f>DAYS360(B40,C40)</f>
        <v>270</v>
      </c>
      <c r="F40" s="11">
        <f>(D40*E40*0.12)/360</f>
        <v>246131.595</v>
      </c>
      <c r="G40" s="3"/>
      <c r="H40" s="3"/>
    </row>
    <row r="41" spans="1:10" s="1" customFormat="1" ht="12" customHeight="1" x14ac:dyDescent="0.2">
      <c r="A41" s="3"/>
      <c r="B41" s="16">
        <v>44197</v>
      </c>
      <c r="C41" s="16">
        <v>44561</v>
      </c>
      <c r="D41" s="13">
        <f t="shared" ref="D41:D44" si="5">+F33</f>
        <v>3846946</v>
      </c>
      <c r="E41" s="11">
        <f>DAYS360(B41,C41)</f>
        <v>360</v>
      </c>
      <c r="F41" s="11">
        <f t="shared" ref="F41:F44" si="6">(D41*E41*0.12)/360</f>
        <v>461633.51999999996</v>
      </c>
      <c r="G41" s="3"/>
      <c r="H41" s="3"/>
    </row>
    <row r="42" spans="1:10" s="1" customFormat="1" ht="12" customHeight="1" x14ac:dyDescent="0.2">
      <c r="A42" s="3"/>
      <c r="B42" s="16">
        <v>44562</v>
      </c>
      <c r="C42" s="16">
        <v>44926</v>
      </c>
      <c r="D42" s="13">
        <f t="shared" si="5"/>
        <v>4046987</v>
      </c>
      <c r="E42" s="11">
        <f t="shared" ref="E42:E44" si="7">DAYS360(B42,C42)</f>
        <v>360</v>
      </c>
      <c r="F42" s="11">
        <f t="shared" si="6"/>
        <v>485638.44</v>
      </c>
      <c r="G42" s="3"/>
      <c r="H42" s="3"/>
    </row>
    <row r="43" spans="1:10" s="1" customFormat="1" ht="12" customHeight="1" x14ac:dyDescent="0.2">
      <c r="A43" s="3"/>
      <c r="B43" s="16">
        <v>44927</v>
      </c>
      <c r="C43" s="16">
        <v>45291</v>
      </c>
      <c r="D43" s="13">
        <f t="shared" si="5"/>
        <v>4257430</v>
      </c>
      <c r="E43" s="11">
        <f t="shared" si="7"/>
        <v>360</v>
      </c>
      <c r="F43" s="11">
        <f t="shared" si="6"/>
        <v>510891.6</v>
      </c>
      <c r="G43" s="3"/>
      <c r="H43" s="3"/>
    </row>
    <row r="44" spans="1:10" ht="13.5" customHeight="1" x14ac:dyDescent="0.25">
      <c r="A44" s="3"/>
      <c r="B44" s="16">
        <v>45292</v>
      </c>
      <c r="C44" s="16">
        <v>45657</v>
      </c>
      <c r="D44" s="13">
        <f t="shared" si="5"/>
        <v>4478816</v>
      </c>
      <c r="E44" s="11">
        <f t="shared" si="7"/>
        <v>360</v>
      </c>
      <c r="F44" s="11">
        <f t="shared" si="6"/>
        <v>537457.91999999993</v>
      </c>
      <c r="G44" s="3"/>
      <c r="H44" s="3"/>
    </row>
    <row r="45" spans="1:10" s="1" customFormat="1" ht="12" x14ac:dyDescent="0.2">
      <c r="A45" s="3"/>
      <c r="B45" s="27" t="s">
        <v>11</v>
      </c>
      <c r="C45" s="27"/>
      <c r="D45" s="27"/>
      <c r="E45" s="27"/>
      <c r="F45" s="12">
        <f>SUM(F40:F44)</f>
        <v>2241753.0749999997</v>
      </c>
      <c r="G45" s="3"/>
      <c r="H45" s="3"/>
    </row>
    <row r="46" spans="1:10" s="1" customFormat="1" ht="12" x14ac:dyDescent="0.2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 s="1" customFormat="1" ht="12" x14ac:dyDescent="0.2">
      <c r="A47" s="3"/>
      <c r="B47" s="4" t="s">
        <v>2</v>
      </c>
      <c r="C47" s="4" t="s">
        <v>3</v>
      </c>
      <c r="D47" s="4" t="s">
        <v>12</v>
      </c>
      <c r="E47" s="4" t="s">
        <v>9</v>
      </c>
      <c r="F47" s="10" t="s">
        <v>16</v>
      </c>
      <c r="G47" s="3"/>
      <c r="H47" s="3"/>
      <c r="I47" s="3"/>
      <c r="J47" s="3"/>
    </row>
    <row r="48" spans="1:10" s="1" customFormat="1" ht="12" x14ac:dyDescent="0.2">
      <c r="A48" s="3"/>
      <c r="B48" s="16">
        <v>43922</v>
      </c>
      <c r="C48" s="16">
        <v>45657</v>
      </c>
      <c r="D48" s="7">
        <f>+D44</f>
        <v>4478816</v>
      </c>
      <c r="E48" s="11">
        <f>DAYS360(B48,C48)</f>
        <v>1710</v>
      </c>
      <c r="F48" s="11">
        <f>(D48*E48)/720</f>
        <v>10637188</v>
      </c>
      <c r="G48" s="3"/>
      <c r="H48" s="3"/>
      <c r="I48" s="3"/>
      <c r="J48" s="3"/>
    </row>
    <row r="49" spans="1:10" s="1" customFormat="1" ht="12" x14ac:dyDescent="0.2">
      <c r="A49" s="3"/>
      <c r="B49" s="27" t="s">
        <v>11</v>
      </c>
      <c r="C49" s="27"/>
      <c r="D49" s="27"/>
      <c r="E49" s="27"/>
      <c r="F49" s="12">
        <f>SUM(F48)</f>
        <v>10637188</v>
      </c>
      <c r="G49" s="3"/>
      <c r="H49" s="3"/>
      <c r="I49" s="3"/>
      <c r="J49" s="3"/>
    </row>
    <row r="50" spans="1:10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x14ac:dyDescent="0.25">
      <c r="A51" s="3"/>
      <c r="B51" s="27" t="s">
        <v>17</v>
      </c>
      <c r="C51" s="27"/>
      <c r="D51" s="27"/>
      <c r="E51" s="27"/>
      <c r="F51" s="27"/>
      <c r="G51" s="3"/>
      <c r="H51" s="3"/>
      <c r="I51" s="3"/>
      <c r="J51" s="3"/>
    </row>
    <row r="52" spans="1:10" x14ac:dyDescent="0.25">
      <c r="A52" s="3"/>
      <c r="B52" s="4" t="s">
        <v>2</v>
      </c>
      <c r="C52" s="4" t="s">
        <v>3</v>
      </c>
      <c r="D52" s="4" t="s">
        <v>12</v>
      </c>
      <c r="E52" s="4" t="s">
        <v>9</v>
      </c>
      <c r="F52" s="5" t="s">
        <v>18</v>
      </c>
      <c r="G52" s="3"/>
      <c r="H52" s="3"/>
      <c r="I52" s="3"/>
      <c r="J52" s="3"/>
    </row>
    <row r="53" spans="1:10" x14ac:dyDescent="0.25">
      <c r="A53" s="3"/>
      <c r="B53" s="6">
        <v>44242</v>
      </c>
      <c r="C53" s="6">
        <v>44606</v>
      </c>
      <c r="D53" s="7">
        <f>+F10</f>
        <v>3846946</v>
      </c>
      <c r="E53" s="8">
        <f t="shared" ref="E53:E56" si="8">DAYS360(B53,C53)+1</f>
        <v>360</v>
      </c>
      <c r="F53" s="8">
        <f t="shared" ref="F53:F56" si="9">(D53/30)*E53</f>
        <v>46163352</v>
      </c>
      <c r="G53" s="3"/>
      <c r="H53" s="3"/>
      <c r="I53" s="3"/>
      <c r="J53" s="3"/>
    </row>
    <row r="54" spans="1:10" x14ac:dyDescent="0.25">
      <c r="A54" s="3"/>
      <c r="B54" s="6">
        <v>44607</v>
      </c>
      <c r="C54" s="6">
        <v>44971</v>
      </c>
      <c r="D54" s="7">
        <f>+F11</f>
        <v>4046987</v>
      </c>
      <c r="E54" s="8">
        <f t="shared" si="8"/>
        <v>360</v>
      </c>
      <c r="F54" s="8">
        <f t="shared" si="9"/>
        <v>48563844.000000007</v>
      </c>
      <c r="G54" s="3"/>
      <c r="H54" s="3"/>
      <c r="I54" s="3"/>
      <c r="J54" s="3"/>
    </row>
    <row r="55" spans="1:10" x14ac:dyDescent="0.25">
      <c r="A55" s="3"/>
      <c r="B55" s="6">
        <v>44972</v>
      </c>
      <c r="C55" s="6">
        <v>45336</v>
      </c>
      <c r="D55" s="7">
        <f>+F12</f>
        <v>4257430</v>
      </c>
      <c r="E55" s="8">
        <f t="shared" si="8"/>
        <v>360</v>
      </c>
      <c r="F55" s="8">
        <f t="shared" si="9"/>
        <v>51089160</v>
      </c>
      <c r="G55" s="3"/>
      <c r="H55" s="3"/>
      <c r="I55" s="3"/>
      <c r="J55" s="3"/>
    </row>
    <row r="56" spans="1:10" x14ac:dyDescent="0.25">
      <c r="A56" s="3"/>
      <c r="B56" s="6">
        <v>45337</v>
      </c>
      <c r="C56" s="6">
        <v>45657</v>
      </c>
      <c r="D56" s="7">
        <f>+F13</f>
        <v>4478816</v>
      </c>
      <c r="E56" s="8">
        <f t="shared" si="8"/>
        <v>317</v>
      </c>
      <c r="F56" s="8">
        <f t="shared" si="9"/>
        <v>47326155.733333334</v>
      </c>
      <c r="G56" s="3"/>
      <c r="H56" s="3"/>
      <c r="I56" s="3"/>
      <c r="J56" s="3"/>
    </row>
    <row r="57" spans="1:10" x14ac:dyDescent="0.25">
      <c r="A57" s="3"/>
      <c r="B57" s="27" t="s">
        <v>11</v>
      </c>
      <c r="C57" s="27"/>
      <c r="D57" s="27"/>
      <c r="E57" s="27"/>
      <c r="F57" s="12">
        <f>SUM(F53:F56)</f>
        <v>193142511.73333335</v>
      </c>
      <c r="G57" s="3"/>
      <c r="H57" s="3"/>
      <c r="I57" s="3"/>
      <c r="J57" s="3"/>
    </row>
    <row r="58" spans="1:10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 x14ac:dyDescent="0.25">
      <c r="A59" s="3"/>
      <c r="B59" s="28" t="s">
        <v>19</v>
      </c>
      <c r="C59" s="28"/>
      <c r="D59" s="28"/>
      <c r="E59" s="28"/>
      <c r="F59" s="14">
        <f>F21+F29+F37+F45+F49+F57</f>
        <v>247644324.80833334</v>
      </c>
      <c r="G59" s="3"/>
      <c r="H59" s="3"/>
      <c r="I59" s="3"/>
      <c r="J59" s="3"/>
    </row>
    <row r="60" spans="1:10" x14ac:dyDescent="0.25">
      <c r="A60" s="2"/>
      <c r="B60" s="3"/>
      <c r="C60" s="3"/>
      <c r="D60" s="3"/>
      <c r="E60" s="3"/>
      <c r="F60" s="3"/>
      <c r="G60" s="3"/>
      <c r="H60" s="2"/>
      <c r="I60" s="2"/>
    </row>
  </sheetData>
  <mergeCells count="13">
    <mergeCell ref="B59:E59"/>
    <mergeCell ref="B21:E21"/>
    <mergeCell ref="B7:G7"/>
    <mergeCell ref="B5:F5"/>
    <mergeCell ref="B29:E29"/>
    <mergeCell ref="J23:M28"/>
    <mergeCell ref="J16:M21"/>
    <mergeCell ref="J8:M13"/>
    <mergeCell ref="B51:F51"/>
    <mergeCell ref="B57:E57"/>
    <mergeCell ref="B37:E37"/>
    <mergeCell ref="B45:E45"/>
    <mergeCell ref="B49:E4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8ECD5-550D-4F46-A73F-206542610D6D}">
  <dimension ref="B3:C25"/>
  <sheetViews>
    <sheetView topLeftCell="A16" workbookViewId="0">
      <selection activeCell="L11" sqref="L11"/>
    </sheetView>
  </sheetViews>
  <sheetFormatPr baseColWidth="10" defaultColWidth="11.42578125" defaultRowHeight="15" x14ac:dyDescent="0.25"/>
  <cols>
    <col min="6" max="6" width="15.28515625" customWidth="1"/>
    <col min="7" max="7" width="22.7109375" customWidth="1"/>
  </cols>
  <sheetData>
    <row r="3" spans="2:3" x14ac:dyDescent="0.25">
      <c r="B3" s="1"/>
      <c r="C3" s="1"/>
    </row>
    <row r="6" spans="2:3" ht="15" customHeight="1" x14ac:dyDescent="0.25"/>
    <row r="13" spans="2:3" x14ac:dyDescent="0.25">
      <c r="C13" s="1"/>
    </row>
    <row r="14" spans="2:3" x14ac:dyDescent="0.25">
      <c r="C14" s="1"/>
    </row>
    <row r="15" spans="2:3" x14ac:dyDescent="0.25">
      <c r="C15" s="1"/>
    </row>
    <row r="16" spans="2:3" x14ac:dyDescent="0.25">
      <c r="C16" s="1"/>
    </row>
    <row r="17" spans="2:3" x14ac:dyDescent="0.25">
      <c r="C17" s="1"/>
    </row>
    <row r="18" spans="2:3" x14ac:dyDescent="0.25">
      <c r="C18" s="1"/>
    </row>
    <row r="19" spans="2:3" x14ac:dyDescent="0.25">
      <c r="C19" s="1"/>
    </row>
    <row r="20" spans="2:3" x14ac:dyDescent="0.25">
      <c r="C20" s="1"/>
    </row>
    <row r="21" spans="2:3" x14ac:dyDescent="0.25">
      <c r="C21" s="1"/>
    </row>
    <row r="22" spans="2:3" x14ac:dyDescent="0.25">
      <c r="B22" s="1"/>
      <c r="C22" s="1"/>
    </row>
    <row r="23" spans="2:3" x14ac:dyDescent="0.25">
      <c r="B23" s="1"/>
      <c r="C23" s="1"/>
    </row>
    <row r="24" spans="2:3" x14ac:dyDescent="0.25">
      <c r="B24" s="1"/>
      <c r="C24" s="1"/>
    </row>
    <row r="25" spans="2:3" x14ac:dyDescent="0.25">
      <c r="B25" s="1"/>
      <c r="C25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LIQ. PRETENSIONES DEMANDA</vt:lpstr>
      <vt:lpstr>PML</vt:lpstr>
    </vt:vector>
  </TitlesOfParts>
  <Manager/>
  <Company>Rama Judicial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Sebastian Suarez Ossa</dc:creator>
  <cp:keywords/>
  <dc:description/>
  <cp:lastModifiedBy>Valentina Orozco Arce</cp:lastModifiedBy>
  <cp:revision/>
  <dcterms:created xsi:type="dcterms:W3CDTF">2023-05-23T18:21:31Z</dcterms:created>
  <dcterms:modified xsi:type="dcterms:W3CDTF">2024-02-03T15:54:34Z</dcterms:modified>
  <cp:category/>
  <cp:contentStatus/>
</cp:coreProperties>
</file>