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activeTab="2"/>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8" i="11"/>
  <c r="B7" i="12"/>
  <c r="B7" i="11"/>
  <c r="B6" i="12"/>
  <c r="B6" i="11"/>
  <c r="B5" i="12"/>
  <c r="B5" i="11"/>
  <c r="B3" i="12"/>
  <c r="B2" i="12"/>
  <c r="B4" i="12"/>
  <c r="B4" i="11"/>
  <c r="B3" i="11"/>
  <c r="B2" i="11"/>
  <c r="B20" i="8" l="1"/>
  <c r="B15" i="12"/>
  <c r="B34" i="12"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40" i="8" l="1"/>
  <c r="B10" i="9"/>
  <c r="B9" i="11"/>
  <c r="B2" i="8"/>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<sst xmlns="http://schemas.openxmlformats.org/spreadsheetml/2006/main" count="328" uniqueCount="230">
  <si>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</si>
  <si>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</si>
  <si>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</si>
  <si>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</si>
  <si>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</si>
  <si>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</si>
  <si>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</si>
  <si>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</si>
  <si>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</si>
  <si>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</si>
  <si>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</si>
  <si>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</si>
  <si>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</si>
  <si>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</si>
  <si>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</si>
  <si>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</si>
  <si>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</si>
  <si>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</si>
  <si>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</si>
  <si>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</si>
  <si>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</si>
  <si>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</si>
  <si>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</si>
  <si>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</si>
  <si>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</si>
  <si>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</si>
  <si>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</si>
  <si>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</si>
  <si>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PLACA VEHÍCULO ASEGURADO (SI APLICA)</t>
  </si>
  <si>
    <t>NO. PÓLIZA VINCULADA</t>
  </si>
  <si>
    <t>FECHA DE ASIGNACIÓN</t>
  </si>
  <si>
    <t>REMISION DE ANTECEDENTES - ABOGADO INTERNO-</t>
  </si>
  <si>
    <t>SINIESTRO - APLICATIVO</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</si>
  <si>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</si>
  <si>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</si>
  <si>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</si>
  <si>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</si>
  <si>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</si>
  <si>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</si>
  <si>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</si>
  <si>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</si>
  <si>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</si>
  <si>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</si>
  <si>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</si>
  <si>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</si>
  <si>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</si>
  <si>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</si>
  <si>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</si>
  <si>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</si>
  <si>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</si>
  <si>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</si>
  <si>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</si>
  <si>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</si>
  <si>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</si>
  <si>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</si>
  <si>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</si>
  <si>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</si>
  <si>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</si>
  <si>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</si>
  <si>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</si>
  <si>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</si>
  <si>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</si>
  <si>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</si>
  <si>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</si>
  <si>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</si>
  <si>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</si>
  <si>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</si>
  <si>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</si>
  <si>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</si>
  <si>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</si>
  <si>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</si>
  <si>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</si>
  <si>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</si>
  <si>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</si>
  <si>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</si>
  <si>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</si>
  <si>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</si>
  <si>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</si>
  <si>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</si>
  <si>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</si>
  <si>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</si>
  <si>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</si>
  <si>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</si>
  <si>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</si>
  <si>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</si>
  <si>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</si>
  <si>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</si>
  <si>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</si>
  <si>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</si>
  <si>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</si>
  <si>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</si>
  <si>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</si>
  <si>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</si>
  <si>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</si>
  <si>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</si>
  <si>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</si>
  <si>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</si>
  <si>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</si>
  <si>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</si>
  <si>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</si>
  <si>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</si>
  <si>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</si>
  <si>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</si>
  <si>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</si>
  <si>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</si>
  <si>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</si>
  <si>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</si>
  <si>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</si>
  <si>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</si>
  <si>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</si>
  <si>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</si>
  <si>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</si>
  <si>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</si>
  <si>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</si>
  <si>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</si>
  <si>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</si>
  <si>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</si>
  <si>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</si>
  <si>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</si>
  <si>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</si>
  <si>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</si>
  <si>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</si>
  <si>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</si>
  <si>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</si>
  <si>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</si>
  <si>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</si>
  <si>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</si>
  <si>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</si>
  <si>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</si>
  <si>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</si>
  <si>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</si>
  <si>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</si>
  <si>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</si>
  <si>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</si>
  <si>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</si>
  <si>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</si>
  <si>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</si>
  <si>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</si>
  <si>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</si>
  <si>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</si>
  <si>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</si>
  <si>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</si>
  <si>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</si>
  <si>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</si>
  <si>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</si>
  <si>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</si>
  <si>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</si>
  <si>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</si>
  <si>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</si>
  <si>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</si>
  <si>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</si>
  <si>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</si>
  <si>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</si>
  <si>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</si>
  <si>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</si>
  <si>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</si>
  <si>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</si>
  <si>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</si>
  <si>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</si>
  <si>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</si>
  <si>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</si>
  <si>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</si>
  <si>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</si>
  <si>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</si>
  <si>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</si>
  <si>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</si>
  <si>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</si>
  <si>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</si>
  <si>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</si>
  <si>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</si>
  <si>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</si>
  <si>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</si>
  <si>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</si>
  <si>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</si>
  <si>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</si>
  <si>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</si>
  <si>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</si>
  <si>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</si>
  <si>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</si>
  <si>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</si>
  <si>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</si>
  <si>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</si>
  <si>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</si>
  <si>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</si>
  <si>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</si>
  <si>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</si>
  <si>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</si>
  <si>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</si>
  <si>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</si>
  <si>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</si>
  <si>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</si>
  <si>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</si>
  <si>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</si>
  <si>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</si>
  <si>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</si>
  <si>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</si>
  <si>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760013103012-2024-00150-00</t>
  </si>
  <si>
    <t>JUZGADO DOCE CIVIL DEL CIRCUITO DE CALI</t>
  </si>
  <si>
    <t>1. Paula Andrea Escobar Gómez, C.C No. 66.922.948 (propietaria vehículo LEX 866)
2. Diego Tellez, C.C. No. 16.788.722 (en calidad de padre del menor infractor, JACOBO TELLEZ ESCOBAR, identificado con la T.I 1.014.861.930).
3. Allianz Seguros S.A., (aseguradora vehículo LEX 866)</t>
  </si>
  <si>
    <t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t>
  </si>
  <si>
    <t xml:space="preserve">LUZ ÁNGELA VEGA LIZASO </t>
  </si>
  <si>
    <t>C.C No. 1.016.713.133</t>
  </si>
  <si>
    <t xml:space="preserve">Apoderado de los demandantes: 514 38 16. </t>
  </si>
  <si>
    <t>No se indica</t>
  </si>
  <si>
    <t>18 años</t>
  </si>
  <si>
    <t>28 de junio del 2023</t>
  </si>
  <si>
    <t>Comerciante</t>
  </si>
  <si>
    <t>Salario minimo año 2023: $1.160.000</t>
  </si>
  <si>
    <t>26 de junio del 2023</t>
  </si>
  <si>
    <t>24 de agosto del 2023</t>
  </si>
  <si>
    <t>30 de octubre del 2023</t>
  </si>
  <si>
    <t xml:space="preserve">De acuerdo con los hechos de la demanda, el día 26 de junio de 2023, aproximadamente a las 7 pm, se presentó un accidente de tránsito en la Avenida Sachamate con Calle 19 del municipio de Jamundí, Valle, en donde se vieron involucrados los siguientes vehículos: (i) vehículo tipo campero, de placas LEX  866, marca FORD, modelo 2022, conducido por el menor Jacobo Tellez Escobar, de propiedad de la señora Paula Andrea Escobar Gómez y asegurado por Allianz; (ii) motocicleta de placa CHL 10 F, conducida por el joven Miguel Ángel Vega Lizaso, en la que se transportaba como parrillera u ocupante, la joven LUZ ANGELA VEGA LIZASO. Como resultado del accidente la ocupante de la motocicleta recibe múltiples lesiones y fallece a los dos días siguientes a causa de las mismas.
Se aportó el IPAT el cual establece como hipótesis de la causa del accidente el número 121 atribuida al conductor del vehículo LEX 866, que corresponde a “no mantener distancia de seguridad”. Por los hechos cursa proceso penal ante la Fiscalía 29 seccional de conocimiento para adolescentes de Cali, bajo el número único No. 763646000177202300545, en contra del menor Jacobo Tellez Escobar.
</t>
  </si>
  <si>
    <t>CÉDULA ASEGURADO</t>
  </si>
  <si>
    <t>PAULA ANDREA ESCOBAR GÓMEZ</t>
  </si>
  <si>
    <t>LEX866</t>
  </si>
  <si>
    <t>023056430 / 7144</t>
  </si>
  <si>
    <t>01 de febrero del 2024</t>
  </si>
  <si>
    <t>21 de enero del 2025</t>
  </si>
  <si>
    <t>FECHA DE NOTIFICACIÓN ADMISIÓN LLAMAMIENTO (POR ESTADOS)</t>
  </si>
  <si>
    <t>FECHA DE CONTESTACION 
*RECOMENDACIÓN: FECHA MÁXIMA PARA CONTESTAR LLAMAMIENTO ACORDE A LO ESTIÚLADO EN LA NORMA.</t>
  </si>
  <si>
    <t>18 DE FEBRERO DEL 2025 (20 días desde el día siguiente a la notificación por estados de la admisión del llamamiento)</t>
  </si>
  <si>
    <t>Carretera Panamericana Km 7 Vía Jamundí-Cali Condominio LA MORADA Casa la morada etapa 3 y 4 casa 65
Para notificaciones: Carrera 70 h sur # 18 – 53 de Bogota</t>
  </si>
  <si>
    <t>gestionesyseguroscali@gmail.com
angelicalizaso07@gmail.com</t>
  </si>
  <si>
    <t>26 de octubre del 2004</t>
  </si>
  <si>
    <t>SINIESTRO 128407731	   LEGIS  APJ32504</t>
  </si>
  <si>
    <t>23056430-7144</t>
  </si>
  <si>
    <t>Duración: Desde las 00:00 horas del 02/05/2023 hasta las 24:00 horas del 01/05/2024</t>
  </si>
  <si>
    <t>EXCEPCIONES DE FONDO FRENTE A LA RESPONSABILIDAD DEPRECADA POR LOS ACCIONANTES
1. INEXISTENCIA DE MEDIOS DE PRUEBA QUE PERMITAN ENDILGAR RESPONSABILIDAD CIVIL EN CABEZA DE LOS DEMANDADOS
2. INEXISTENCIA DE RESPONSABILIDAD POR LA NO ACREDITACIÓN DEL NEXO CAUSAL
3. HECHO DE UN TERCERO, COMO CAUSAL EXIMENTE DE RESPONSABILIDAD
4. TASACIÓN INDEBIDA E INJUSTIFICADA DE LOS SUPUESTOS PERJUICIOS MORALES PRETENDIDOS POR LOS DEMANDANTES
5. IMPROCEDENCIA DEL RECONOCIMIENTO DEL SUPUESTO DAÑO A LA VIDA DE RELACIÓN, ASÍ COMO SU CUANTIFICACIÓN INDEBIDA E INJUSTIFICADA Y PRETENDIDA POR LOS DEMANDADOS
6. IMPROCEDENCIA, FALTA DE MEDIO DE PRUEBA E INDEBIDA CUANTIFICACIÓN DE LOS PERJUICIOS MATERIALES EN LA MODALIDAD DE DAÑO EMERGENTE
7. IMPROCEDENCIA, FALTA DE MEDIO DE PRUEBA E INDEBIDA CUANTIFICACIÓN DE LOS PERJUICIOS MATERIALES EN LA MODALIDAD DE LUCRO CESANTE
EXCEPCIONES DE FONDO FRENTE AL CONTRATO DE SEGURO
8. INEXISTENCIA DE OBLIGACIÓN DE INDEMNIZAR A CARGO DE ALLIANZ SEGUROS S.A. POR LA NO REALIZACIÓN DEL RIESGO ASEGURADO NI LA CUANTÍA DE LA PÉRDIDA EN LOS TÉRMINOS DEL ARTÍCULO 1077 DEL C.CO.
9. EL SEGURO CONTENIDO EN LA PÓLIZA No. 023056430 / 7144 ES DE CARÁCTER MERAMENTE INDEMNIZATORIO
10. EN CUALQUIER CASO, DE NINGUNA FORMA SE PODRÁ EXCEDER EL LÍMITE DEL VALOR ASEGURADO EN LA PÓLIZA No. 023056430 / 7144
11. RIESGOS EXPRESAMENTE EXCLUIDOS EN LA PÓLIZA No. 023056430 / 7144
12. INEXISTENCIA DE SOLIDARIDAD ENTRE ALLIANZ SEGUROS S.A. Y LOS DEMÁS DEMANDADOS
13. EL CONTRATO ES LEY PARA LAS PARTES
14. DISPONIBILIDAD DE LA SUMA ASEGURADA.
15. GENÉRICA O INNOMINADA Y OTRAS.
EXCEPCIONES DE MÉRITO FRENTE AL LLAMAMIENTO
1.INEXISTENCIA DE OBLIGACIÓN DE INDEMNIZAR A CARGO DE ALLIANZ SEGUROS S.A. POR LA NO REALIZACIÓN DEL RIESGO ASEGURADO EN LOS TÉRMINOS DEL ARTÍCULO 1077 DEL C.CO.
2. EL SEGURO CONTENIDO EN LA PÓLIZA No. 023056430 / 7144 ES DE CARÁCTER MERAMENTE INDEMNIZATORIO
3. EN CUALQUIER CASO, DE NINGUNA FORMA SE PODRÁ EXCEDER EL LÍMITE DEL VALOR ASEGURADO EN LA PÓLIZA No. 023056430 / 7144
4. RIESGOS EXPRESAMENTE EXCLUIDOS EN LA PÓLIZA No. 023056430 / 7144
5. INEXISTENCIA DE SOLIDARIDAD ENTRE ALLIANZ SEGUROS S.A. Y LOS DEMÁS DEMANDADOS
6. EL CONTRATO ES LEY PARA LAS PARTES
7. DISPONIBILIDAD DE LA SUMA ASEGURADA.
8. GENÉRICA O INNOMINADA Y OTRAS.</t>
  </si>
  <si>
    <t xml:space="preserve">La contingencia se califica como PROBABLE. Toda vez que la Póliza Automóviles Autos Clónico No. 023056430 / 7144, presta cobertura y está demostrada la responsabilidad civil del asegurado en la ocurrencia del accidente de tránsito. 
En efecto, la Póliza de Autos No. 023056430 / 7144 vigente entre el 02 de mayo del 2023 y el 01 de mayo del 2024, se encontraba vigente para la fecha de los hechos, que ocurrieron el 26 de junio de 2023. Además, ampara la responsabilidad civil extracontractual derivada de la conducción del vehículo de placa LEX 866, pretensión que se endilga en la demanda al asegurado.   
Lo anteriormente esgrimido debe ser analizado de manera conjunta con el estudio de la responsabilidad del asegurado, toda vez que la misma está plenamente acreditada. De acuerdo con los medios de prueba obrantes en el proceso, se concluye que: (i) El IPAT codifica las hipótesis “121. No mantener distancia de seguridad”, la cual atribuye únicamente al vehículo asegurado; (ii) De acuerdo a las declaraciones rendidas por el menor Jacobo Téllez Escobar, quién iba conduciendo el vehículo el día de los hechos, se puede verificar la responsabilidad del vehículo asegurado, pues establece que “la moto pues en este caso atropella no la vi, no tenía luces, la hora de verla ya era muy tarde y no logre frenar a tiempo para evitar el choque”, “yo me vengo percatando de la presencia de la motocicleta ya muy al final para entrar a la glorieta” y “si cuando tengo la moto de frente lo primero que hago es frenar e intento desviar el carro hacia un lado, pero ya por la falta de luz que había eran muy pocos metros los que tenía para reaccionar”; (iii) De acuerdo al RAT No. 231034201 que fue obtenido por la aseguradora (y que no fue aportado por ser desfavorable), se establece que la causa fundamental del accidente obedeció a la conducta del vehículo asegurado, al no haber estado atento a los elementos presentes en la vía y no guardar la distancia con respecto al vehículo que transitaba en la vía; (iv) Al consultar el proceso penal con SPOA 763646000177202300545, el cual inició por el accidente de tránsito en cuestión, se verifica que existe sentencia sancionatoria conforme a la ley 1098 de 2006, además, registra que el día 15 de octubre de 2024 se procedió a la aceptación total de cargos, luego, permite confirmar que el accidente tuvo origen en la conducta de quien manejaba el vehículo asegurado; (v) Conforme a lo anterior, no existe ningún elemento probatorio que permita eximir al asegurado de la responsabilidad civil que se le endilga pues no es posible verificar la configuración de una causa extraña que rompa el nexo causal entre el hecho generador del daño y el daño propiamente dicho.
Lo anterior, sin perjuicio del carácter contingente de la calificación.
</t>
  </si>
  <si>
    <t xml:space="preserve">Como liquidación objetiva de perjuicios se tiene la suma de $621.733.803,18, valor al que se llegó de la siguiente manera:
Daño moral: Se reconoce por este concepto la suma total de $330.000.000, la cual se distribuye de la siguiente manera: 
a) Angélica Elsiña Lizaso Camacho, madre de la víctima: $60.000.000; 
b) Ángel Chamuel Vega Lizaso, hijo de la víctima: $60.000.000; 
c) Oscar Oswaldo Vega Argoti, padre de la víctima: $60.000.000; 
d) Miguel Ángel Vega Lizaso, hermano de la víctima: $30.000.000; 
e) Oscar Uriel Vega Lizaso, hermano de la víctima: $30.000.000; 
f) Oscar Zadkiel Vega Lizaso, hermano de la víctima: $30.000.000; 
g) María Angélica Vega Lizaso, germana de la víctima: $30.000.000; 
h) Ángela María Vega Lizaso, hermana de la víctima: $30.000.000
Lo anterior, teniendo en cuenta que la víctima directa falleció y que se encuentra esto probado mediante el respetivo registro civil de defunción. Además, de conformidad con la jurisprudencia sentada por la Corte Suprema de Justicia en sentencia SC5686-2018 del 19 de diciembre de 2018, se otorga el valor máximo de $60.000.000 a hijos, padres y cónyuges por la muerte de sus familiares, y $30.000.000 a favor de los hermanos de la víctima fallecida.
Daño a la vida de relación: se reconoce por este concepto la suma total de $120.000.00, la cual se distribuye de la siguiente manera: 
a) Angélica Elsiña Lizaso Camacho, madre de la víctima: $40.000.000; 
b) Ángel Chamuel Vega Lizaso, hijo de la víctima: $40.000.000; 
c) Oscar Oswaldo Vega Argoti, padre de la víctima: $40.000.000.
Ante a esta tipología de perjuicios es preciso señalar que la misma recae sobre el arbitrio del juez acorde con las circunstancias particulares, y desde la sentencia SC4803-2019 esta ha sido reconocida a los familiares de la víctima directa. De esta manera, se tendrá en cuenta la suma de $40.000.000 para el hijo y los dos padres de la víctima directa (cada uno), entendiendo que se encuentran sobre el primer grado de consanguinidad con la víctima, lo que supone, por su parentesco, una afectación en el desarrollo de sus actividades diarias. No se reconocerá a los hermanos luego que no se solicitó este concepto en relación con aquellos.  
Daño emergente: no se reconoce suma alguna por este concepto, pues no obra documento que acredite los daños causados a la motocicleta y el valor de estos. Tampoco se acredita la pérdida total del bien ni su valor en el mercado, mucho menos que se haya ocasionado la pérdida total el automotor, o siquiera que alguno de los demandantes sea su propietario. 
Lucro cesante: Se reconoce la suma pedida en la demanda y que corresponde a $171.733.803,18. Toda vez que la liquidación objetiva de este concepto asciende a $177.194.345 a favor del Ángel Chamuel Vega Lizaso. Al ser mayor la liquidación objetiva que lo solicitado en la demanda, se tomará el valor solicitado en esta última.
En efecto, se llega a este valor teniendo en cuenta que la señora Luz Ángela Vega Lisazo, madre del menor, era su alimentante, por lo que se liquida esta pretensión bajo la presunción de la Corte Suprema de Justicia, que establece que toda persona mayor de edad devenga al menos el salario mínimo legal mensual vigente. Ahora bien, se toma el salario mínimo vigente al momento de la liquidación, esto es $1.423.500, y se le resta el 25% de gastos propios de la víctima, lo que permite obtener un valor base de liquidación de $1.067.625.
a) Frente al lucro cesante consolidado: el valor asciende a $22.369.201. Para este valor se tiene en cuenta que han transcurrido 20 meses desde el momento de la ocurrencia del accidente (26/06/2023) hasta la realización de esta liquidación objetiva (21/02/2025).
b) Frente al lucro cesante futuro: el valor asciende a $154.825.144. Para obtener este valor es necesario verificar la cantidad de meses que le faltan al menor Ángel Chamuel Vega para cumplir 25 años. Esto se calcula teniendo en cuenta que el menor nació el 5 de enero de 2021 y actualmente cuenta con 4 años de edad, por lo que faltan 21 años o 252 meses para alcanzar la edad mencionada.
Análisis frente a la póliza: es de anotar que la póliza tiene un valor asegurado de $4.000.000.000, sin deducible.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</si>
</sst>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stionesyseguroscal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0"/>
  <sheetViews>
    <sheetView topLeftCell="A15" zoomScale="85" zoomScaleNormal="85" workbookViewId="0">
      <selection activeCell="B6" sqref="B6:C6"/>
    </sheetView>
  </sheetViews>
  <sheetFormatPr baseColWidth="10" defaultColWidth="0" defaultRowHeight="15" x14ac:dyDescent="0.25"/>
  <cols>
    <col min="1" max="1" width="69.140625" style="8" customWidth="1"/>
    <col min="2" max="2" width="55.140625" style="8" customWidth="1"/>
    <col min="3" max="3" width="45.5703125" style="8" customWidth="1"/>
    <col min="4" max="16384" width="11.42578125" style="2" hidden="1"/>
  </cols>
  <sheetData>
    <row r="1" spans="1:3" ht="26.25" x14ac:dyDescent="0.25">
      <c r="A1" s="51" t="s">
        <v>0</v>
      </c>
      <c r="B1" s="51"/>
      <c r="C1" s="51"/>
    </row>
    <row r="2" spans="1:3" x14ac:dyDescent="0.25">
      <c r="A2" s="5" t="s">
        <v>1</v>
      </c>
      <c r="B2" s="58" t="s">
        <v>196</v>
      </c>
      <c r="C2" s="59"/>
    </row>
    <row r="3" spans="1:3" x14ac:dyDescent="0.25">
      <c r="A3" s="5" t="s">
        <v>2</v>
      </c>
      <c r="B3" s="54" t="s">
        <v>197</v>
      </c>
      <c r="C3" s="55"/>
    </row>
    <row r="4" spans="1:3" ht="73.5" customHeight="1" x14ac:dyDescent="0.25">
      <c r="A4" s="5" t="s">
        <v>3</v>
      </c>
      <c r="B4" s="60" t="s">
        <v>198</v>
      </c>
      <c r="C4" s="55"/>
    </row>
    <row r="5" spans="1:3" ht="156.75" customHeight="1" x14ac:dyDescent="0.25">
      <c r="A5" s="5" t="s">
        <v>4</v>
      </c>
      <c r="B5" s="54" t="s">
        <v>199</v>
      </c>
      <c r="C5" s="55"/>
    </row>
    <row r="6" spans="1:3" x14ac:dyDescent="0.25">
      <c r="A6" s="5" t="s">
        <v>5</v>
      </c>
      <c r="B6" s="52" t="s">
        <v>158</v>
      </c>
      <c r="C6" s="52"/>
    </row>
    <row r="7" spans="1:3" x14ac:dyDescent="0.25">
      <c r="A7" s="27" t="s">
        <v>7</v>
      </c>
      <c r="B7" s="54" t="s">
        <v>166</v>
      </c>
      <c r="C7" s="55"/>
    </row>
    <row r="8" spans="1:3" ht="23.1" customHeight="1" x14ac:dyDescent="0.25">
      <c r="A8" s="28" t="s">
        <v>9</v>
      </c>
      <c r="B8" s="52" t="s">
        <v>200</v>
      </c>
      <c r="C8" s="52"/>
    </row>
    <row r="9" spans="1:3" x14ac:dyDescent="0.25">
      <c r="A9" s="28" t="s">
        <v>10</v>
      </c>
      <c r="B9" s="52" t="s">
        <v>201</v>
      </c>
      <c r="C9" s="52"/>
    </row>
    <row r="10" spans="1:3" ht="39.75" customHeight="1" x14ac:dyDescent="0.25">
      <c r="A10" s="28" t="s">
        <v>11</v>
      </c>
      <c r="B10" s="53" t="s">
        <v>221</v>
      </c>
      <c r="C10" s="53"/>
    </row>
    <row r="11" spans="1:3" ht="22.5" customHeight="1" x14ac:dyDescent="0.25">
      <c r="A11" s="29" t="s">
        <v>12</v>
      </c>
      <c r="B11" s="53" t="s">
        <v>202</v>
      </c>
      <c r="C11" s="53"/>
    </row>
    <row r="12" spans="1:3" ht="30" customHeight="1" x14ac:dyDescent="0.25">
      <c r="A12" s="5" t="s">
        <v>13</v>
      </c>
      <c r="B12" s="67" t="s">
        <v>222</v>
      </c>
      <c r="C12" s="53"/>
    </row>
    <row r="13" spans="1:3" x14ac:dyDescent="0.25">
      <c r="A13" s="5" t="s">
        <v>14</v>
      </c>
      <c r="B13" s="52" t="s">
        <v>203</v>
      </c>
      <c r="C13" s="52"/>
    </row>
    <row r="14" spans="1:3" x14ac:dyDescent="0.25">
      <c r="A14" s="5" t="s">
        <v>15</v>
      </c>
      <c r="B14" s="62" t="s">
        <v>223</v>
      </c>
      <c r="C14" s="52"/>
    </row>
    <row r="15" spans="1:3" x14ac:dyDescent="0.25">
      <c r="A15" s="5" t="s">
        <v>16</v>
      </c>
      <c r="B15" s="52" t="s">
        <v>204</v>
      </c>
      <c r="C15" s="52"/>
    </row>
    <row r="16" spans="1:3" x14ac:dyDescent="0.25">
      <c r="A16" s="5" t="s">
        <v>17</v>
      </c>
      <c r="B16" s="52" t="s">
        <v>205</v>
      </c>
      <c r="C16" s="52"/>
    </row>
    <row r="17" spans="1:3" ht="15" customHeight="1" x14ac:dyDescent="0.25">
      <c r="A17" s="5" t="s">
        <v>18</v>
      </c>
      <c r="B17" s="53" t="s">
        <v>171</v>
      </c>
      <c r="C17" s="53"/>
    </row>
    <row r="18" spans="1:3" x14ac:dyDescent="0.25">
      <c r="A18" s="5" t="s">
        <v>19</v>
      </c>
      <c r="B18" s="53" t="s">
        <v>206</v>
      </c>
      <c r="C18" s="53"/>
    </row>
    <row r="19" spans="1:3" ht="18.75" customHeight="1" x14ac:dyDescent="0.25">
      <c r="A19" s="5" t="s">
        <v>20</v>
      </c>
      <c r="B19" s="56" t="s">
        <v>207</v>
      </c>
      <c r="C19" s="57"/>
    </row>
    <row r="20" spans="1:3" x14ac:dyDescent="0.25">
      <c r="A20" s="5" t="s">
        <v>21</v>
      </c>
      <c r="B20" s="52">
        <v>2</v>
      </c>
      <c r="C20" s="52"/>
    </row>
    <row r="21" spans="1:3" ht="17.25" customHeight="1" x14ac:dyDescent="0.25">
      <c r="A21" s="5" t="s">
        <v>22</v>
      </c>
      <c r="B21" s="53" t="s">
        <v>157</v>
      </c>
      <c r="C21" s="53"/>
    </row>
    <row r="22" spans="1:3" x14ac:dyDescent="0.25">
      <c r="A22" s="28" t="s">
        <v>23</v>
      </c>
      <c r="B22" s="49" t="s">
        <v>208</v>
      </c>
      <c r="C22" s="49"/>
    </row>
    <row r="23" spans="1:3" x14ac:dyDescent="0.25">
      <c r="A23" s="28" t="s">
        <v>24</v>
      </c>
      <c r="B23" s="66" t="s">
        <v>209</v>
      </c>
      <c r="C23" s="49"/>
    </row>
    <row r="24" spans="1:3" x14ac:dyDescent="0.25">
      <c r="A24" s="28" t="s">
        <v>25</v>
      </c>
      <c r="B24" s="66" t="s">
        <v>210</v>
      </c>
      <c r="C24" s="49"/>
    </row>
    <row r="25" spans="1:3" x14ac:dyDescent="0.25">
      <c r="A25" s="61" t="s">
        <v>26</v>
      </c>
      <c r="B25" s="49" t="s">
        <v>211</v>
      </c>
      <c r="C25" s="50"/>
    </row>
    <row r="26" spans="1:3" x14ac:dyDescent="0.25">
      <c r="A26" s="61"/>
      <c r="B26" s="50"/>
      <c r="C26" s="50"/>
    </row>
    <row r="27" spans="1:3" ht="180.75" customHeight="1" x14ac:dyDescent="0.25">
      <c r="A27" s="61"/>
      <c r="B27" s="50"/>
      <c r="C27" s="50"/>
    </row>
    <row r="28" spans="1:3" x14ac:dyDescent="0.25">
      <c r="A28" s="28" t="s">
        <v>27</v>
      </c>
      <c r="B28" s="49" t="s">
        <v>213</v>
      </c>
      <c r="C28" s="50"/>
    </row>
    <row r="29" spans="1:3" x14ac:dyDescent="0.25">
      <c r="A29" s="28" t="s">
        <v>212</v>
      </c>
      <c r="B29" s="63">
        <v>66922948</v>
      </c>
      <c r="C29" s="50"/>
    </row>
    <row r="30" spans="1:3" x14ac:dyDescent="0.25">
      <c r="A30" s="28" t="s">
        <v>28</v>
      </c>
      <c r="B30" s="50" t="s">
        <v>214</v>
      </c>
      <c r="C30" s="50"/>
    </row>
    <row r="31" spans="1:3" x14ac:dyDescent="0.25">
      <c r="A31" s="28" t="s">
        <v>29</v>
      </c>
      <c r="B31" s="50" t="s">
        <v>215</v>
      </c>
      <c r="C31" s="50"/>
    </row>
    <row r="32" spans="1:3" x14ac:dyDescent="0.25">
      <c r="A32" s="28" t="s">
        <v>30</v>
      </c>
      <c r="B32" s="64" t="s">
        <v>216</v>
      </c>
      <c r="C32" s="65"/>
    </row>
    <row r="33" spans="1:3" x14ac:dyDescent="0.25">
      <c r="A33" s="5" t="s">
        <v>218</v>
      </c>
      <c r="B33" s="62" t="s">
        <v>217</v>
      </c>
      <c r="C33" s="62"/>
    </row>
    <row r="34" spans="1:3" ht="45" x14ac:dyDescent="0.25">
      <c r="A34" s="5" t="s">
        <v>219</v>
      </c>
      <c r="B34" s="62" t="s">
        <v>220</v>
      </c>
      <c r="C34" s="5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gestionesyseguroscali@gmail.com"/>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25" sqref="B25:C2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7" t="s">
        <v>31</v>
      </c>
      <c r="B1" s="87"/>
      <c r="C1" s="87"/>
    </row>
    <row r="2" spans="1:3" ht="15.75" customHeight="1" x14ac:dyDescent="0.25">
      <c r="A2" s="20" t="s">
        <v>32</v>
      </c>
      <c r="B2" s="88" t="s">
        <v>224</v>
      </c>
      <c r="C2" s="89"/>
    </row>
    <row r="3" spans="1:3" s="2" customFormat="1" x14ac:dyDescent="0.25">
      <c r="A3" s="5" t="s">
        <v>33</v>
      </c>
      <c r="B3" s="52" t="str">
        <f>'AUTOS  NOTA 322'!B2:C2</f>
        <v>760013103012-2024-00150-00</v>
      </c>
      <c r="C3" s="52"/>
    </row>
    <row r="4" spans="1:3" s="2" customFormat="1" x14ac:dyDescent="0.25">
      <c r="A4" s="5" t="s">
        <v>34</v>
      </c>
      <c r="B4" s="52" t="str">
        <f>'AUTOS  NOTA 322'!B3:C3</f>
        <v>JUZGADO DOCE CIVIL DEL CIRCUITO DE CALI</v>
      </c>
      <c r="C4" s="52"/>
    </row>
    <row r="5" spans="1:3" s="2" customFormat="1" x14ac:dyDescent="0.25">
      <c r="A5" s="5" t="s">
        <v>35</v>
      </c>
      <c r="B5" s="52"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2"/>
    </row>
    <row r="6" spans="1:3" s="2" customFormat="1" x14ac:dyDescent="0.25">
      <c r="A6" s="5" t="s">
        <v>36</v>
      </c>
      <c r="B6" s="52"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2"/>
    </row>
    <row r="7" spans="1:3" s="2" customFormat="1" x14ac:dyDescent="0.25">
      <c r="A7" s="5" t="s">
        <v>37</v>
      </c>
      <c r="B7" s="52" t="str">
        <f>'AUTOS  NOTA 322'!B6:C6</f>
        <v>LLAMADA EN GARANTIA</v>
      </c>
      <c r="C7" s="52"/>
    </row>
    <row r="8" spans="1:3" s="2" customFormat="1" x14ac:dyDescent="0.25">
      <c r="A8" s="31" t="s">
        <v>38</v>
      </c>
      <c r="B8" s="52" t="str">
        <f>'AUTOS  NOTA 322'!B7:C8</f>
        <v xml:space="preserve">LUZ ÁNGELA VEGA LIZASO </v>
      </c>
      <c r="C8" s="52"/>
    </row>
    <row r="9" spans="1:3" x14ac:dyDescent="0.25">
      <c r="A9" s="20" t="s">
        <v>39</v>
      </c>
      <c r="B9" s="52" t="s">
        <v>225</v>
      </c>
      <c r="C9" s="52"/>
    </row>
    <row r="10" spans="1:3" x14ac:dyDescent="0.25">
      <c r="A10" s="20" t="s">
        <v>40</v>
      </c>
      <c r="B10" s="52" t="s">
        <v>41</v>
      </c>
      <c r="C10" s="52"/>
    </row>
    <row r="11" spans="1:3" x14ac:dyDescent="0.25">
      <c r="A11" s="20" t="s">
        <v>42</v>
      </c>
      <c r="B11" s="70">
        <v>4000000000</v>
      </c>
      <c r="C11" s="71"/>
    </row>
    <row r="12" spans="1:3" x14ac:dyDescent="0.25">
      <c r="A12" s="20" t="s">
        <v>43</v>
      </c>
      <c r="B12" s="70">
        <v>0</v>
      </c>
      <c r="C12" s="71"/>
    </row>
    <row r="13" spans="1:3" x14ac:dyDescent="0.25">
      <c r="A13" s="20" t="s">
        <v>44</v>
      </c>
      <c r="B13" s="54" t="s">
        <v>159</v>
      </c>
      <c r="C13" s="55"/>
    </row>
    <row r="14" spans="1:3" x14ac:dyDescent="0.25">
      <c r="A14" s="20" t="s">
        <v>45</v>
      </c>
      <c r="B14" s="53" t="s">
        <v>226</v>
      </c>
      <c r="C14" s="52"/>
    </row>
    <row r="15" spans="1:3" x14ac:dyDescent="0.25">
      <c r="A15" s="20" t="s">
        <v>46</v>
      </c>
      <c r="B15" s="52" t="s">
        <v>154</v>
      </c>
      <c r="C15" s="52"/>
    </row>
    <row r="16" spans="1:3" x14ac:dyDescent="0.25">
      <c r="A16" s="20" t="s">
        <v>47</v>
      </c>
      <c r="B16" s="52" t="s">
        <v>154</v>
      </c>
      <c r="C16" s="52"/>
    </row>
    <row r="17" spans="1:3" x14ac:dyDescent="0.25">
      <c r="A17" s="74" t="s">
        <v>48</v>
      </c>
      <c r="B17" s="52" t="s">
        <v>174</v>
      </c>
      <c r="C17" s="52"/>
    </row>
    <row r="18" spans="1:3" x14ac:dyDescent="0.25">
      <c r="A18" s="75"/>
      <c r="B18" s="10" t="s">
        <v>49</v>
      </c>
      <c r="C18" s="10" t="s">
        <v>50</v>
      </c>
    </row>
    <row r="19" spans="1:3" x14ac:dyDescent="0.25">
      <c r="A19" s="75"/>
      <c r="B19" s="6" t="s">
        <v>51</v>
      </c>
      <c r="C19" s="6"/>
    </row>
    <row r="20" spans="1:3" x14ac:dyDescent="0.25">
      <c r="A20" s="75"/>
      <c r="B20" s="6"/>
      <c r="C20" s="6"/>
    </row>
    <row r="21" spans="1:3" x14ac:dyDescent="0.25">
      <c r="A21" s="76"/>
      <c r="B21" s="6"/>
      <c r="C21" s="6"/>
    </row>
    <row r="22" spans="1:3" x14ac:dyDescent="0.25">
      <c r="A22" s="20" t="s">
        <v>52</v>
      </c>
      <c r="B22" s="52"/>
      <c r="C22" s="52"/>
    </row>
    <row r="23" spans="1:3" x14ac:dyDescent="0.25">
      <c r="A23" s="20" t="s">
        <v>53</v>
      </c>
      <c r="B23" s="77"/>
      <c r="C23" s="78"/>
    </row>
    <row r="24" spans="1:3" x14ac:dyDescent="0.25">
      <c r="A24" s="20" t="s">
        <v>54</v>
      </c>
      <c r="B24" s="52" t="s">
        <v>170</v>
      </c>
      <c r="C24" s="52"/>
    </row>
    <row r="25" spans="1:3" x14ac:dyDescent="0.25">
      <c r="A25" s="20" t="s">
        <v>55</v>
      </c>
      <c r="B25" s="52"/>
      <c r="C25" s="52"/>
    </row>
    <row r="26" spans="1:3" x14ac:dyDescent="0.25">
      <c r="A26" s="20" t="s">
        <v>56</v>
      </c>
      <c r="B26" s="52"/>
      <c r="C26" s="52"/>
    </row>
    <row r="27" spans="1:3" x14ac:dyDescent="0.25">
      <c r="A27" s="19" t="s">
        <v>57</v>
      </c>
      <c r="B27" s="52"/>
      <c r="C27" s="52"/>
    </row>
    <row r="28" spans="1:3" x14ac:dyDescent="0.25">
      <c r="A28" s="79" t="s">
        <v>58</v>
      </c>
      <c r="B28" s="79"/>
      <c r="C28" s="79"/>
    </row>
    <row r="29" spans="1:3" x14ac:dyDescent="0.25">
      <c r="A29" s="72" t="s">
        <v>59</v>
      </c>
      <c r="B29" s="73"/>
      <c r="C29" s="11"/>
    </row>
    <row r="30" spans="1:3" x14ac:dyDescent="0.25">
      <c r="A30" s="72" t="s">
        <v>60</v>
      </c>
      <c r="B30" s="73"/>
      <c r="C30" s="11"/>
    </row>
    <row r="31" spans="1:3" x14ac:dyDescent="0.25">
      <c r="A31" s="72" t="s">
        <v>61</v>
      </c>
      <c r="B31" s="73"/>
      <c r="C31" s="12"/>
    </row>
    <row r="32" spans="1:3" x14ac:dyDescent="0.25">
      <c r="A32" s="72" t="s">
        <v>62</v>
      </c>
      <c r="B32" s="73"/>
      <c r="C32" s="11"/>
    </row>
    <row r="33" spans="1:3" x14ac:dyDescent="0.25">
      <c r="A33" s="72" t="s">
        <v>63</v>
      </c>
      <c r="B33" s="73"/>
      <c r="C33" s="11"/>
    </row>
    <row r="34" spans="1:3" x14ac:dyDescent="0.25">
      <c r="A34" s="72" t="s">
        <v>64</v>
      </c>
      <c r="B34" s="73"/>
      <c r="C34" s="13"/>
    </row>
    <row r="35" spans="1:3" x14ac:dyDescent="0.25">
      <c r="A35" s="68" t="s">
        <v>65</v>
      </c>
      <c r="B35" s="69"/>
      <c r="C35" s="14"/>
    </row>
    <row r="36" spans="1:3" x14ac:dyDescent="0.25">
      <c r="A36" s="68" t="s">
        <v>66</v>
      </c>
      <c r="B36" s="69"/>
      <c r="C36" s="15"/>
    </row>
    <row r="37" spans="1:3" x14ac:dyDescent="0.25">
      <c r="A37" s="80" t="s">
        <v>67</v>
      </c>
      <c r="B37" s="81"/>
      <c r="C37" s="15"/>
    </row>
    <row r="38" spans="1:3" x14ac:dyDescent="0.25">
      <c r="A38" s="82"/>
      <c r="B38" s="83"/>
      <c r="C38" s="15"/>
    </row>
    <row r="39" spans="1:3" x14ac:dyDescent="0.25">
      <c r="A39" s="84"/>
      <c r="B39" s="85"/>
      <c r="C39" s="15"/>
    </row>
    <row r="40" spans="1:3" x14ac:dyDescent="0.25">
      <c r="A40" s="86" t="s">
        <v>68</v>
      </c>
      <c r="B40" s="86"/>
      <c r="C40" s="86"/>
    </row>
    <row r="41" spans="1:3" x14ac:dyDescent="0.25">
      <c r="A41" s="17" t="s">
        <v>69</v>
      </c>
      <c r="B41" s="18"/>
      <c r="C41" s="15"/>
    </row>
    <row r="42" spans="1:3" x14ac:dyDescent="0.25">
      <c r="A42" s="68" t="s">
        <v>70</v>
      </c>
      <c r="B42" s="69"/>
      <c r="C42" s="15"/>
    </row>
    <row r="43" spans="1:3" x14ac:dyDescent="0.25">
      <c r="A43" s="68" t="s">
        <v>71</v>
      </c>
      <c r="B43" s="69"/>
      <c r="C43" s="15"/>
    </row>
    <row r="44" spans="1:3" x14ac:dyDescent="0.25">
      <c r="A44" s="17" t="s">
        <v>72</v>
      </c>
      <c r="B44" s="18"/>
      <c r="C44" s="15"/>
    </row>
    <row r="45" spans="1:3" x14ac:dyDescent="0.25">
      <c r="A45" s="17" t="s">
        <v>73</v>
      </c>
      <c r="B45" s="18"/>
      <c r="C45" s="15"/>
    </row>
    <row r="46" spans="1:3" x14ac:dyDescent="0.25">
      <c r="A46" s="68" t="s">
        <v>74</v>
      </c>
      <c r="B46" s="69"/>
      <c r="C46" s="15"/>
    </row>
    <row r="47" spans="1:3" x14ac:dyDescent="0.25">
      <c r="A47" s="17" t="s">
        <v>75</v>
      </c>
      <c r="B47" s="16"/>
      <c r="C47" s="15"/>
    </row>
    <row r="48" spans="1:3" x14ac:dyDescent="0.25">
      <c r="A48" s="68" t="s">
        <v>76</v>
      </c>
      <c r="B48" s="69"/>
      <c r="C48" s="15"/>
    </row>
    <row r="49" spans="1:3" x14ac:dyDescent="0.25">
      <c r="A49" s="68" t="s">
        <v>77</v>
      </c>
      <c r="B49" s="69"/>
      <c r="C49" s="15"/>
    </row>
    <row r="50" spans="1:3" x14ac:dyDescent="0.25">
      <c r="A50" s="68" t="s">
        <v>67</v>
      </c>
      <c r="B50" s="6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60"/>
  <sheetViews>
    <sheetView tabSelected="1" topLeftCell="B1" zoomScale="55" zoomScaleNormal="55" workbookViewId="0">
      <selection activeCell="C30" sqref="C30"/>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87" t="s">
        <v>78</v>
      </c>
      <c r="B1" s="87"/>
      <c r="C1" s="87"/>
    </row>
    <row r="2" spans="1:9" ht="15" customHeight="1" x14ac:dyDescent="0.25">
      <c r="A2" s="35" t="s">
        <v>32</v>
      </c>
      <c r="B2" s="93" t="str">
        <f>'AUTOS NOTA 321'!B2:C2</f>
        <v>SINIESTRO 128407731	   LEGIS  APJ32504</v>
      </c>
      <c r="C2" s="94"/>
    </row>
    <row r="3" spans="1:9" x14ac:dyDescent="0.25">
      <c r="A3" s="36" t="s">
        <v>33</v>
      </c>
      <c r="B3" s="111" t="str">
        <f>'AUTOS  NOTA 322'!B2:C2</f>
        <v>760013103012-2024-00150-00</v>
      </c>
      <c r="C3" s="111"/>
    </row>
    <row r="4" spans="1:9" x14ac:dyDescent="0.25">
      <c r="A4" s="36" t="s">
        <v>34</v>
      </c>
      <c r="B4" s="111" t="str">
        <f>'AUTOS  NOTA 322'!B3:C3</f>
        <v>JUZGADO DOCE CIVIL DEL CIRCUITO DE CALI</v>
      </c>
      <c r="C4" s="111"/>
    </row>
    <row r="5" spans="1:9" x14ac:dyDescent="0.25">
      <c r="A5" s="36" t="s">
        <v>35</v>
      </c>
      <c r="B5" s="111"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111"/>
    </row>
    <row r="6" spans="1:9" ht="15" customHeight="1" x14ac:dyDescent="0.25">
      <c r="A6" s="36" t="s">
        <v>36</v>
      </c>
      <c r="B6" s="111"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111"/>
    </row>
    <row r="7" spans="1:9" x14ac:dyDescent="0.25">
      <c r="A7" s="36" t="s">
        <v>37</v>
      </c>
      <c r="B7" s="111" t="str">
        <f>'AUTOS  NOTA 322'!B6:C6</f>
        <v>LLAMADA EN GARANTIA</v>
      </c>
      <c r="C7" s="111"/>
    </row>
    <row r="8" spans="1:9" x14ac:dyDescent="0.25">
      <c r="A8" s="38" t="s">
        <v>38</v>
      </c>
      <c r="B8" s="111" t="str">
        <f>'AUTOS  NOTA 322'!B7:C8</f>
        <v xml:space="preserve">LUZ ÁNGELA VEGA LIZASO </v>
      </c>
      <c r="C8" s="111"/>
    </row>
    <row r="9" spans="1:9" x14ac:dyDescent="0.25">
      <c r="A9" s="36" t="s">
        <v>79</v>
      </c>
      <c r="B9" s="109">
        <f>SUM(C11,C12,C14,C15,C17)</f>
        <v>1150533803.1800001</v>
      </c>
      <c r="C9" s="110"/>
    </row>
    <row r="10" spans="1:9" x14ac:dyDescent="0.25">
      <c r="A10" s="112" t="s">
        <v>80</v>
      </c>
      <c r="B10" s="98" t="s">
        <v>81</v>
      </c>
      <c r="C10" s="99"/>
    </row>
    <row r="11" spans="1:9" x14ac:dyDescent="0.25">
      <c r="A11" s="112"/>
      <c r="B11" s="37" t="s">
        <v>82</v>
      </c>
      <c r="C11" s="32">
        <v>171733803.18000001</v>
      </c>
    </row>
    <row r="12" spans="1:9" x14ac:dyDescent="0.25">
      <c r="A12" s="112"/>
      <c r="B12" s="37" t="s">
        <v>83</v>
      </c>
      <c r="C12" s="32">
        <v>6000000</v>
      </c>
    </row>
    <row r="13" spans="1:9" x14ac:dyDescent="0.25">
      <c r="A13" s="112"/>
      <c r="B13" s="98"/>
      <c r="C13" s="99"/>
    </row>
    <row r="14" spans="1:9" x14ac:dyDescent="0.25">
      <c r="A14" s="112"/>
      <c r="B14" s="37" t="s">
        <v>84</v>
      </c>
      <c r="C14" s="40">
        <v>638000000</v>
      </c>
    </row>
    <row r="15" spans="1:9" x14ac:dyDescent="0.25">
      <c r="A15" s="112"/>
      <c r="B15" s="37" t="s">
        <v>85</v>
      </c>
      <c r="C15" s="40">
        <v>334800000</v>
      </c>
      <c r="E15" t="s">
        <v>86</v>
      </c>
      <c r="F15" s="22">
        <v>0.7</v>
      </c>
    </row>
    <row r="16" spans="1:9" x14ac:dyDescent="0.25">
      <c r="A16" s="112"/>
      <c r="B16" s="98" t="s">
        <v>87</v>
      </c>
      <c r="C16" s="99"/>
      <c r="E16" t="s">
        <v>88</v>
      </c>
      <c r="F16" s="23">
        <v>0.3</v>
      </c>
      <c r="I16" s="25"/>
    </row>
    <row r="17" spans="1:9" x14ac:dyDescent="0.25">
      <c r="A17" s="112"/>
      <c r="B17" s="37"/>
      <c r="C17" s="41"/>
      <c r="F17" s="26"/>
      <c r="I17" s="25"/>
    </row>
    <row r="18" spans="1:9" ht="23.25" customHeight="1" x14ac:dyDescent="0.25">
      <c r="A18" s="39" t="s">
        <v>89</v>
      </c>
      <c r="B18" s="93" t="s">
        <v>86</v>
      </c>
      <c r="C18" s="94"/>
    </row>
    <row r="19" spans="1:9" ht="30" x14ac:dyDescent="0.25">
      <c r="A19" s="36" t="s">
        <v>90</v>
      </c>
      <c r="B19" s="100" t="s">
        <v>228</v>
      </c>
      <c r="C19" s="101"/>
    </row>
    <row r="20" spans="1:9" ht="15" customHeight="1" x14ac:dyDescent="0.25">
      <c r="A20" s="21" t="s">
        <v>91</v>
      </c>
      <c r="B20" s="95">
        <f>((C22+C23+C25+C26+C30+C28+C32+C34+C29+C33)-C37-C38)*C36*C39</f>
        <v>621733803.18000007</v>
      </c>
      <c r="C20" s="95"/>
    </row>
    <row r="21" spans="1:9" x14ac:dyDescent="0.25">
      <c r="A21" s="7" t="s">
        <v>92</v>
      </c>
      <c r="B21" s="102" t="s">
        <v>81</v>
      </c>
      <c r="C21" s="103"/>
    </row>
    <row r="22" spans="1:9" x14ac:dyDescent="0.25">
      <c r="A22" s="105"/>
      <c r="B22" s="37" t="s">
        <v>82</v>
      </c>
      <c r="C22" s="32">
        <v>171733803.18000001</v>
      </c>
    </row>
    <row r="23" spans="1:9" x14ac:dyDescent="0.25">
      <c r="A23" s="106"/>
      <c r="B23" s="37" t="s">
        <v>83</v>
      </c>
      <c r="C23" s="32">
        <v>0</v>
      </c>
    </row>
    <row r="24" spans="1:9" x14ac:dyDescent="0.25">
      <c r="A24" s="106"/>
      <c r="B24" s="98" t="s">
        <v>93</v>
      </c>
      <c r="C24" s="99"/>
    </row>
    <row r="25" spans="1:9" x14ac:dyDescent="0.25">
      <c r="A25" s="106"/>
      <c r="B25" s="37" t="s">
        <v>84</v>
      </c>
      <c r="C25" s="32">
        <v>330000000</v>
      </c>
    </row>
    <row r="26" spans="1:9" ht="29.1" customHeight="1" x14ac:dyDescent="0.25">
      <c r="A26" s="106"/>
      <c r="B26" s="37" t="s">
        <v>94</v>
      </c>
      <c r="C26" s="32">
        <v>120000000</v>
      </c>
    </row>
    <row r="27" spans="1:9" x14ac:dyDescent="0.25">
      <c r="A27" s="106"/>
      <c r="B27" s="98" t="s">
        <v>95</v>
      </c>
      <c r="C27" s="99"/>
    </row>
    <row r="28" spans="1:9" x14ac:dyDescent="0.25">
      <c r="A28" s="106"/>
      <c r="B28" s="37" t="s">
        <v>96</v>
      </c>
      <c r="C28" s="32">
        <v>0</v>
      </c>
    </row>
    <row r="29" spans="1:9" x14ac:dyDescent="0.25">
      <c r="A29" s="106"/>
      <c r="B29" s="37" t="s">
        <v>82</v>
      </c>
      <c r="C29" s="32"/>
    </row>
    <row r="30" spans="1:9" x14ac:dyDescent="0.25">
      <c r="A30" s="106"/>
      <c r="B30" s="37" t="s">
        <v>83</v>
      </c>
      <c r="C30" s="32">
        <v>0</v>
      </c>
    </row>
    <row r="31" spans="1:9" x14ac:dyDescent="0.25">
      <c r="A31" s="106"/>
      <c r="B31" s="98" t="s">
        <v>97</v>
      </c>
      <c r="C31" s="99"/>
    </row>
    <row r="32" spans="1:9" x14ac:dyDescent="0.25">
      <c r="A32" s="106"/>
      <c r="B32" s="37"/>
      <c r="C32" s="32"/>
    </row>
    <row r="33" spans="1:3" x14ac:dyDescent="0.25">
      <c r="A33" s="106"/>
      <c r="B33" s="37" t="s">
        <v>82</v>
      </c>
      <c r="C33" s="32">
        <v>0</v>
      </c>
    </row>
    <row r="34" spans="1:3" x14ac:dyDescent="0.25">
      <c r="A34" s="106"/>
      <c r="B34" s="37" t="s">
        <v>83</v>
      </c>
      <c r="C34" s="32">
        <v>0</v>
      </c>
    </row>
    <row r="35" spans="1:3" x14ac:dyDescent="0.25">
      <c r="A35" s="106"/>
      <c r="B35" s="98" t="s">
        <v>98</v>
      </c>
      <c r="C35" s="99"/>
    </row>
    <row r="36" spans="1:3" x14ac:dyDescent="0.25">
      <c r="A36" s="106"/>
      <c r="B36" s="37" t="s">
        <v>99</v>
      </c>
      <c r="C36" s="33">
        <v>1</v>
      </c>
    </row>
    <row r="37" spans="1:3" x14ac:dyDescent="0.25">
      <c r="A37" s="106"/>
      <c r="B37" s="37" t="s">
        <v>43</v>
      </c>
      <c r="C37" s="34">
        <v>0</v>
      </c>
    </row>
    <row r="38" spans="1:3" x14ac:dyDescent="0.25">
      <c r="A38" s="106"/>
      <c r="B38" s="37" t="s">
        <v>100</v>
      </c>
      <c r="C38" s="34"/>
    </row>
    <row r="39" spans="1:3" x14ac:dyDescent="0.25">
      <c r="A39" s="106"/>
      <c r="B39" s="37" t="s">
        <v>101</v>
      </c>
      <c r="C39" s="33">
        <v>1</v>
      </c>
    </row>
    <row r="40" spans="1:3" x14ac:dyDescent="0.25">
      <c r="A40" s="24" t="s">
        <v>102</v>
      </c>
      <c r="B40" s="95">
        <f>IFERROR(B20*(VLOOKUP(B18,E15:F17,2,0)),16666)</f>
        <v>435213662.22600001</v>
      </c>
      <c r="C40" s="95"/>
    </row>
    <row r="41" spans="1:3" ht="93" customHeight="1" x14ac:dyDescent="0.25">
      <c r="A41" s="36" t="s">
        <v>103</v>
      </c>
      <c r="B41" s="96" t="s">
        <v>229</v>
      </c>
      <c r="C41" s="97"/>
    </row>
    <row r="42" spans="1:3" ht="211.5" customHeight="1" x14ac:dyDescent="0.25">
      <c r="A42" s="36" t="s">
        <v>104</v>
      </c>
      <c r="B42" s="91" t="s">
        <v>227</v>
      </c>
      <c r="C42" s="92"/>
    </row>
    <row r="43" spans="1:3" ht="26.1" customHeight="1" x14ac:dyDescent="0.25">
      <c r="A43" s="104" t="s">
        <v>105</v>
      </c>
      <c r="B43" s="104"/>
      <c r="C43" s="104"/>
    </row>
    <row r="44" spans="1:3" x14ac:dyDescent="0.25">
      <c r="A44" s="42" t="s">
        <v>106</v>
      </c>
      <c r="B44" s="90"/>
      <c r="C44" s="90"/>
    </row>
    <row r="45" spans="1:3" ht="78.75" customHeight="1" x14ac:dyDescent="0.25">
      <c r="A45" s="42" t="s">
        <v>107</v>
      </c>
      <c r="B45" s="90"/>
      <c r="C45" s="90"/>
    </row>
    <row r="48" spans="1:3" ht="26.25" x14ac:dyDescent="0.25">
      <c r="A48" s="107" t="s">
        <v>108</v>
      </c>
      <c r="B48" s="107"/>
      <c r="C48" s="107"/>
    </row>
    <row r="49" spans="1:3" x14ac:dyDescent="0.25">
      <c r="A49" s="108" t="s">
        <v>109</v>
      </c>
      <c r="B49" s="108"/>
      <c r="C49" s="108"/>
    </row>
    <row r="50" spans="1:3" x14ac:dyDescent="0.25">
      <c r="A50" s="44" t="s">
        <v>110</v>
      </c>
      <c r="B50" s="44" t="s">
        <v>111</v>
      </c>
      <c r="C50" s="45" t="s">
        <v>112</v>
      </c>
    </row>
    <row r="51" spans="1:3" ht="27" x14ac:dyDescent="0.25">
      <c r="A51" s="46" t="s">
        <v>113</v>
      </c>
      <c r="B51" s="47" t="s">
        <v>114</v>
      </c>
      <c r="C51" s="46" t="s">
        <v>115</v>
      </c>
    </row>
    <row r="52" spans="1:3" ht="40.5" x14ac:dyDescent="0.25">
      <c r="A52" s="46" t="s">
        <v>116</v>
      </c>
      <c r="B52" s="47" t="s">
        <v>114</v>
      </c>
      <c r="C52" s="46" t="s">
        <v>117</v>
      </c>
    </row>
    <row r="53" spans="1:3" ht="27" x14ac:dyDescent="0.25">
      <c r="A53" s="46" t="s">
        <v>118</v>
      </c>
      <c r="B53" s="47" t="s">
        <v>114</v>
      </c>
      <c r="C53" s="46" t="s">
        <v>119</v>
      </c>
    </row>
    <row r="54" spans="1:3" x14ac:dyDescent="0.25">
      <c r="A54" s="46" t="s">
        <v>120</v>
      </c>
      <c r="B54" s="47" t="s">
        <v>114</v>
      </c>
      <c r="C54" s="46" t="s">
        <v>121</v>
      </c>
    </row>
    <row r="55" spans="1:3" x14ac:dyDescent="0.25">
      <c r="A55" s="46" t="s">
        <v>122</v>
      </c>
      <c r="B55" s="47" t="s">
        <v>114</v>
      </c>
      <c r="C55" s="48"/>
    </row>
    <row r="56" spans="1:3" x14ac:dyDescent="0.25">
      <c r="A56" s="46" t="s">
        <v>123</v>
      </c>
      <c r="B56" s="47" t="s">
        <v>114</v>
      </c>
      <c r="C56" s="46" t="s">
        <v>124</v>
      </c>
    </row>
    <row r="57" spans="1:3" ht="27" x14ac:dyDescent="0.25">
      <c r="A57" s="46" t="s">
        <v>125</v>
      </c>
      <c r="B57" s="47" t="s">
        <v>114</v>
      </c>
      <c r="C57" s="46" t="s">
        <v>126</v>
      </c>
    </row>
    <row r="58" spans="1:3" x14ac:dyDescent="0.25">
      <c r="A58" s="46" t="s">
        <v>127</v>
      </c>
      <c r="B58" s="47" t="s">
        <v>114</v>
      </c>
      <c r="C58" s="48" t="s">
        <v>128</v>
      </c>
    </row>
    <row r="59" spans="1:3" ht="27" x14ac:dyDescent="0.25">
      <c r="A59" s="46" t="s">
        <v>129</v>
      </c>
      <c r="B59" s="47" t="s">
        <v>114</v>
      </c>
      <c r="C59" s="48" t="s">
        <v>130</v>
      </c>
    </row>
    <row r="60" spans="1:3" ht="27" x14ac:dyDescent="0.25">
      <c r="A60" s="46" t="s">
        <v>131</v>
      </c>
      <c r="B60" s="47" t="s">
        <v>114</v>
      </c>
      <c r="C60" s="48" t="s">
        <v>132</v>
      </c>
    </row>
  </sheetData>
  <sheetProtection selectLockedCells="1"/>
  <mergeCells count="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 B44:C44</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topLeftCell="A19"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7" t="s">
        <v>133</v>
      </c>
      <c r="B1" s="87"/>
      <c r="C1" s="87"/>
    </row>
    <row r="2" spans="1:3" x14ac:dyDescent="0.25">
      <c r="A2" s="20" t="s">
        <v>32</v>
      </c>
      <c r="B2" s="77" t="str">
        <f>'AUTOS NOTA 324-478'!B2:C2</f>
        <v>SINIESTRO 128407731	   LEGIS  APJ32504</v>
      </c>
      <c r="C2" s="78"/>
    </row>
    <row r="3" spans="1:3" x14ac:dyDescent="0.25">
      <c r="A3" s="5" t="s">
        <v>33</v>
      </c>
      <c r="B3" s="52" t="str">
        <f>'AUTOS  NOTA 322'!B2:C2</f>
        <v>760013103012-2024-00150-00</v>
      </c>
      <c r="C3" s="52"/>
    </row>
    <row r="4" spans="1:3" x14ac:dyDescent="0.25">
      <c r="A4" s="5" t="s">
        <v>34</v>
      </c>
      <c r="B4" s="52" t="str">
        <f>'AUTOS  NOTA 322'!B3:C3</f>
        <v>JUZGADO DOCE CIVIL DEL CIRCUITO DE CALI</v>
      </c>
      <c r="C4" s="52"/>
    </row>
    <row r="5" spans="1:3" x14ac:dyDescent="0.25">
      <c r="A5" s="5" t="s">
        <v>35</v>
      </c>
      <c r="B5" s="52"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2"/>
    </row>
    <row r="6" spans="1:3" ht="15" customHeight="1" x14ac:dyDescent="0.25">
      <c r="A6" s="5" t="s">
        <v>36</v>
      </c>
      <c r="B6" s="52"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2"/>
    </row>
    <row r="7" spans="1:3" ht="15" customHeight="1" x14ac:dyDescent="0.25">
      <c r="A7" s="5" t="s">
        <v>37</v>
      </c>
      <c r="B7" s="52" t="str">
        <f>'AUTOS  NOTA 322'!B6:C6</f>
        <v>LLAMADA EN GARANTIA</v>
      </c>
      <c r="C7" s="52"/>
    </row>
    <row r="8" spans="1:3" ht="15" customHeight="1" x14ac:dyDescent="0.25">
      <c r="A8" s="31" t="s">
        <v>38</v>
      </c>
      <c r="B8" s="52" t="str">
        <f>'AUTOS  NOTA 322'!B7:C8</f>
        <v xml:space="preserve">LUZ ÁNGELA VEGA LIZASO </v>
      </c>
      <c r="C8" s="52"/>
    </row>
    <row r="9" spans="1:3" ht="18.95" customHeight="1" x14ac:dyDescent="0.25">
      <c r="A9" s="5" t="s">
        <v>134</v>
      </c>
      <c r="B9" s="52" t="s">
        <v>86</v>
      </c>
      <c r="C9" s="52"/>
    </row>
    <row r="10" spans="1:3" x14ac:dyDescent="0.25">
      <c r="A10" s="7" t="s">
        <v>92</v>
      </c>
      <c r="B10" s="115">
        <f>'AUTOS NOTA 324-478'!B20:C20</f>
        <v>621733803.18000007</v>
      </c>
      <c r="C10" s="115"/>
    </row>
    <row r="11" spans="1:3" x14ac:dyDescent="0.25">
      <c r="A11" s="7" t="s">
        <v>135</v>
      </c>
      <c r="B11" s="116">
        <f>'AUTOS NOTA 324-478'!B40:C40</f>
        <v>435213662.22600001</v>
      </c>
      <c r="C11" s="52"/>
    </row>
    <row r="12" spans="1:3" ht="30" x14ac:dyDescent="0.25">
      <c r="A12" s="7" t="s">
        <v>136</v>
      </c>
      <c r="B12" s="113"/>
      <c r="C12" s="114"/>
    </row>
    <row r="13" spans="1:3" ht="45" x14ac:dyDescent="0.25">
      <c r="A13" s="5" t="s">
        <v>137</v>
      </c>
      <c r="B13" s="52"/>
      <c r="C13" s="52"/>
    </row>
    <row r="14" spans="1:3" ht="45" x14ac:dyDescent="0.25">
      <c r="A14" s="5" t="s">
        <v>138</v>
      </c>
      <c r="B14" s="52"/>
      <c r="C14" s="52"/>
    </row>
    <row r="15" spans="1:3" x14ac:dyDescent="0.25">
      <c r="A15" s="5" t="s">
        <v>139</v>
      </c>
      <c r="B15" s="6"/>
      <c r="C15" s="6"/>
    </row>
    <row r="16" spans="1:3" x14ac:dyDescent="0.25">
      <c r="A16" s="7" t="s">
        <v>140</v>
      </c>
      <c r="B16" s="52"/>
      <c r="C16" s="52"/>
    </row>
    <row r="17" spans="1:3" x14ac:dyDescent="0.25">
      <c r="A17" s="6" t="s">
        <v>141</v>
      </c>
      <c r="B17" s="114"/>
      <c r="C17" s="11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25"/>
  <sheetViews>
    <sheetView workbookViewId="0">
      <selection activeCell="B9" sqref="B9:C9"/>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7" t="s">
        <v>142</v>
      </c>
      <c r="B1" s="87"/>
      <c r="C1" s="87"/>
    </row>
    <row r="2" spans="1:3" x14ac:dyDescent="0.25">
      <c r="A2" s="43" t="s">
        <v>32</v>
      </c>
      <c r="B2" s="77" t="str">
        <f>'AUTOS NOTA 321'!B2:C2</f>
        <v>SINIESTRO 128407731	   LEGIS  APJ32504</v>
      </c>
      <c r="C2" s="78"/>
    </row>
    <row r="3" spans="1:3" x14ac:dyDescent="0.25">
      <c r="A3" s="5" t="s">
        <v>33</v>
      </c>
      <c r="B3" s="52" t="str">
        <f>'AUTOS  NOTA 322'!B2:C2</f>
        <v>760013103012-2024-00150-00</v>
      </c>
      <c r="C3" s="52"/>
    </row>
    <row r="4" spans="1:3" x14ac:dyDescent="0.25">
      <c r="A4" s="5" t="s">
        <v>34</v>
      </c>
      <c r="B4" s="52" t="str">
        <f>'AUTOS  NOTA 322'!B3:C3</f>
        <v>JUZGADO DOCE CIVIL DEL CIRCUITO DE CALI</v>
      </c>
      <c r="C4" s="52"/>
    </row>
    <row r="5" spans="1:3" x14ac:dyDescent="0.25">
      <c r="A5" s="5" t="s">
        <v>35</v>
      </c>
      <c r="B5" s="52"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2"/>
    </row>
    <row r="6" spans="1:3" x14ac:dyDescent="0.25">
      <c r="A6" s="5" t="s">
        <v>36</v>
      </c>
      <c r="B6" s="52"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2"/>
    </row>
    <row r="7" spans="1:3" x14ac:dyDescent="0.25">
      <c r="A7" s="5" t="s">
        <v>37</v>
      </c>
      <c r="B7" s="52" t="str">
        <f>'AUTOS  NOTA 322'!B6:C6</f>
        <v>LLAMADA EN GARANTIA</v>
      </c>
      <c r="C7" s="52"/>
    </row>
    <row r="8" spans="1:3" x14ac:dyDescent="0.25">
      <c r="A8" s="5" t="s">
        <v>134</v>
      </c>
      <c r="B8" s="52" t="str">
        <f>'AUTOS NOTA 325'!B9:C9</f>
        <v>PROBABLE</v>
      </c>
      <c r="C8" s="52"/>
    </row>
    <row r="9" spans="1:3" x14ac:dyDescent="0.25">
      <c r="A9" s="7" t="s">
        <v>92</v>
      </c>
      <c r="B9" s="115">
        <f>'AUTOS NOTA 324-478'!B20:C20</f>
        <v>621733803.18000007</v>
      </c>
      <c r="C9" s="115"/>
    </row>
    <row r="10" spans="1:3" x14ac:dyDescent="0.25">
      <c r="A10" s="5" t="s">
        <v>143</v>
      </c>
      <c r="B10" s="118">
        <v>0</v>
      </c>
      <c r="C10" s="118"/>
    </row>
    <row r="11" spans="1:3" x14ac:dyDescent="0.25">
      <c r="A11" s="5" t="s">
        <v>144</v>
      </c>
      <c r="B11" s="52"/>
      <c r="C11" s="52"/>
    </row>
    <row r="12" spans="1:3" x14ac:dyDescent="0.25">
      <c r="A12" s="5" t="s">
        <v>145</v>
      </c>
      <c r="B12" s="52"/>
      <c r="C12" s="52"/>
    </row>
    <row r="13" spans="1:3" x14ac:dyDescent="0.25">
      <c r="A13" s="5" t="s">
        <v>146</v>
      </c>
      <c r="B13" s="117"/>
      <c r="C13" s="117"/>
    </row>
    <row r="14" spans="1:3" x14ac:dyDescent="0.25">
      <c r="A14" s="5" t="s">
        <v>147</v>
      </c>
      <c r="B14" s="52"/>
      <c r="C14" s="52"/>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34"/>
  <sheetViews>
    <sheetView zoomScaleNormal="100" workbookViewId="0">
      <selection activeCell="A15" sqref="A15"/>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7" t="s">
        <v>148</v>
      </c>
      <c r="B1" s="87"/>
      <c r="C1" s="87"/>
    </row>
    <row r="2" spans="1:6" x14ac:dyDescent="0.25">
      <c r="A2" s="20" t="s">
        <v>32</v>
      </c>
      <c r="B2" s="77" t="str">
        <f>'AUTOS NOTA 321'!B2:C2</f>
        <v>SINIESTRO 128407731	   LEGIS  APJ32504</v>
      </c>
      <c r="C2" s="78"/>
    </row>
    <row r="3" spans="1:6" x14ac:dyDescent="0.25">
      <c r="A3" s="5" t="s">
        <v>33</v>
      </c>
      <c r="B3" s="52" t="str">
        <f>'AUTOS  NOTA 322'!B2:C2</f>
        <v>760013103012-2024-00150-00</v>
      </c>
      <c r="C3" s="52"/>
    </row>
    <row r="4" spans="1:6" x14ac:dyDescent="0.25">
      <c r="A4" s="5" t="s">
        <v>34</v>
      </c>
      <c r="B4" s="52" t="str">
        <f>'AUTOS  NOTA 322'!B3:C3</f>
        <v>JUZGADO DOCE CIVIL DEL CIRCUITO DE CALI</v>
      </c>
      <c r="C4" s="52"/>
    </row>
    <row r="5" spans="1:6" x14ac:dyDescent="0.25">
      <c r="A5" s="5" t="s">
        <v>35</v>
      </c>
      <c r="B5" s="52"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2"/>
    </row>
    <row r="6" spans="1:6" x14ac:dyDescent="0.25">
      <c r="A6" s="5" t="s">
        <v>36</v>
      </c>
      <c r="B6" s="52"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2"/>
    </row>
    <row r="7" spans="1:6" x14ac:dyDescent="0.25">
      <c r="A7" s="5" t="s">
        <v>37</v>
      </c>
      <c r="B7" s="52" t="str">
        <f>'AUTOS  NOTA 322'!B6:C6</f>
        <v>LLAMADA EN GARANTIA</v>
      </c>
      <c r="C7" s="52"/>
    </row>
    <row r="8" spans="1:6" x14ac:dyDescent="0.25">
      <c r="A8" s="5" t="s">
        <v>149</v>
      </c>
      <c r="B8" s="52" t="str">
        <f>'AUTOS NOTA 325'!B9:C9</f>
        <v>PROBABLE</v>
      </c>
      <c r="C8" s="52"/>
    </row>
    <row r="9" spans="1:6" x14ac:dyDescent="0.25">
      <c r="A9" s="5" t="s">
        <v>150</v>
      </c>
      <c r="B9" s="52"/>
      <c r="C9" s="52"/>
    </row>
    <row r="10" spans="1:6" ht="111" customHeight="1" x14ac:dyDescent="0.25">
      <c r="A10" s="5" t="s">
        <v>151</v>
      </c>
      <c r="B10" s="52"/>
      <c r="C10" s="52"/>
    </row>
    <row r="11" spans="1:6" ht="21" customHeight="1" x14ac:dyDescent="0.25">
      <c r="A11" s="119"/>
      <c r="B11" s="119"/>
      <c r="C11" s="119"/>
      <c r="E11" t="s">
        <v>86</v>
      </c>
      <c r="F11" s="22">
        <v>0.7</v>
      </c>
    </row>
    <row r="12" spans="1:6" hidden="1" x14ac:dyDescent="0.25">
      <c r="A12" s="120"/>
      <c r="B12" s="120"/>
      <c r="C12" s="120"/>
      <c r="E12" t="s">
        <v>88</v>
      </c>
      <c r="F12" s="23">
        <v>0.3</v>
      </c>
    </row>
    <row r="13" spans="1:6" ht="18.75" x14ac:dyDescent="0.25">
      <c r="A13" s="121" t="s">
        <v>152</v>
      </c>
      <c r="B13" s="121"/>
      <c r="C13" s="121"/>
    </row>
    <row r="14" spans="1:6" x14ac:dyDescent="0.25">
      <c r="A14" s="39" t="s">
        <v>89</v>
      </c>
      <c r="B14" s="93" t="s">
        <v>153</v>
      </c>
      <c r="C14" s="94"/>
    </row>
    <row r="15" spans="1:6" ht="45" x14ac:dyDescent="0.25">
      <c r="A15" s="21" t="s">
        <v>91</v>
      </c>
      <c r="B15" s="122">
        <f>((C17+C18+C20+C21+C25+C23+C27+C29+C24+C28)-C32)*C31*C33</f>
        <v>1000000000</v>
      </c>
      <c r="C15" s="122"/>
    </row>
    <row r="16" spans="1:6" x14ac:dyDescent="0.25">
      <c r="A16" s="7" t="s">
        <v>92</v>
      </c>
      <c r="B16" s="102" t="s">
        <v>81</v>
      </c>
      <c r="C16" s="103"/>
    </row>
    <row r="17" spans="1:3" x14ac:dyDescent="0.25">
      <c r="A17" s="105"/>
      <c r="B17" s="37" t="s">
        <v>82</v>
      </c>
      <c r="C17" s="32">
        <v>1000000000</v>
      </c>
    </row>
    <row r="18" spans="1:3" x14ac:dyDescent="0.25">
      <c r="A18" s="106"/>
      <c r="B18" s="37" t="s">
        <v>83</v>
      </c>
      <c r="C18" s="32">
        <v>0</v>
      </c>
    </row>
    <row r="19" spans="1:3" x14ac:dyDescent="0.25">
      <c r="A19" s="106"/>
      <c r="B19" s="98" t="s">
        <v>93</v>
      </c>
      <c r="C19" s="99"/>
    </row>
    <row r="20" spans="1:3" x14ac:dyDescent="0.25">
      <c r="A20" s="106"/>
      <c r="B20" s="37" t="s">
        <v>84</v>
      </c>
      <c r="C20" s="32">
        <v>0</v>
      </c>
    </row>
    <row r="21" spans="1:3" ht="30" x14ac:dyDescent="0.25">
      <c r="A21" s="106"/>
      <c r="B21" s="37" t="s">
        <v>94</v>
      </c>
      <c r="C21" s="32">
        <v>0</v>
      </c>
    </row>
    <row r="22" spans="1:3" x14ac:dyDescent="0.25">
      <c r="A22" s="106"/>
      <c r="B22" s="98" t="s">
        <v>95</v>
      </c>
      <c r="C22" s="99"/>
    </row>
    <row r="23" spans="1:3" x14ac:dyDescent="0.25">
      <c r="A23" s="106"/>
      <c r="B23" s="37" t="s">
        <v>96</v>
      </c>
      <c r="C23" s="32">
        <v>0</v>
      </c>
    </row>
    <row r="24" spans="1:3" x14ac:dyDescent="0.25">
      <c r="A24" s="106"/>
      <c r="B24" s="37" t="s">
        <v>82</v>
      </c>
      <c r="C24" s="32">
        <v>0</v>
      </c>
    </row>
    <row r="25" spans="1:3" x14ac:dyDescent="0.25">
      <c r="A25" s="106"/>
      <c r="B25" s="37" t="s">
        <v>83</v>
      </c>
      <c r="C25" s="32">
        <v>0</v>
      </c>
    </row>
    <row r="26" spans="1:3" x14ac:dyDescent="0.25">
      <c r="A26" s="106"/>
      <c r="B26" s="98" t="s">
        <v>97</v>
      </c>
      <c r="C26" s="99"/>
    </row>
    <row r="27" spans="1:3" x14ac:dyDescent="0.25">
      <c r="A27" s="106"/>
      <c r="B27" s="37"/>
      <c r="C27" s="32"/>
    </row>
    <row r="28" spans="1:3" x14ac:dyDescent="0.25">
      <c r="A28" s="106"/>
      <c r="B28" s="37" t="s">
        <v>82</v>
      </c>
      <c r="C28" s="32">
        <v>0</v>
      </c>
    </row>
    <row r="29" spans="1:3" x14ac:dyDescent="0.25">
      <c r="A29" s="106"/>
      <c r="B29" s="37" t="s">
        <v>83</v>
      </c>
      <c r="C29" s="32">
        <v>0</v>
      </c>
    </row>
    <row r="30" spans="1:3" x14ac:dyDescent="0.25">
      <c r="A30" s="106"/>
      <c r="B30" s="98" t="s">
        <v>98</v>
      </c>
      <c r="C30" s="99"/>
    </row>
    <row r="31" spans="1:3" x14ac:dyDescent="0.25">
      <c r="A31" s="106"/>
      <c r="B31" s="37" t="s">
        <v>99</v>
      </c>
      <c r="C31" s="33">
        <v>1</v>
      </c>
    </row>
    <row r="32" spans="1:3" x14ac:dyDescent="0.25">
      <c r="A32" s="106"/>
      <c r="B32" s="37" t="s">
        <v>43</v>
      </c>
      <c r="C32" s="34">
        <v>0</v>
      </c>
    </row>
    <row r="33" spans="1:3" x14ac:dyDescent="0.25">
      <c r="A33" s="106"/>
      <c r="B33" s="37" t="s">
        <v>101</v>
      </c>
      <c r="C33" s="33">
        <v>1</v>
      </c>
    </row>
    <row r="34" spans="1:3" x14ac:dyDescent="0.25">
      <c r="A34" s="24" t="s">
        <v>102</v>
      </c>
      <c r="B34" s="95">
        <f>IFERROR(B15*(VLOOKUP(B14,E11:F13,2,0)),16666)</f>
        <v>16666</v>
      </c>
      <c r="C34" s="95"/>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Hoja2!$L$9:$L$13</xm:f>
          </x14:formula1>
          <xm:sqref>B27</xm:sqref>
        </x14:dataValidation>
        <x14:dataValidation type="list" allowBlank="1" showInputMessage="1" showErrorMessage="1">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44</v>
      </c>
      <c r="B1" t="s">
        <v>154</v>
      </c>
      <c r="C1" s="9" t="s">
        <v>48</v>
      </c>
      <c r="D1" s="9" t="s">
        <v>155</v>
      </c>
      <c r="E1" s="3" t="s">
        <v>54</v>
      </c>
      <c r="F1" s="2" t="s">
        <v>86</v>
      </c>
      <c r="G1" s="4">
        <v>0</v>
      </c>
      <c r="H1" t="s">
        <v>156</v>
      </c>
      <c r="I1" t="s">
        <v>157</v>
      </c>
      <c r="K1" t="s">
        <v>158</v>
      </c>
      <c r="L1" s="30" t="s">
        <v>8</v>
      </c>
      <c r="M1" t="s">
        <v>159</v>
      </c>
      <c r="N1" t="s">
        <v>86</v>
      </c>
      <c r="O1" t="s">
        <v>160</v>
      </c>
    </row>
    <row r="2" spans="1:15" x14ac:dyDescent="0.25">
      <c r="A2" t="s">
        <v>159</v>
      </c>
      <c r="B2" t="s">
        <v>114</v>
      </c>
      <c r="C2" t="s">
        <v>161</v>
      </c>
      <c r="D2" s="2" t="s">
        <v>162</v>
      </c>
      <c r="E2" s="1" t="s">
        <v>163</v>
      </c>
      <c r="F2" s="2" t="s">
        <v>153</v>
      </c>
      <c r="G2" s="4">
        <v>0.7</v>
      </c>
      <c r="H2" t="s">
        <v>164</v>
      </c>
      <c r="I2" t="s">
        <v>165</v>
      </c>
      <c r="K2" t="s">
        <v>6</v>
      </c>
      <c r="L2" s="30" t="s">
        <v>166</v>
      </c>
      <c r="M2" t="s">
        <v>167</v>
      </c>
      <c r="N2" t="s">
        <v>88</v>
      </c>
      <c r="O2" t="s">
        <v>114</v>
      </c>
    </row>
    <row r="3" spans="1:15" x14ac:dyDescent="0.25">
      <c r="A3" t="s">
        <v>167</v>
      </c>
      <c r="C3" t="s">
        <v>168</v>
      </c>
      <c r="D3" s="2" t="s">
        <v>169</v>
      </c>
      <c r="E3" s="1" t="s">
        <v>170</v>
      </c>
      <c r="F3" s="2" t="s">
        <v>88</v>
      </c>
      <c r="G3" s="4">
        <v>0.3</v>
      </c>
      <c r="H3" t="s">
        <v>171</v>
      </c>
      <c r="I3" t="s">
        <v>172</v>
      </c>
      <c r="L3" s="30" t="s">
        <v>41</v>
      </c>
      <c r="M3" t="s">
        <v>173</v>
      </c>
      <c r="N3" t="s">
        <v>153</v>
      </c>
    </row>
    <row r="4" spans="1:15" x14ac:dyDescent="0.25">
      <c r="A4" t="s">
        <v>173</v>
      </c>
      <c r="C4" t="s">
        <v>174</v>
      </c>
      <c r="E4" s="1" t="s">
        <v>175</v>
      </c>
      <c r="H4" t="s">
        <v>176</v>
      </c>
      <c r="I4" t="s">
        <v>177</v>
      </c>
      <c r="L4" t="s">
        <v>178</v>
      </c>
    </row>
    <row r="5" spans="1:15" x14ac:dyDescent="0.25">
      <c r="A5" t="s">
        <v>179</v>
      </c>
      <c r="E5" s="1" t="s">
        <v>180</v>
      </c>
      <c r="H5" t="s">
        <v>181</v>
      </c>
      <c r="I5" t="s">
        <v>182</v>
      </c>
      <c r="L5" s="30" t="s">
        <v>183</v>
      </c>
    </row>
    <row r="6" spans="1:15" x14ac:dyDescent="0.25">
      <c r="E6" s="1" t="s">
        <v>184</v>
      </c>
      <c r="I6" t="s">
        <v>185</v>
      </c>
      <c r="L6" s="30" t="s">
        <v>186</v>
      </c>
    </row>
    <row r="7" spans="1:15" x14ac:dyDescent="0.25">
      <c r="E7" s="1" t="s">
        <v>187</v>
      </c>
      <c r="I7" t="s">
        <v>188</v>
      </c>
      <c r="L7" s="30" t="s">
        <v>189</v>
      </c>
    </row>
    <row r="8" spans="1:15" x14ac:dyDescent="0.25">
      <c r="E8" s="1" t="s">
        <v>190</v>
      </c>
      <c r="L8" s="30" t="s">
        <v>95</v>
      </c>
    </row>
    <row r="9" spans="1:15" x14ac:dyDescent="0.25">
      <c r="L9" s="30" t="s">
        <v>191</v>
      </c>
    </row>
    <row r="10" spans="1:15" x14ac:dyDescent="0.25">
      <c r="L10" s="30" t="s">
        <v>192</v>
      </c>
    </row>
    <row r="11" spans="1:15" x14ac:dyDescent="0.25">
      <c r="L11" s="30" t="s">
        <v>193</v>
      </c>
    </row>
    <row r="12" spans="1:15" x14ac:dyDescent="0.25">
      <c r="L12" s="30" t="s">
        <v>194</v>
      </c>
    </row>
    <row r="13" spans="1:15" x14ac:dyDescent="0.25">
      <c r="L13" s="30" t="s">
        <v>195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1CE327-63D9-4880-AA17-262311C125A3}">
  <ds:schemaRefs>
    <ds:schemaRef ds:uri="http://www.w3.org/XML/1998/namespace"/>
    <ds:schemaRef ds:uri="http://schemas.microsoft.com/office/2006/documentManagement/types"/>
    <ds:schemaRef ds:uri="4382931b-6036-484b-ad41-6810b26eb986"/>
    <ds:schemaRef ds:uri="http://purl.org/dc/terms/"/>
    <ds:schemaRef ds:uri="e7d3d6e7-89cb-4750-b948-5e984f176bb6"/>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51C42B2C-73B7-41BE-BDF3-25E40F95C7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2025-02-21T18:45:00Z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