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02698\Downloads\"/>
    </mc:Choice>
  </mc:AlternateContent>
  <xr:revisionPtr revIDLastSave="0" documentId="13_ncr:1_{FBBDF0D5-DE0B-40EE-BD58-B5BFD4173B01}" xr6:coauthVersionLast="47" xr6:coauthVersionMax="47" xr10:uidLastSave="{00000000-0000-0000-0000-000000000000}"/>
  <bookViews>
    <workbookView xWindow="-120" yWindow="-120" windowWidth="19440" windowHeight="14880" xr2:uid="{475A1844-E440-41CA-8E21-7A5FEB305DE2}"/>
  </bookViews>
  <sheets>
    <sheet name="LIQUIDACION INFORMATIVA 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9" i="1" l="1"/>
  <c r="G38" i="1"/>
  <c r="G40" i="1" s="1"/>
  <c r="G37" i="1"/>
  <c r="G36" i="1"/>
  <c r="B31" i="1"/>
  <c r="O30" i="1"/>
  <c r="K30" i="1"/>
  <c r="L30" i="1" s="1"/>
  <c r="O29" i="1"/>
  <c r="K29" i="1"/>
  <c r="L29" i="1" s="1"/>
  <c r="O28" i="1"/>
  <c r="K28" i="1"/>
  <c r="L28" i="1" s="1"/>
  <c r="O27" i="1"/>
  <c r="K27" i="1"/>
  <c r="L27" i="1" s="1"/>
  <c r="O26" i="1"/>
  <c r="K26" i="1"/>
  <c r="L26" i="1" s="1"/>
  <c r="O25" i="1"/>
  <c r="K25" i="1"/>
  <c r="L25" i="1" s="1"/>
  <c r="O24" i="1"/>
  <c r="K24" i="1"/>
  <c r="L24" i="1" s="1"/>
  <c r="O23" i="1"/>
  <c r="K23" i="1"/>
  <c r="L23" i="1" s="1"/>
  <c r="O22" i="1"/>
  <c r="K22" i="1"/>
  <c r="L22" i="1" s="1"/>
  <c r="O21" i="1"/>
  <c r="K21" i="1"/>
  <c r="L21" i="1" s="1"/>
  <c r="O20" i="1"/>
  <c r="K20" i="1"/>
  <c r="L20" i="1" s="1"/>
  <c r="O19" i="1"/>
  <c r="K19" i="1"/>
  <c r="L19" i="1" s="1"/>
  <c r="O18" i="1"/>
  <c r="K18" i="1"/>
  <c r="L18" i="1" s="1"/>
  <c r="O17" i="1"/>
  <c r="K17" i="1"/>
  <c r="L17" i="1" s="1"/>
  <c r="K16" i="1"/>
  <c r="L16" i="1" s="1"/>
  <c r="K15" i="1"/>
  <c r="L15" i="1" s="1"/>
  <c r="K14" i="1"/>
  <c r="L14" i="1" s="1"/>
  <c r="D14" i="1"/>
  <c r="E14" i="1" l="1"/>
  <c r="M14" i="1" s="1"/>
  <c r="H14" i="1" l="1"/>
  <c r="J14" i="1" s="1"/>
  <c r="N14" i="1"/>
  <c r="O14" i="1" l="1"/>
  <c r="D15" i="1" s="1"/>
  <c r="E15" i="1" s="1"/>
  <c r="M15" i="1" s="1"/>
  <c r="F14" i="1"/>
  <c r="G14" i="1" s="1"/>
  <c r="I14" i="1"/>
  <c r="H15" i="1" l="1"/>
  <c r="N15" i="1"/>
  <c r="I15" i="1" l="1"/>
  <c r="J15" i="1" s="1"/>
  <c r="O15" i="1"/>
  <c r="D16" i="1" s="1"/>
  <c r="E16" i="1" s="1"/>
  <c r="M16" i="1" s="1"/>
  <c r="H16" i="1" s="1"/>
  <c r="I16" i="1" l="1"/>
  <c r="J16" i="1" s="1"/>
  <c r="F16" i="1" s="1"/>
  <c r="G16" i="1" s="1"/>
  <c r="N16" i="1"/>
  <c r="F15" i="1"/>
  <c r="G15" i="1" s="1"/>
  <c r="O16" i="1" l="1"/>
  <c r="E43" i="1" l="1"/>
  <c r="D17" i="1"/>
  <c r="E17" i="1" l="1"/>
  <c r="M17" i="1" s="1"/>
  <c r="D18" i="1"/>
  <c r="E18" i="1" l="1"/>
  <c r="M18" i="1" s="1"/>
  <c r="D19" i="1"/>
  <c r="H17" i="1"/>
  <c r="N17" i="1"/>
  <c r="N18" i="1" s="1"/>
  <c r="I17" i="1" l="1"/>
  <c r="J17" i="1" s="1"/>
  <c r="E19" i="1"/>
  <c r="M19" i="1" s="1"/>
  <c r="N19" i="1" s="1"/>
  <c r="D20" i="1"/>
  <c r="H18" i="1" l="1"/>
  <c r="F17" i="1"/>
  <c r="G17" i="1" s="1"/>
  <c r="G31" i="1" s="1"/>
  <c r="J31" i="1"/>
  <c r="I18" i="1"/>
  <c r="J18" i="1" s="1"/>
  <c r="F18" i="1" s="1"/>
  <c r="G18" i="1" s="1"/>
  <c r="E20" i="1"/>
  <c r="M20" i="1" s="1"/>
  <c r="N20" i="1" s="1"/>
  <c r="D21" i="1"/>
  <c r="E21" i="1" l="1"/>
  <c r="M21" i="1" s="1"/>
  <c r="N21" i="1" s="1"/>
  <c r="D22" i="1"/>
  <c r="J33" i="1"/>
  <c r="H19" i="1"/>
  <c r="E22" i="1" l="1"/>
  <c r="M22" i="1" s="1"/>
  <c r="N22" i="1" s="1"/>
  <c r="D23" i="1"/>
  <c r="I19" i="1"/>
  <c r="J19" i="1" s="1"/>
  <c r="F19" i="1" s="1"/>
  <c r="G19" i="1" s="1"/>
  <c r="E23" i="1" l="1"/>
  <c r="M23" i="1" s="1"/>
  <c r="N23" i="1" s="1"/>
  <c r="D24" i="1"/>
  <c r="H20" i="1"/>
  <c r="I20" i="1" l="1"/>
  <c r="J20" i="1" s="1"/>
  <c r="F20" i="1" s="1"/>
  <c r="G20" i="1" s="1"/>
  <c r="E24" i="1"/>
  <c r="M24" i="1" s="1"/>
  <c r="N24" i="1" s="1"/>
  <c r="D25" i="1"/>
  <c r="H21" i="1" l="1"/>
  <c r="E25" i="1"/>
  <c r="M25" i="1" s="1"/>
  <c r="N25" i="1" s="1"/>
  <c r="D26" i="1"/>
  <c r="E26" i="1" l="1"/>
  <c r="M26" i="1" s="1"/>
  <c r="N26" i="1" s="1"/>
  <c r="D27" i="1"/>
  <c r="I21" i="1"/>
  <c r="J21" i="1" s="1"/>
  <c r="F21" i="1" s="1"/>
  <c r="G21" i="1" s="1"/>
  <c r="H22" i="1"/>
  <c r="I22" i="1" l="1"/>
  <c r="J22" i="1" s="1"/>
  <c r="F22" i="1" s="1"/>
  <c r="G22" i="1" s="1"/>
  <c r="H23" i="1"/>
  <c r="E27" i="1"/>
  <c r="M27" i="1" s="1"/>
  <c r="N27" i="1" s="1"/>
  <c r="D28" i="1"/>
  <c r="E28" i="1" l="1"/>
  <c r="M28" i="1" s="1"/>
  <c r="N28" i="1" s="1"/>
  <c r="D29" i="1"/>
  <c r="I23" i="1"/>
  <c r="J23" i="1" s="1"/>
  <c r="F23" i="1" s="1"/>
  <c r="G23" i="1" s="1"/>
  <c r="E29" i="1" l="1"/>
  <c r="M29" i="1" s="1"/>
  <c r="N29" i="1" s="1"/>
  <c r="N30" i="1" s="1"/>
  <c r="D30" i="1"/>
  <c r="E30" i="1" s="1"/>
  <c r="M30" i="1" s="1"/>
  <c r="M31" i="1" s="1"/>
  <c r="H24" i="1"/>
  <c r="I24" i="1" l="1"/>
  <c r="J24" i="1" s="1"/>
  <c r="F24" i="1" s="1"/>
  <c r="G24" i="1" s="1"/>
  <c r="H25" i="1"/>
  <c r="I25" i="1" l="1"/>
  <c r="J25" i="1" s="1"/>
  <c r="F25" i="1" s="1"/>
  <c r="G25" i="1" s="1"/>
  <c r="H26" i="1"/>
  <c r="I26" i="1" l="1"/>
  <c r="J26" i="1" s="1"/>
  <c r="F26" i="1" s="1"/>
  <c r="G26" i="1" s="1"/>
  <c r="H27" i="1"/>
  <c r="I27" i="1" l="1"/>
  <c r="J27" i="1" s="1"/>
  <c r="F27" i="1" s="1"/>
  <c r="G27" i="1" s="1"/>
  <c r="H28" i="1" l="1"/>
  <c r="H29" i="1" s="1"/>
  <c r="I28" i="1"/>
  <c r="J28" i="1" s="1"/>
  <c r="F28" i="1" s="1"/>
  <c r="G28" i="1" s="1"/>
  <c r="I29" i="1" l="1"/>
  <c r="J29" i="1" s="1"/>
  <c r="F29" i="1" s="1"/>
  <c r="G29" i="1" s="1"/>
  <c r="H30" i="1"/>
  <c r="I30" i="1" s="1"/>
  <c r="J30" i="1" s="1"/>
  <c r="F30" i="1" s="1"/>
  <c r="G30" i="1" s="1"/>
</calcChain>
</file>

<file path=xl/sharedStrings.xml><?xml version="1.0" encoding="utf-8"?>
<sst xmlns="http://schemas.openxmlformats.org/spreadsheetml/2006/main" count="43" uniqueCount="41">
  <si>
    <t>CONTRALORÍA GENERAL DE LA REPUBLICA</t>
  </si>
  <si>
    <t>UNIDAD DE COBRO COACTIVO</t>
  </si>
  <si>
    <t>LIQUIDACIÓN CRÉDITO Y COSTAS CON INTERES CORRIENTE BANCARIO</t>
  </si>
  <si>
    <t>DIRECCION DE COBRO COACTIVO 1</t>
  </si>
  <si>
    <t xml:space="preserve">PROCESO No. </t>
  </si>
  <si>
    <t>DCC1-170 PRF 2019-00290, ENTIDAD AFECTADA: INPEC</t>
  </si>
  <si>
    <t>EJECUTADO:</t>
  </si>
  <si>
    <t>ALLIANZ SEGUROS S.A. CON NIT. 860.026.182-5</t>
  </si>
  <si>
    <t>FECHA DE EJECUTORIA</t>
  </si>
  <si>
    <t>POL. No. 1004782, VALOR RESPONSABILIDAD $661.000.000,00</t>
  </si>
  <si>
    <t>CAPITAL:</t>
  </si>
  <si>
    <t>COSTAS</t>
  </si>
  <si>
    <t>FECHA INICIAL PARA LIQUIDAR</t>
  </si>
  <si>
    <t>FECHA DEL PAGO</t>
  </si>
  <si>
    <t>VALOR DEL PAGO</t>
  </si>
  <si>
    <t>INTERESES A COBRAR*</t>
  </si>
  <si>
    <t>SALDO A CAPITAL</t>
  </si>
  <si>
    <t xml:space="preserve">ABONO A CAPITAL </t>
  </si>
  <si>
    <t>Abono Intereses Con F</t>
  </si>
  <si>
    <t>ABONO INTERESES</t>
  </si>
  <si>
    <t>No.Dias</t>
  </si>
  <si>
    <t>No. Dias Con F</t>
  </si>
  <si>
    <t>INTERESES CAUSADOS</t>
  </si>
  <si>
    <t>SALDO A PAGAR</t>
  </si>
  <si>
    <t>No. CUOTAS</t>
  </si>
  <si>
    <t>TOTALES</t>
  </si>
  <si>
    <t>BANCO POPULAR CUENTA No. 050-00119-7 A FAVOR DEL TESORO NACIONAL</t>
  </si>
  <si>
    <t>CAPITAL</t>
  </si>
  <si>
    <t>INTERESES</t>
  </si>
  <si>
    <t xml:space="preserve"> </t>
  </si>
  <si>
    <t>TOTAL</t>
  </si>
  <si>
    <t>VALOR POLIZA No. 1004782 (PROCESO)</t>
  </si>
  <si>
    <t>DEDUCIBLE 4%</t>
  </si>
  <si>
    <t>COASEGURO 17%</t>
  </si>
  <si>
    <t>NETO POLIZA A CANCELAR</t>
  </si>
  <si>
    <t>MENOS VALOR CANCELADO C/P # 499726 DEL 06-08-2024 ALLIANZ SEGUROS S.A.</t>
  </si>
  <si>
    <t>SALDO CAPITAL A PAGAR</t>
  </si>
  <si>
    <t>VALOR ACTUALIZADO Y A CANCELAR A FECHA 30-09-2024</t>
  </si>
  <si>
    <t>BLANCA NELLY RUSSI MILLAN</t>
  </si>
  <si>
    <t>Funcionario de la UCC-CGR de Apoyo a las Liuqidaciones de la DCC1</t>
  </si>
  <si>
    <t>Abogada Sustanciadora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</si>
</sst>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 * #,##0.00_ ;_ * \-#,##0.00_ ;_ * &quot;-&quot;_ ;_ @_ "/>
    <numFmt numFmtId="167" formatCode="&quot;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2" borderId="1" xfId="0" applyFont="1" applyFill="1" applyBorder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5" fillId="2" borderId="1" xfId="0" applyFont="1" applyFill="1" applyBorder="1"/>
    <xf numFmtId="0" fontId="6" fillId="0" borderId="0" xfId="0" applyFont="1"/>
    <xf numFmtId="14" fontId="0" fillId="2" borderId="6" xfId="0" applyNumberFormat="1" applyFill="1" applyBorder="1"/>
    <xf numFmtId="14" fontId="0" fillId="2" borderId="0" xfId="0" applyNumberFormat="1" applyFill="1"/>
    <xf numFmtId="9" fontId="0" fillId="2" borderId="7" xfId="0" applyNumberFormat="1" applyFill="1" applyBorder="1"/>
    <xf numFmtId="9" fontId="0" fillId="2" borderId="0" xfId="0" applyNumberFormat="1" applyFill="1"/>
    <xf numFmtId="14" fontId="0" fillId="0" borderId="0" xfId="0" applyNumberFormat="1"/>
    <xf numFmtId="164" fontId="0" fillId="2" borderId="7" xfId="2" applyFont="1" applyFill="1" applyBorder="1"/>
    <xf numFmtId="164" fontId="0" fillId="2" borderId="0" xfId="2" applyFont="1" applyFill="1" applyBorder="1"/>
    <xf numFmtId="14" fontId="0" fillId="2" borderId="8" xfId="2" applyNumberFormat="1" applyFont="1" applyFill="1" applyBorder="1"/>
    <xf numFmtId="14" fontId="0" fillId="2" borderId="0" xfId="2" applyNumberFormat="1" applyFont="1" applyFill="1" applyBorder="1"/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4" fontId="7" fillId="5" borderId="6" xfId="0" applyNumberFormat="1" applyFont="1" applyFill="1" applyBorder="1"/>
    <xf numFmtId="164" fontId="2" fillId="2" borderId="6" xfId="2" applyFont="1" applyFill="1" applyBorder="1"/>
    <xf numFmtId="10" fontId="0" fillId="6" borderId="6" xfId="0" applyNumberFormat="1" applyFill="1" applyBorder="1" applyAlignment="1">
      <alignment horizontal="center"/>
    </xf>
    <xf numFmtId="164" fontId="9" fillId="0" borderId="11" xfId="2" applyFont="1" applyBorder="1"/>
    <xf numFmtId="165" fontId="9" fillId="0" borderId="11" xfId="2" applyNumberFormat="1" applyFont="1" applyBorder="1"/>
    <xf numFmtId="164" fontId="7" fillId="7" borderId="12" xfId="2" applyFont="1" applyFill="1" applyBorder="1"/>
    <xf numFmtId="0" fontId="10" fillId="7" borderId="13" xfId="0" applyFont="1" applyFill="1" applyBorder="1" applyAlignment="1">
      <alignment horizontal="center"/>
    </xf>
    <xf numFmtId="14" fontId="7" fillId="8" borderId="14" xfId="0" applyNumberFormat="1" applyFont="1" applyFill="1" applyBorder="1"/>
    <xf numFmtId="164" fontId="7" fillId="2" borderId="6" xfId="2" applyFont="1" applyFill="1" applyBorder="1"/>
    <xf numFmtId="164" fontId="7" fillId="8" borderId="6" xfId="2" applyFont="1" applyFill="1" applyBorder="1"/>
    <xf numFmtId="164" fontId="9" fillId="7" borderId="6" xfId="2" applyFont="1" applyFill="1" applyBorder="1"/>
    <xf numFmtId="164" fontId="7" fillId="7" borderId="6" xfId="2" applyFont="1" applyFill="1" applyBorder="1"/>
    <xf numFmtId="165" fontId="7" fillId="7" borderId="6" xfId="2" applyNumberFormat="1" applyFont="1" applyFill="1" applyBorder="1"/>
    <xf numFmtId="164" fontId="7" fillId="7" borderId="15" xfId="2" applyFont="1" applyFill="1" applyBorder="1"/>
    <xf numFmtId="0" fontId="10" fillId="7" borderId="7" xfId="0" applyFont="1" applyFill="1" applyBorder="1" applyAlignment="1">
      <alignment horizontal="center"/>
    </xf>
    <xf numFmtId="14" fontId="7" fillId="8" borderId="6" xfId="0" applyNumberFormat="1" applyFont="1" applyFill="1" applyBorder="1"/>
    <xf numFmtId="164" fontId="9" fillId="0" borderId="6" xfId="2" applyFont="1" applyBorder="1"/>
    <xf numFmtId="165" fontId="9" fillId="0" borderId="6" xfId="2" applyNumberFormat="1" applyFont="1" applyBorder="1"/>
    <xf numFmtId="164" fontId="8" fillId="8" borderId="15" xfId="2" applyFont="1" applyFill="1" applyBorder="1"/>
    <xf numFmtId="0" fontId="6" fillId="8" borderId="13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164" fontId="8" fillId="7" borderId="15" xfId="2" applyFont="1" applyFill="1" applyBorder="1"/>
    <xf numFmtId="0" fontId="11" fillId="3" borderId="10" xfId="0" applyFont="1" applyFill="1" applyBorder="1"/>
    <xf numFmtId="164" fontId="11" fillId="3" borderId="10" xfId="0" applyNumberFormat="1" applyFont="1" applyFill="1" applyBorder="1"/>
    <xf numFmtId="0" fontId="9" fillId="3" borderId="10" xfId="0" applyFont="1" applyFill="1" applyBorder="1"/>
    <xf numFmtId="0" fontId="9" fillId="0" borderId="10" xfId="0" applyFont="1" applyBorder="1" applyAlignment="1">
      <alignment horizontal="center"/>
    </xf>
    <xf numFmtId="0" fontId="7" fillId="0" borderId="0" xfId="0" applyFont="1"/>
    <xf numFmtId="166" fontId="0" fillId="0" borderId="0" xfId="1" applyNumberFormat="1" applyFont="1"/>
    <xf numFmtId="164" fontId="0" fillId="0" borderId="0" xfId="0" applyNumberFormat="1"/>
    <xf numFmtId="0" fontId="8" fillId="0" borderId="0" xfId="0" applyFont="1"/>
    <xf numFmtId="43" fontId="0" fillId="0" borderId="0" xfId="0" applyNumberFormat="1"/>
    <xf numFmtId="0" fontId="8" fillId="0" borderId="0" xfId="0" applyFont="1" applyAlignment="1">
      <alignment horizontal="center"/>
    </xf>
    <xf numFmtId="43" fontId="8" fillId="0" borderId="0" xfId="0" applyNumberFormat="1" applyFont="1" applyAlignment="1">
      <alignment horizontal="center"/>
    </xf>
    <xf numFmtId="41" fontId="0" fillId="0" borderId="0" xfId="1" applyFont="1"/>
    <xf numFmtId="166" fontId="7" fillId="0" borderId="0" xfId="1" applyNumberFormat="1" applyFont="1"/>
    <xf numFmtId="166" fontId="2" fillId="0" borderId="0" xfId="1" applyNumberFormat="1" applyFont="1"/>
    <xf numFmtId="41" fontId="2" fillId="0" borderId="0" xfId="1" applyFont="1"/>
    <xf numFmtId="164" fontId="0" fillId="0" borderId="0" xfId="2" applyFont="1"/>
    <xf numFmtId="43" fontId="2" fillId="7" borderId="0" xfId="0" applyNumberFormat="1" applyFont="1" applyFill="1"/>
    <xf numFmtId="0" fontId="2" fillId="8" borderId="0" xfId="0" applyFont="1" applyFill="1"/>
    <xf numFmtId="0" fontId="2" fillId="7" borderId="0" xfId="0" applyFont="1" applyFill="1"/>
    <xf numFmtId="166" fontId="0" fillId="0" borderId="0" xfId="0" applyNumberFormat="1"/>
    <xf numFmtId="0" fontId="8" fillId="8" borderId="0" xfId="0" applyFont="1" applyFill="1"/>
    <xf numFmtId="0" fontId="8" fillId="7" borderId="0" xfId="0" applyFont="1" applyFill="1"/>
    <xf numFmtId="167" fontId="8" fillId="8" borderId="0" xfId="1" applyNumberFormat="1" applyFont="1" applyFill="1"/>
    <xf numFmtId="0" fontId="5" fillId="2" borderId="1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</cellXfs>
  <cellStyles count="3">
    <cellStyle name="Millares [0]" xfId="1" builtinId="6"/>
    <cellStyle name="Millares 4" xfId="2" xr:uid="{45E8CC9D-B3C7-4E3D-AD16-FB0A2D6A5D8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9525</xdr:rowOff>
        </xdr:from>
        <xdr:to>
          <xdr:col>2</xdr:col>
          <xdr:colOff>390525</xdr:colOff>
          <xdr:row>3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44</xdr:row>
      <xdr:rowOff>0</xdr:rowOff>
    </xdr:from>
    <xdr:ext cx="2237426" cy="78645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01000"/>
          <a:ext cx="2237426" cy="78645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2B5F5-1952-4D55-86F4-7FD779CEAF29}">
  <dimension ref="A1:P49"/>
  <sheetViews>
    <sheetView tabSelected="1" zoomScale="70" zoomScaleNormal="70" workbookViewId="0">
      <selection activeCell="G19" sqref="G19"/>
    </sheetView>
  </sheetViews>
  <sheetFormatPr baseColWidth="10" defaultRowHeight="15" x14ac:dyDescent="0.25"/>
  <cols>
    <col min="2" max="2" width="19.5703125" customWidth="1"/>
    <col min="4" max="4" width="13.85546875" bestFit="1" customWidth="1"/>
    <col min="5" max="5" width="21.42578125" customWidth="1"/>
    <col min="6" max="6" width="16.5703125" customWidth="1"/>
    <col min="7" max="7" width="17.28515625" customWidth="1"/>
    <col min="8" max="8" width="12.140625" bestFit="1" customWidth="1"/>
    <col min="10" max="10" width="17.85546875" customWidth="1"/>
    <col min="12" max="12" width="20.42578125" customWidth="1"/>
    <col min="13" max="13" width="18.42578125" customWidth="1"/>
    <col min="14" max="14" width="13.85546875" bestFit="1" customWidth="1"/>
    <col min="15" max="15" width="17.5703125" customWidth="1"/>
  </cols>
  <sheetData>
    <row r="1" spans="1:16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x14ac:dyDescent="0.25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x14ac:dyDescent="0.25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x14ac:dyDescent="0.25">
      <c r="A4" s="70" t="s">
        <v>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" ht="15.75" thickBot="1" x14ac:dyDescent="0.3">
      <c r="A6" s="2" t="s">
        <v>4</v>
      </c>
      <c r="B6" s="3"/>
      <c r="C6" s="3"/>
      <c r="D6" s="4"/>
      <c r="E6" s="71" t="s">
        <v>5</v>
      </c>
      <c r="F6" s="72"/>
      <c r="G6" s="72"/>
      <c r="H6" s="72"/>
      <c r="I6" s="72"/>
      <c r="J6" s="72"/>
      <c r="K6" s="5"/>
      <c r="L6" s="5"/>
      <c r="M6" s="5"/>
      <c r="N6" s="3"/>
    </row>
    <row r="7" spans="1:16" ht="16.5" thickBot="1" x14ac:dyDescent="0.3">
      <c r="A7" s="6" t="s">
        <v>6</v>
      </c>
      <c r="B7" s="7"/>
      <c r="C7" s="7"/>
      <c r="D7" s="8"/>
      <c r="E7" s="67" t="s">
        <v>7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9"/>
    </row>
    <row r="8" spans="1:16" x14ac:dyDescent="0.25">
      <c r="A8" s="9" t="s">
        <v>8</v>
      </c>
      <c r="G8" s="10">
        <v>45478</v>
      </c>
      <c r="H8" s="11"/>
      <c r="I8" s="11"/>
    </row>
    <row r="9" spans="1:16" x14ac:dyDescent="0.25">
      <c r="A9" s="9"/>
      <c r="G9" s="12"/>
      <c r="H9" s="13"/>
      <c r="I9" s="13"/>
      <c r="J9" s="2" t="s">
        <v>9</v>
      </c>
      <c r="N9" s="14"/>
    </row>
    <row r="10" spans="1:16" x14ac:dyDescent="0.25">
      <c r="A10" s="9" t="s">
        <v>10</v>
      </c>
      <c r="G10" s="15">
        <v>58969495.57</v>
      </c>
      <c r="H10" s="16"/>
      <c r="I10" s="16"/>
    </row>
    <row r="11" spans="1:16" x14ac:dyDescent="0.25">
      <c r="A11" s="9" t="s">
        <v>11</v>
      </c>
      <c r="G11" s="15"/>
      <c r="H11" s="16"/>
      <c r="I11" s="16"/>
      <c r="N11" s="14"/>
    </row>
    <row r="12" spans="1:16" ht="15.75" thickBot="1" x14ac:dyDescent="0.3">
      <c r="A12" s="9" t="s">
        <v>12</v>
      </c>
      <c r="G12" s="17">
        <v>45509</v>
      </c>
      <c r="H12" s="18"/>
      <c r="I12" s="18"/>
    </row>
    <row r="13" spans="1:16" ht="39" thickBot="1" x14ac:dyDescent="0.3">
      <c r="A13" s="19" t="s">
        <v>13</v>
      </c>
      <c r="B13" s="19" t="s">
        <v>14</v>
      </c>
      <c r="C13" s="19" t="s">
        <v>15</v>
      </c>
      <c r="D13" s="19" t="s">
        <v>16</v>
      </c>
      <c r="E13" s="19" t="s">
        <v>16</v>
      </c>
      <c r="F13" s="19"/>
      <c r="G13" s="19" t="s">
        <v>17</v>
      </c>
      <c r="H13" s="19" t="s">
        <v>18</v>
      </c>
      <c r="I13" s="19"/>
      <c r="J13" s="19" t="s">
        <v>19</v>
      </c>
      <c r="K13" s="19" t="s">
        <v>20</v>
      </c>
      <c r="L13" s="19" t="s">
        <v>21</v>
      </c>
      <c r="M13" s="19" t="s">
        <v>22</v>
      </c>
      <c r="N13" s="19" t="s">
        <v>23</v>
      </c>
      <c r="O13" s="20" t="s">
        <v>23</v>
      </c>
      <c r="P13" s="21" t="s">
        <v>24</v>
      </c>
    </row>
    <row r="14" spans="1:16" x14ac:dyDescent="0.25">
      <c r="A14" s="22">
        <v>45510</v>
      </c>
      <c r="B14" s="23">
        <v>29484748</v>
      </c>
      <c r="C14" s="24">
        <v>0.29210000000000003</v>
      </c>
      <c r="D14" s="25">
        <f>(G10)</f>
        <v>58969495.57</v>
      </c>
      <c r="E14" s="25">
        <f t="shared" ref="E14:E30" si="0">IF(D14&gt;=0,D14,0)</f>
        <v>58969495.57</v>
      </c>
      <c r="F14" s="25">
        <f t="shared" ref="F14:F30" si="1">(B14-J14)</f>
        <v>29437556.247517817</v>
      </c>
      <c r="G14" s="25">
        <f t="shared" ref="G14:G30" si="2">IF(F14&gt;=E14,E14,F14)</f>
        <v>29437556.247517817</v>
      </c>
      <c r="H14" s="25">
        <f>IF(M14&gt;=B14,B14,M14)</f>
        <v>47191.752482183561</v>
      </c>
      <c r="I14" s="25">
        <f>(M14-H14)</f>
        <v>0</v>
      </c>
      <c r="J14" s="25">
        <f>(H14)</f>
        <v>47191.752482183561</v>
      </c>
      <c r="K14" s="26">
        <f>(A14-G12)</f>
        <v>1</v>
      </c>
      <c r="L14" s="26">
        <f t="shared" ref="L14:L30" si="3">IF(K14&gt;0,K14,0)</f>
        <v>1</v>
      </c>
      <c r="M14" s="25">
        <f>(E14*L14*C14)/365+$G$11</f>
        <v>47191.752482183561</v>
      </c>
      <c r="N14" s="25">
        <f>(D14+M14-B14)</f>
        <v>29531939.322482184</v>
      </c>
      <c r="O14" s="27">
        <f t="shared" ref="O14:O30" si="4">IF(A14&gt;0,N14,0)</f>
        <v>29531939.322482184</v>
      </c>
      <c r="P14" s="28">
        <v>1</v>
      </c>
    </row>
    <row r="15" spans="1:16" ht="15.75" thickBot="1" x14ac:dyDescent="0.3">
      <c r="A15" s="29">
        <v>45535</v>
      </c>
      <c r="B15" s="30"/>
      <c r="C15" s="24">
        <v>0.29210000000000003</v>
      </c>
      <c r="D15" s="31">
        <f t="shared" ref="D15:D30" si="5">IF(O14&gt;=D14,D14,O14)</f>
        <v>29531939.322482184</v>
      </c>
      <c r="E15" s="32">
        <f t="shared" si="0"/>
        <v>29531939.322482184</v>
      </c>
      <c r="F15" s="33">
        <f t="shared" si="1"/>
        <v>0</v>
      </c>
      <c r="G15" s="33">
        <f t="shared" si="2"/>
        <v>0</v>
      </c>
      <c r="H15" s="33">
        <f>(I14+M15)</f>
        <v>590841.06000664702</v>
      </c>
      <c r="I15" s="33">
        <f t="shared" ref="I15:I30" si="6">IF(H15&gt;=B15,B15,H15)</f>
        <v>0</v>
      </c>
      <c r="J15" s="33">
        <f t="shared" ref="J15:J30" si="7">(I15)</f>
        <v>0</v>
      </c>
      <c r="K15" s="34">
        <f t="shared" ref="K15:K30" si="8">(A15-A14)</f>
        <v>25</v>
      </c>
      <c r="L15" s="34">
        <f t="shared" si="3"/>
        <v>25</v>
      </c>
      <c r="M15" s="32">
        <f t="shared" ref="M15:M30" si="9">(E15*L15*C15)/365</f>
        <v>590841.06000664702</v>
      </c>
      <c r="N15" s="33">
        <f t="shared" ref="N15:N30" si="10">(N14+M15-B15)</f>
        <v>30122780.382488832</v>
      </c>
      <c r="O15" s="35">
        <f t="shared" si="4"/>
        <v>30122780.382488832</v>
      </c>
      <c r="P15" s="36">
        <v>2</v>
      </c>
    </row>
    <row r="16" spans="1:16" x14ac:dyDescent="0.25">
      <c r="A16" s="37">
        <v>45565</v>
      </c>
      <c r="B16" s="30"/>
      <c r="C16" s="24">
        <v>0.28849999999999998</v>
      </c>
      <c r="D16" s="38">
        <f t="shared" si="5"/>
        <v>29531939.322482184</v>
      </c>
      <c r="E16" s="38">
        <f t="shared" si="0"/>
        <v>29531939.322482184</v>
      </c>
      <c r="F16" s="38">
        <f t="shared" si="1"/>
        <v>0</v>
      </c>
      <c r="G16" s="38">
        <f t="shared" si="2"/>
        <v>0</v>
      </c>
      <c r="H16" s="38">
        <f t="shared" ref="H16:H30" si="11">(H15+M16-I15)</f>
        <v>1291112.1143520807</v>
      </c>
      <c r="I16" s="38">
        <f t="shared" si="6"/>
        <v>0</v>
      </c>
      <c r="J16" s="38">
        <f t="shared" si="7"/>
        <v>0</v>
      </c>
      <c r="K16" s="39">
        <f t="shared" si="8"/>
        <v>30</v>
      </c>
      <c r="L16" s="39">
        <f t="shared" si="3"/>
        <v>30</v>
      </c>
      <c r="M16" s="32">
        <f t="shared" si="9"/>
        <v>700271.05434543372</v>
      </c>
      <c r="N16" s="38">
        <f t="shared" si="10"/>
        <v>30823051.436834265</v>
      </c>
      <c r="O16" s="40">
        <f t="shared" si="4"/>
        <v>30823051.436834265</v>
      </c>
      <c r="P16" s="41">
        <v>3</v>
      </c>
    </row>
    <row r="17" spans="1:16" x14ac:dyDescent="0.25">
      <c r="A17" s="37"/>
      <c r="B17" s="30"/>
      <c r="C17" s="24"/>
      <c r="D17" s="38">
        <f t="shared" si="5"/>
        <v>29531939.322482184</v>
      </c>
      <c r="E17" s="38">
        <f t="shared" si="0"/>
        <v>29531939.322482184</v>
      </c>
      <c r="F17" s="38">
        <f t="shared" si="1"/>
        <v>0</v>
      </c>
      <c r="G17" s="38">
        <f t="shared" si="2"/>
        <v>0</v>
      </c>
      <c r="H17" s="38">
        <f t="shared" si="11"/>
        <v>1291112.1143520807</v>
      </c>
      <c r="I17" s="38">
        <f t="shared" si="6"/>
        <v>0</v>
      </c>
      <c r="J17" s="38">
        <f t="shared" si="7"/>
        <v>0</v>
      </c>
      <c r="K17" s="39">
        <f t="shared" si="8"/>
        <v>-45565</v>
      </c>
      <c r="L17" s="39">
        <f t="shared" si="3"/>
        <v>0</v>
      </c>
      <c r="M17" s="38">
        <f t="shared" si="9"/>
        <v>0</v>
      </c>
      <c r="N17" s="38">
        <f t="shared" si="10"/>
        <v>30823051.436834265</v>
      </c>
      <c r="O17" s="35">
        <f t="shared" si="4"/>
        <v>0</v>
      </c>
      <c r="P17" s="36"/>
    </row>
    <row r="18" spans="1:16" ht="15.75" thickBot="1" x14ac:dyDescent="0.3">
      <c r="A18" s="37"/>
      <c r="B18" s="30"/>
      <c r="C18" s="24"/>
      <c r="D18" s="38">
        <f t="shared" si="5"/>
        <v>0</v>
      </c>
      <c r="E18" s="38">
        <f t="shared" si="0"/>
        <v>0</v>
      </c>
      <c r="F18" s="38">
        <f t="shared" si="1"/>
        <v>0</v>
      </c>
      <c r="G18" s="38">
        <f t="shared" si="2"/>
        <v>0</v>
      </c>
      <c r="H18" s="38">
        <f t="shared" si="11"/>
        <v>1291112.1143520807</v>
      </c>
      <c r="I18" s="38">
        <f t="shared" si="6"/>
        <v>0</v>
      </c>
      <c r="J18" s="38">
        <f t="shared" si="7"/>
        <v>0</v>
      </c>
      <c r="K18" s="39">
        <f t="shared" si="8"/>
        <v>0</v>
      </c>
      <c r="L18" s="39">
        <f t="shared" si="3"/>
        <v>0</v>
      </c>
      <c r="M18" s="38">
        <f t="shared" si="9"/>
        <v>0</v>
      </c>
      <c r="N18" s="38">
        <f t="shared" si="10"/>
        <v>30823051.436834265</v>
      </c>
      <c r="O18" s="35">
        <f t="shared" si="4"/>
        <v>0</v>
      </c>
      <c r="P18" s="36"/>
    </row>
    <row r="19" spans="1:16" x14ac:dyDescent="0.25">
      <c r="A19" s="37"/>
      <c r="B19" s="30"/>
      <c r="C19" s="24"/>
      <c r="D19" s="38">
        <f t="shared" si="5"/>
        <v>0</v>
      </c>
      <c r="E19" s="38">
        <f t="shared" si="0"/>
        <v>0</v>
      </c>
      <c r="F19" s="38">
        <f t="shared" si="1"/>
        <v>0</v>
      </c>
      <c r="G19" s="38">
        <f t="shared" si="2"/>
        <v>0</v>
      </c>
      <c r="H19" s="38">
        <f t="shared" si="11"/>
        <v>1291112.1143520807</v>
      </c>
      <c r="I19" s="38">
        <f t="shared" si="6"/>
        <v>0</v>
      </c>
      <c r="J19" s="38">
        <f t="shared" si="7"/>
        <v>0</v>
      </c>
      <c r="K19" s="39">
        <f t="shared" si="8"/>
        <v>0</v>
      </c>
      <c r="L19" s="39">
        <f t="shared" si="3"/>
        <v>0</v>
      </c>
      <c r="M19" s="38">
        <f t="shared" si="9"/>
        <v>0</v>
      </c>
      <c r="N19" s="38">
        <f t="shared" si="10"/>
        <v>30823051.436834265</v>
      </c>
      <c r="O19" s="35">
        <f t="shared" si="4"/>
        <v>0</v>
      </c>
      <c r="P19" s="28"/>
    </row>
    <row r="20" spans="1:16" ht="15.75" thickBot="1" x14ac:dyDescent="0.3">
      <c r="A20" s="37"/>
      <c r="B20" s="30"/>
      <c r="C20" s="24"/>
      <c r="D20" s="38">
        <f t="shared" si="5"/>
        <v>0</v>
      </c>
      <c r="E20" s="38">
        <f t="shared" si="0"/>
        <v>0</v>
      </c>
      <c r="F20" s="38">
        <f t="shared" si="1"/>
        <v>0</v>
      </c>
      <c r="G20" s="38">
        <f t="shared" si="2"/>
        <v>0</v>
      </c>
      <c r="H20" s="38">
        <f t="shared" si="11"/>
        <v>1291112.1143520807</v>
      </c>
      <c r="I20" s="38">
        <f t="shared" si="6"/>
        <v>0</v>
      </c>
      <c r="J20" s="38">
        <f t="shared" si="7"/>
        <v>0</v>
      </c>
      <c r="K20" s="39">
        <f t="shared" si="8"/>
        <v>0</v>
      </c>
      <c r="L20" s="39">
        <f t="shared" si="3"/>
        <v>0</v>
      </c>
      <c r="M20" s="38">
        <f t="shared" si="9"/>
        <v>0</v>
      </c>
      <c r="N20" s="38">
        <f t="shared" si="10"/>
        <v>30823051.436834265</v>
      </c>
      <c r="O20" s="35">
        <f t="shared" si="4"/>
        <v>0</v>
      </c>
      <c r="P20" s="42"/>
    </row>
    <row r="21" spans="1:16" x14ac:dyDescent="0.25">
      <c r="A21" s="37"/>
      <c r="B21" s="30"/>
      <c r="C21" s="24"/>
      <c r="D21" s="38">
        <f t="shared" si="5"/>
        <v>0</v>
      </c>
      <c r="E21" s="38">
        <f t="shared" si="0"/>
        <v>0</v>
      </c>
      <c r="F21" s="38">
        <f t="shared" si="1"/>
        <v>0</v>
      </c>
      <c r="G21" s="38">
        <f t="shared" si="2"/>
        <v>0</v>
      </c>
      <c r="H21" s="38">
        <f t="shared" si="11"/>
        <v>1291112.1143520807</v>
      </c>
      <c r="I21" s="38">
        <f t="shared" si="6"/>
        <v>0</v>
      </c>
      <c r="J21" s="38">
        <f t="shared" si="7"/>
        <v>0</v>
      </c>
      <c r="K21" s="39">
        <f t="shared" si="8"/>
        <v>0</v>
      </c>
      <c r="L21" s="39">
        <f t="shared" si="3"/>
        <v>0</v>
      </c>
      <c r="M21" s="38">
        <f t="shared" si="9"/>
        <v>0</v>
      </c>
      <c r="N21" s="38">
        <f t="shared" si="10"/>
        <v>30823051.436834265</v>
      </c>
      <c r="O21" s="35">
        <f t="shared" si="4"/>
        <v>0</v>
      </c>
      <c r="P21" s="28"/>
    </row>
    <row r="22" spans="1:16" x14ac:dyDescent="0.25">
      <c r="A22" s="37"/>
      <c r="B22" s="30"/>
      <c r="C22" s="24"/>
      <c r="D22" s="38">
        <f t="shared" si="5"/>
        <v>0</v>
      </c>
      <c r="E22" s="38">
        <f t="shared" si="0"/>
        <v>0</v>
      </c>
      <c r="F22" s="38">
        <f t="shared" si="1"/>
        <v>0</v>
      </c>
      <c r="G22" s="38">
        <f t="shared" si="2"/>
        <v>0</v>
      </c>
      <c r="H22" s="38">
        <f t="shared" si="11"/>
        <v>1291112.1143520807</v>
      </c>
      <c r="I22" s="38">
        <f t="shared" si="6"/>
        <v>0</v>
      </c>
      <c r="J22" s="38">
        <f t="shared" si="7"/>
        <v>0</v>
      </c>
      <c r="K22" s="39">
        <f t="shared" si="8"/>
        <v>0</v>
      </c>
      <c r="L22" s="39">
        <f t="shared" si="3"/>
        <v>0</v>
      </c>
      <c r="M22" s="38">
        <f t="shared" si="9"/>
        <v>0</v>
      </c>
      <c r="N22" s="38">
        <f t="shared" si="10"/>
        <v>30823051.436834265</v>
      </c>
      <c r="O22" s="35">
        <f t="shared" si="4"/>
        <v>0</v>
      </c>
      <c r="P22" s="36"/>
    </row>
    <row r="23" spans="1:16" ht="15.75" thickBot="1" x14ac:dyDescent="0.3">
      <c r="A23" s="37"/>
      <c r="B23" s="30"/>
      <c r="C23" s="24"/>
      <c r="D23" s="38">
        <f t="shared" si="5"/>
        <v>0</v>
      </c>
      <c r="E23" s="38">
        <f t="shared" si="0"/>
        <v>0</v>
      </c>
      <c r="F23" s="38">
        <f t="shared" si="1"/>
        <v>0</v>
      </c>
      <c r="G23" s="38">
        <f t="shared" si="2"/>
        <v>0</v>
      </c>
      <c r="H23" s="38">
        <f t="shared" si="11"/>
        <v>1291112.1143520807</v>
      </c>
      <c r="I23" s="38">
        <f t="shared" si="6"/>
        <v>0</v>
      </c>
      <c r="J23" s="38">
        <f t="shared" si="7"/>
        <v>0</v>
      </c>
      <c r="K23" s="39">
        <f t="shared" si="8"/>
        <v>0</v>
      </c>
      <c r="L23" s="39">
        <f t="shared" si="3"/>
        <v>0</v>
      </c>
      <c r="M23" s="38">
        <f t="shared" si="9"/>
        <v>0</v>
      </c>
      <c r="N23" s="38">
        <f t="shared" si="10"/>
        <v>30823051.436834265</v>
      </c>
      <c r="O23" s="35">
        <f t="shared" si="4"/>
        <v>0</v>
      </c>
      <c r="P23" s="36"/>
    </row>
    <row r="24" spans="1:16" x14ac:dyDescent="0.25">
      <c r="A24" s="37"/>
      <c r="B24" s="30"/>
      <c r="C24" s="24"/>
      <c r="D24" s="38">
        <f t="shared" si="5"/>
        <v>0</v>
      </c>
      <c r="E24" s="38">
        <f t="shared" si="0"/>
        <v>0</v>
      </c>
      <c r="F24" s="38">
        <f t="shared" si="1"/>
        <v>0</v>
      </c>
      <c r="G24" s="38">
        <f t="shared" si="2"/>
        <v>0</v>
      </c>
      <c r="H24" s="38">
        <f t="shared" si="11"/>
        <v>1291112.1143520807</v>
      </c>
      <c r="I24" s="38">
        <f t="shared" si="6"/>
        <v>0</v>
      </c>
      <c r="J24" s="38">
        <f t="shared" si="7"/>
        <v>0</v>
      </c>
      <c r="K24" s="39">
        <f t="shared" si="8"/>
        <v>0</v>
      </c>
      <c r="L24" s="39">
        <f t="shared" si="3"/>
        <v>0</v>
      </c>
      <c r="M24" s="38">
        <f t="shared" si="9"/>
        <v>0</v>
      </c>
      <c r="N24" s="38">
        <f t="shared" si="10"/>
        <v>30823051.436834265</v>
      </c>
      <c r="O24" s="35">
        <f t="shared" si="4"/>
        <v>0</v>
      </c>
      <c r="P24" s="28"/>
    </row>
    <row r="25" spans="1:16" x14ac:dyDescent="0.25">
      <c r="A25" s="37"/>
      <c r="B25" s="30"/>
      <c r="C25" s="24"/>
      <c r="D25" s="38">
        <f t="shared" si="5"/>
        <v>0</v>
      </c>
      <c r="E25" s="38">
        <f t="shared" si="0"/>
        <v>0</v>
      </c>
      <c r="F25" s="38">
        <f t="shared" si="1"/>
        <v>0</v>
      </c>
      <c r="G25" s="38">
        <f t="shared" si="2"/>
        <v>0</v>
      </c>
      <c r="H25" s="38">
        <f t="shared" si="11"/>
        <v>1291112.1143520807</v>
      </c>
      <c r="I25" s="38">
        <f t="shared" si="6"/>
        <v>0</v>
      </c>
      <c r="J25" s="38">
        <f t="shared" si="7"/>
        <v>0</v>
      </c>
      <c r="K25" s="39">
        <f t="shared" si="8"/>
        <v>0</v>
      </c>
      <c r="L25" s="39">
        <f t="shared" si="3"/>
        <v>0</v>
      </c>
      <c r="M25" s="38">
        <f t="shared" si="9"/>
        <v>0</v>
      </c>
      <c r="N25" s="38">
        <f t="shared" si="10"/>
        <v>30823051.436834265</v>
      </c>
      <c r="O25" s="35">
        <f t="shared" si="4"/>
        <v>0</v>
      </c>
      <c r="P25" s="36"/>
    </row>
    <row r="26" spans="1:16" x14ac:dyDescent="0.25">
      <c r="A26" s="29"/>
      <c r="B26" s="30"/>
      <c r="C26" s="24"/>
      <c r="D26" s="38">
        <f t="shared" si="5"/>
        <v>0</v>
      </c>
      <c r="E26" s="38">
        <f t="shared" si="0"/>
        <v>0</v>
      </c>
      <c r="F26" s="38">
        <f t="shared" si="1"/>
        <v>0</v>
      </c>
      <c r="G26" s="38">
        <f t="shared" si="2"/>
        <v>0</v>
      </c>
      <c r="H26" s="38">
        <f t="shared" si="11"/>
        <v>1291112.1143520807</v>
      </c>
      <c r="I26" s="38">
        <f t="shared" si="6"/>
        <v>0</v>
      </c>
      <c r="J26" s="38">
        <f t="shared" si="7"/>
        <v>0</v>
      </c>
      <c r="K26" s="39">
        <f t="shared" si="8"/>
        <v>0</v>
      </c>
      <c r="L26" s="39">
        <f t="shared" si="3"/>
        <v>0</v>
      </c>
      <c r="M26" s="38">
        <f t="shared" si="9"/>
        <v>0</v>
      </c>
      <c r="N26" s="38">
        <f t="shared" si="10"/>
        <v>30823051.436834265</v>
      </c>
      <c r="O26" s="43">
        <f t="shared" si="4"/>
        <v>0</v>
      </c>
      <c r="P26" s="36"/>
    </row>
    <row r="27" spans="1:16" x14ac:dyDescent="0.25">
      <c r="A27" s="29"/>
      <c r="B27" s="30"/>
      <c r="C27" s="24"/>
      <c r="D27" s="38">
        <f t="shared" si="5"/>
        <v>0</v>
      </c>
      <c r="E27" s="38">
        <f t="shared" si="0"/>
        <v>0</v>
      </c>
      <c r="F27" s="38">
        <f t="shared" si="1"/>
        <v>0</v>
      </c>
      <c r="G27" s="38">
        <f t="shared" si="2"/>
        <v>0</v>
      </c>
      <c r="H27" s="38">
        <f t="shared" si="11"/>
        <v>1291112.1143520807</v>
      </c>
      <c r="I27" s="38">
        <f t="shared" si="6"/>
        <v>0</v>
      </c>
      <c r="J27" s="38">
        <f t="shared" si="7"/>
        <v>0</v>
      </c>
      <c r="K27" s="39">
        <f t="shared" si="8"/>
        <v>0</v>
      </c>
      <c r="L27" s="39">
        <f t="shared" si="3"/>
        <v>0</v>
      </c>
      <c r="M27" s="38">
        <f t="shared" si="9"/>
        <v>0</v>
      </c>
      <c r="N27" s="38">
        <f t="shared" si="10"/>
        <v>30823051.436834265</v>
      </c>
      <c r="O27" s="43">
        <f t="shared" si="4"/>
        <v>0</v>
      </c>
      <c r="P27" s="36"/>
    </row>
    <row r="28" spans="1:16" x14ac:dyDescent="0.25">
      <c r="A28" s="29"/>
      <c r="B28" s="30"/>
      <c r="C28" s="24"/>
      <c r="D28" s="38">
        <f t="shared" si="5"/>
        <v>0</v>
      </c>
      <c r="E28" s="38">
        <f t="shared" si="0"/>
        <v>0</v>
      </c>
      <c r="F28" s="38">
        <f t="shared" si="1"/>
        <v>0</v>
      </c>
      <c r="G28" s="38">
        <f t="shared" si="2"/>
        <v>0</v>
      </c>
      <c r="H28" s="38">
        <f t="shared" si="11"/>
        <v>1291112.1143520807</v>
      </c>
      <c r="I28" s="38">
        <f t="shared" si="6"/>
        <v>0</v>
      </c>
      <c r="J28" s="38">
        <f t="shared" si="7"/>
        <v>0</v>
      </c>
      <c r="K28" s="39">
        <f t="shared" si="8"/>
        <v>0</v>
      </c>
      <c r="L28" s="39">
        <f t="shared" si="3"/>
        <v>0</v>
      </c>
      <c r="M28" s="38">
        <f t="shared" si="9"/>
        <v>0</v>
      </c>
      <c r="N28" s="38">
        <f t="shared" si="10"/>
        <v>30823051.436834265</v>
      </c>
      <c r="O28" s="43">
        <f t="shared" si="4"/>
        <v>0</v>
      </c>
      <c r="P28" s="36"/>
    </row>
    <row r="29" spans="1:16" x14ac:dyDescent="0.25">
      <c r="A29" s="29"/>
      <c r="B29" s="30"/>
      <c r="C29" s="24"/>
      <c r="D29" s="38">
        <f t="shared" si="5"/>
        <v>0</v>
      </c>
      <c r="E29" s="38">
        <f t="shared" si="0"/>
        <v>0</v>
      </c>
      <c r="F29" s="38">
        <f t="shared" si="1"/>
        <v>0</v>
      </c>
      <c r="G29" s="38">
        <f t="shared" si="2"/>
        <v>0</v>
      </c>
      <c r="H29" s="38">
        <f t="shared" si="11"/>
        <v>1291112.1143520807</v>
      </c>
      <c r="I29" s="38">
        <f t="shared" si="6"/>
        <v>0</v>
      </c>
      <c r="J29" s="38">
        <f t="shared" si="7"/>
        <v>0</v>
      </c>
      <c r="K29" s="39">
        <f t="shared" si="8"/>
        <v>0</v>
      </c>
      <c r="L29" s="39">
        <f t="shared" si="3"/>
        <v>0</v>
      </c>
      <c r="M29" s="38">
        <f t="shared" si="9"/>
        <v>0</v>
      </c>
      <c r="N29" s="38">
        <f t="shared" si="10"/>
        <v>30823051.436834265</v>
      </c>
      <c r="O29" s="43">
        <f t="shared" si="4"/>
        <v>0</v>
      </c>
      <c r="P29" s="36"/>
    </row>
    <row r="30" spans="1:16" ht="15.75" thickBot="1" x14ac:dyDescent="0.3">
      <c r="A30" s="29"/>
      <c r="B30" s="30"/>
      <c r="C30" s="24"/>
      <c r="D30" s="38">
        <f t="shared" si="5"/>
        <v>0</v>
      </c>
      <c r="E30" s="38">
        <f t="shared" si="0"/>
        <v>0</v>
      </c>
      <c r="F30" s="38">
        <f t="shared" si="1"/>
        <v>0</v>
      </c>
      <c r="G30" s="38">
        <f t="shared" si="2"/>
        <v>0</v>
      </c>
      <c r="H30" s="38">
        <f t="shared" si="11"/>
        <v>1291112.1143520807</v>
      </c>
      <c r="I30" s="38">
        <f t="shared" si="6"/>
        <v>0</v>
      </c>
      <c r="J30" s="38">
        <f t="shared" si="7"/>
        <v>0</v>
      </c>
      <c r="K30" s="39">
        <f t="shared" si="8"/>
        <v>0</v>
      </c>
      <c r="L30" s="39">
        <f t="shared" si="3"/>
        <v>0</v>
      </c>
      <c r="M30" s="38">
        <f t="shared" si="9"/>
        <v>0</v>
      </c>
      <c r="N30" s="38">
        <f t="shared" si="10"/>
        <v>30823051.436834265</v>
      </c>
      <c r="O30" s="43">
        <f t="shared" si="4"/>
        <v>0</v>
      </c>
      <c r="P30" s="36"/>
    </row>
    <row r="31" spans="1:16" ht="15.75" thickBot="1" x14ac:dyDescent="0.3">
      <c r="A31" s="44" t="s">
        <v>25</v>
      </c>
      <c r="B31" s="45">
        <f>SUM(B14:B17)</f>
        <v>29484748</v>
      </c>
      <c r="C31" s="45"/>
      <c r="D31" s="46"/>
      <c r="E31" s="45"/>
      <c r="F31" s="46"/>
      <c r="G31" s="45">
        <f>SUM(G14:G17)</f>
        <v>29437556.247517817</v>
      </c>
      <c r="H31" s="45"/>
      <c r="I31" s="45"/>
      <c r="J31" s="45">
        <f>SUM(J14:J17)</f>
        <v>47191.752482183561</v>
      </c>
      <c r="K31" s="45"/>
      <c r="L31" s="45"/>
      <c r="M31" s="45">
        <f>SUM(M14:M30)</f>
        <v>1338303.8668342642</v>
      </c>
      <c r="N31" s="46"/>
      <c r="O31" s="45"/>
      <c r="P31" s="47"/>
    </row>
    <row r="32" spans="1:16" x14ac:dyDescent="0.25">
      <c r="A32" s="48"/>
      <c r="E32" s="49"/>
      <c r="M32" s="50"/>
    </row>
    <row r="33" spans="1:16" x14ac:dyDescent="0.25">
      <c r="A33" s="51" t="s">
        <v>26</v>
      </c>
      <c r="J33" s="52">
        <f>+G31+J31</f>
        <v>29484748</v>
      </c>
      <c r="M33" s="52"/>
    </row>
    <row r="34" spans="1:16" x14ac:dyDescent="0.25">
      <c r="A34" s="51"/>
      <c r="C34" s="53"/>
      <c r="G34" s="53" t="s">
        <v>27</v>
      </c>
      <c r="H34" s="53"/>
      <c r="I34" s="53"/>
      <c r="J34" s="54" t="s">
        <v>28</v>
      </c>
      <c r="K34" s="53" t="s">
        <v>29</v>
      </c>
      <c r="L34" s="53" t="s">
        <v>30</v>
      </c>
      <c r="M34" s="52"/>
    </row>
    <row r="35" spans="1:16" x14ac:dyDescent="0.25">
      <c r="A35" s="51" t="s">
        <v>31</v>
      </c>
      <c r="C35" s="49"/>
      <c r="E35" s="55"/>
      <c r="G35" s="49">
        <v>361332693.45999998</v>
      </c>
      <c r="M35" s="52"/>
    </row>
    <row r="36" spans="1:16" x14ac:dyDescent="0.25">
      <c r="A36" s="3" t="s">
        <v>32</v>
      </c>
      <c r="B36" s="3"/>
      <c r="C36" s="56"/>
      <c r="D36" s="2"/>
      <c r="E36" s="57">
        <v>346879385.7216</v>
      </c>
      <c r="G36" s="49">
        <f>G35*4/100</f>
        <v>14453307.738399999</v>
      </c>
      <c r="J36" s="52"/>
      <c r="M36" s="52"/>
    </row>
    <row r="37" spans="1:16" x14ac:dyDescent="0.25">
      <c r="A37" s="3" t="s">
        <v>33</v>
      </c>
      <c r="B37" s="3"/>
      <c r="C37" s="56"/>
      <c r="D37" s="2"/>
      <c r="E37" s="58"/>
      <c r="G37" s="49">
        <f>E36*17/100</f>
        <v>58969495.572671995</v>
      </c>
      <c r="J37" s="52"/>
      <c r="M37" s="52"/>
    </row>
    <row r="38" spans="1:16" ht="15.75" x14ac:dyDescent="0.25">
      <c r="A38" s="2" t="s">
        <v>34</v>
      </c>
      <c r="B38" s="2"/>
      <c r="C38" s="57"/>
      <c r="D38" s="6"/>
      <c r="E38" s="49"/>
      <c r="G38" s="49">
        <f>G37</f>
        <v>58969495.572671995</v>
      </c>
      <c r="J38" s="59"/>
      <c r="K38" s="50"/>
      <c r="M38" s="60"/>
      <c r="N38" s="61"/>
      <c r="O38" s="62"/>
      <c r="P38" s="62"/>
    </row>
    <row r="39" spans="1:16" x14ac:dyDescent="0.25">
      <c r="A39" s="48" t="s">
        <v>35</v>
      </c>
      <c r="G39" s="49">
        <v>29437556.25</v>
      </c>
      <c r="H39" s="49"/>
      <c r="I39" s="49"/>
      <c r="J39" s="49">
        <v>47191.75</v>
      </c>
      <c r="K39" s="49"/>
      <c r="L39" s="49">
        <f>SUM(G39:K39)</f>
        <v>29484748</v>
      </c>
      <c r="M39" s="63"/>
    </row>
    <row r="40" spans="1:16" x14ac:dyDescent="0.25">
      <c r="A40" s="64" t="s">
        <v>36</v>
      </c>
      <c r="B40" s="64"/>
      <c r="C40" s="65"/>
      <c r="D40" s="65"/>
      <c r="E40" s="65"/>
      <c r="F40" s="65"/>
      <c r="G40" s="66">
        <f>+G38-G39</f>
        <v>29531939.322671995</v>
      </c>
    </row>
    <row r="43" spans="1:16" x14ac:dyDescent="0.25">
      <c r="A43" s="64" t="s">
        <v>37</v>
      </c>
      <c r="B43" s="64"/>
      <c r="C43" s="64"/>
      <c r="D43" s="51"/>
      <c r="E43" s="66">
        <f>O16</f>
        <v>30823051.436834265</v>
      </c>
    </row>
    <row r="46" spans="1:16" x14ac:dyDescent="0.25">
      <c r="J46" s="2"/>
    </row>
    <row r="47" spans="1:16" ht="15.75" x14ac:dyDescent="0.25">
      <c r="A47" s="3"/>
      <c r="G47" s="6"/>
      <c r="J47" s="3"/>
    </row>
    <row r="48" spans="1:16" ht="15.75" x14ac:dyDescent="0.25">
      <c r="A48" s="3"/>
      <c r="G48" s="3"/>
      <c r="J48" s="6" t="s">
        <v>38</v>
      </c>
    </row>
    <row r="49" spans="1:10" ht="15.75" x14ac:dyDescent="0.25">
      <c r="A49" s="3" t="s">
        <v>39</v>
      </c>
      <c r="G49" s="6"/>
      <c r="J49" s="3" t="s">
        <v>40</v>
      </c>
    </row>
  </sheetData>
  <protectedRanges>
    <protectedRange password="CC03" sqref="D6:D7" name="Rango1_2" securityDescriptor="O:WDG:WDD:(A;;CC;;;WD)"/>
    <protectedRange password="CC03" sqref="G9:G12" name="Rango1_3_1" securityDescriptor="O:WDG:WDD:(A;;CC;;;WD)"/>
    <protectedRange password="CC03" sqref="B26:B30 B14:B15" name="Rango1_5_1_1" securityDescriptor="O:WDG:WDD:(A;;CC;;;WD)"/>
    <protectedRange password="CC03" sqref="A26:A30 A15" name="Rango1_4_1" securityDescriptor="O:WDG:WDD:(A;;CC;;;WD)"/>
    <protectedRange password="CC03" sqref="C26:C30 C14:C16" name="Rango1_1_1_1" securityDescriptor="O:WDG:WDD:(A;;CC;;;WD)"/>
    <protectedRange password="CC03" sqref="G8" name="Rango1_1_1_2" securityDescriptor="O:WDG:WDD:(A;;CC;;;WD)"/>
    <protectedRange password="CC03" sqref="A14" name="Rango1_4_1_1" securityDescriptor="O:WDG:WDD:(A;;CC;;;WD)"/>
    <protectedRange password="CC03" sqref="B16:B25" name="Rango1_5_1_1_1" securityDescriptor="O:WDG:WDD:(A;;CC;;;WD)"/>
    <protectedRange password="CC03" sqref="C17 C21" name="Rango1_1_1_1_1" securityDescriptor="O:WDG:WDD:(A;;CC;;;WD)"/>
    <protectedRange password="CC03" sqref="A16:A25" name="Rango1_4_1_1_1" securityDescriptor="O:WDG:WDD:(A;;CC;;;WD)"/>
    <protectedRange password="CC03" sqref="C18:C20 C22:C25" name="Rango1_1_1_1_1_1" securityDescriptor="O:WDG:WDD:(A;;CC;;;WD)"/>
  </protectedRanges>
  <mergeCells count="6">
    <mergeCell ref="E7:P7"/>
    <mergeCell ref="A1:P1"/>
    <mergeCell ref="A2:P2"/>
    <mergeCell ref="A3:P3"/>
    <mergeCell ref="A4:P4"/>
    <mergeCell ref="E6:J6"/>
  </mergeCells>
  <pageMargins left="0.7" right="0.7" top="0.75" bottom="0.75" header="0.3" footer="0.3"/>
  <headerFooter>
    <oddHeader>&amp;C&amp;"Calibri"&amp;10&amp;K000000 Internal&amp;1#_x000D_</oddHeader>
  </headerFooter>
  <drawing r:id="rId1"/>
  <legacyDrawing r:id="rId2"/>
  <oleObjects>
    <mc:AlternateContent xmlns:mc="http://schemas.openxmlformats.org/markup-compatibility/2006">
      <mc:Choice Requires="x14">
        <oleObject progId="Word.Picture.8" shapeId="1025" r:id="rId3">
          <objectPr defaultSize="0" autoPict="0" r:id="rId4">
            <anchor moveWithCells="1" sizeWithCells="1">
              <from>
                <xdr:col>0</xdr:col>
                <xdr:colOff>28575</xdr:colOff>
                <xdr:row>0</xdr:row>
                <xdr:rowOff>9525</xdr:rowOff>
              </from>
              <to>
                <xdr:col>2</xdr:col>
                <xdr:colOff>390525</xdr:colOff>
                <xdr:row>3</xdr:row>
                <xdr:rowOff>9525</xdr:rowOff>
              </to>
            </anchor>
          </objectPr>
        </oleObject>
      </mc:Choice>
      <mc:Fallback>
        <oleObject progId="Word.Picture.8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LIQUIDACION INFORMATIVA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Nelly Russi Millan (CGR)</dc:creator>
  <cp:lastModifiedBy>Revelo Castiblanco, Maria Alejandra (ALLIANZ COLOMBIA)</cp:lastModifiedBy>
  <dcterms:created xsi:type="dcterms:W3CDTF">2024-09-17T20:43:05Z</dcterms:created>
  <dcterms:modified xsi:type="dcterms:W3CDTF">2024-09-30T23:05:00Z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63bc15e-e7bf-41c1-bdb3-03882d8a2e2c_Enabled">
    <vt:lpwstr>true</vt:lpwstr>
  </property>
  <property fmtid="{D5CDD505-2E9C-101B-9397-08002B2CF9AE}" pid="3" name="MSIP_Label_863bc15e-e7bf-41c1-bdb3-03882d8a2e2c_SetDate">
    <vt:lpwstr>2024-09-26T22:19:56Z</vt:lpwstr>
  </property>
  <property fmtid="{D5CDD505-2E9C-101B-9397-08002B2CF9AE}" pid="4" name="MSIP_Label_863bc15e-e7bf-41c1-bdb3-03882d8a2e2c_Method">
    <vt:lpwstr>Privileged</vt:lpwstr>
  </property>
  <property fmtid="{D5CDD505-2E9C-101B-9397-08002B2CF9AE}" pid="5" name="MSIP_Label_863bc15e-e7bf-41c1-bdb3-03882d8a2e2c_Name">
    <vt:lpwstr>863bc15e-e7bf-41c1-bdb3-03882d8a2e2c</vt:lpwstr>
  </property>
  <property fmtid="{D5CDD505-2E9C-101B-9397-08002B2CF9AE}" pid="6" name="MSIP_Label_863bc15e-e7bf-41c1-bdb3-03882d8a2e2c_SiteId">
    <vt:lpwstr>6e06e42d-6925-47c6-b9e7-9581c7ca302a</vt:lpwstr>
  </property>
  <property fmtid="{D5CDD505-2E9C-101B-9397-08002B2CF9AE}" pid="7" name="MSIP_Label_863bc15e-e7bf-41c1-bdb3-03882d8a2e2c_ActionId">
    <vt:lpwstr>2f7854ba-f894-40d8-81fb-08a27127c901</vt:lpwstr>
  </property>
  <property fmtid="{D5CDD505-2E9C-101B-9397-08002B2CF9AE}" pid="8" name="MSIP_Label_863bc15e-e7bf-41c1-bdb3-03882d8a2e2c_ContentBits">
    <vt:lpwstr>1</vt:lpwstr>
  </property>
</Properties>
</file>