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DE4EA5BD-4379-4A9F-B42E-8AE1EF3CD05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LIQ. PRETENSIONES DEMANDA" sheetId="13" r:id="rId1"/>
    <sheet name="PML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3" l="1"/>
  <c r="B45" i="13"/>
  <c r="F45" i="13" s="1"/>
  <c r="F23" i="15" l="1"/>
  <c r="E23" i="15"/>
  <c r="E18" i="15"/>
  <c r="F18" i="15" s="1"/>
  <c r="F19" i="15" s="1"/>
  <c r="E14" i="15"/>
  <c r="E10" i="15"/>
  <c r="F10" i="15" s="1"/>
  <c r="E6" i="15"/>
  <c r="F6" i="15" s="1"/>
  <c r="F7" i="15" s="1"/>
  <c r="E36" i="13"/>
  <c r="F36" i="13" s="1"/>
  <c r="E37" i="13"/>
  <c r="F37" i="13" s="1"/>
  <c r="E38" i="13"/>
  <c r="F38" i="13" s="1"/>
  <c r="E39" i="13"/>
  <c r="F39" i="13" s="1"/>
  <c r="D28" i="13"/>
  <c r="D29" i="13"/>
  <c r="G26" i="13"/>
  <c r="H26" i="13" s="1"/>
  <c r="D30" i="13" s="1"/>
  <c r="E30" i="13" s="1"/>
  <c r="G23" i="15" l="1"/>
  <c r="G24" i="15" s="1"/>
  <c r="D14" i="15"/>
  <c r="F14" i="15" s="1"/>
  <c r="F15" i="15" s="1"/>
  <c r="F11" i="15"/>
  <c r="E31" i="13"/>
  <c r="I26" i="13"/>
  <c r="F26" i="15" l="1"/>
  <c r="F54" i="13" l="1"/>
  <c r="F49" i="13"/>
  <c r="E54" i="13"/>
  <c r="E49" i="13"/>
  <c r="G54" i="13" l="1"/>
  <c r="G55" i="13" s="1"/>
  <c r="G49" i="13"/>
  <c r="G50" i="13" s="1"/>
  <c r="E8" i="13" l="1"/>
  <c r="E12" i="13" l="1"/>
  <c r="E20" i="13" l="1"/>
  <c r="F20" i="13" s="1"/>
  <c r="F21" i="13" s="1"/>
  <c r="E16" i="13"/>
  <c r="F12" i="13"/>
  <c r="F8" i="13"/>
  <c r="F9" i="13" s="1"/>
  <c r="D16" i="13" l="1"/>
  <c r="F16" i="13" s="1"/>
  <c r="F13" i="13"/>
  <c r="F17" i="13" l="1"/>
  <c r="E40" i="13"/>
  <c r="F40" i="13" s="1"/>
  <c r="F41" i="13" l="1"/>
</calcChain>
</file>

<file path=xl/sharedStrings.xml><?xml version="1.0" encoding="utf-8"?>
<sst xmlns="http://schemas.openxmlformats.org/spreadsheetml/2006/main" count="109" uniqueCount="46">
  <si>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</si>
  <si>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</si>
  <si>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</si>
  <si>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</si>
  <si>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</si>
  <si>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</si>
  <si>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</si>
  <si>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</si>
  <si>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</si>
  <si>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</si>
  <si>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</si>
  <si>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</si>
  <si>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</si>
  <si>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</si>
  <si>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</si>
  <si>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Días</t>
  </si>
  <si>
    <t>Años</t>
  </si>
  <si>
    <t>Ingreso Mensual:</t>
  </si>
  <si>
    <t>Ingreso Diario:</t>
  </si>
  <si>
    <t>Total Indemnizacón:</t>
  </si>
  <si>
    <t>SANCIÓN POR NO CONSIGNACIÓN DE CESANTÍAS</t>
  </si>
  <si>
    <t>SANCIÓN</t>
  </si>
  <si>
    <t>INDEMNIZACIÓN DEL ARTÍCULO 65 DEL C.S.T.</t>
  </si>
  <si>
    <t>DIAS</t>
  </si>
  <si>
    <t>SALARIO DIARIO</t>
  </si>
  <si>
    <t>Total</t>
  </si>
  <si>
    <t xml:space="preserve">SALARIO </t>
  </si>
  <si>
    <t>SALARIO DEJADO DE PERCIBIR</t>
  </si>
  <si>
    <t>AUXILIO DE TRANSPORTE</t>
  </si>
  <si>
    <t>AUX. TRANS.</t>
  </si>
  <si>
    <t>AUX. TRANS. DIARIO</t>
  </si>
  <si>
    <t>AUX. DE TRANS. DEJADO DE PERCIBIR</t>
  </si>
  <si>
    <t>Total Liquidación:</t>
  </si>
  <si>
    <t>*Nota 2: No se liquida:  indemnización del Art. 64 CST como quiera que este tuvo fecha del 13/10/2018 (cuando no se encontraba vigente el contrato afianzado)</t>
  </si>
  <si>
    <t>Fecha de Terminación:</t>
  </si>
  <si>
    <t>Fecha de Ingreso:</t>
  </si>
  <si>
    <t>Indemnización primer año</t>
  </si>
  <si>
    <t>Indemnización años adicionales:</t>
  </si>
  <si>
    <t>Nota 1: No se liquidan horas extras, ni recargos nocturnos, dominicales o festivos, comoquiera que el demandante no acredita prueba de las horas extras laboradas, ni de los supuestos días laborados en horario nocturno o días dominicales o festivos</t>
  </si>
  <si>
    <t>*Nota 1:  Se precisa que la póliza No. 28- SP000183 únicamente ampara los incumplimientos ocurridos en virtud del contrato afianzado No. 71.1.0120.2017 el cual tuvo una vigencia desde el 01/03/2017 al 25/09/2018, así entonces la vigencia de la póliza expedida por la COMPAÑÍA ASEGURADORA DE FIANZAS S.A para el amparo de salarios, prestaciones sociales, indemnización del art. 64 del CST, vacaciones y moratoria es la comprendida entre el 01/03/2017 al 25/09/2018</t>
  </si>
  <si>
    <t>*Nota 3: Conforme al clausulado de la póliza se amparan el pago de salarios, prestaciones sociales, indemnización del Art. 64 del CST, vacaciones y moratoria. Excluyendose entonces las demás indemnizaciones  (Art. 99 Ley 50/1990 entre otras)  pretendidas</t>
  </si>
  <si>
    <t>Teniendo en cuenta que el demandante presuntamente debia devengar menos de 2 SMMLV, para el calculo de las primas y cesantías se incluyó el Aux. de transporte</t>
  </si>
  <si>
    <t>Nota 2: Se tomó como último salario de acuerdo con la certificación laboral aportada, para los años anteriores se tomó como base el SMLMV</t>
  </si>
  <si>
    <t>Nota 3: 
El demandante pretende el reconocimiento y pago de (i)salarios y auxilio de transporte del 01/09/2018 al 13/10/2018, (ii) cesantías e intereses a las cesantías del 01/01/2018 al 13/10/2018, (iii) prima de servicios del 01/07/2018 al 13/10/2018, (iv) vacaciones del 01/08/2016 al 13/10/2018, (v) indemnización del artículo 64 y 65 del CST, del art 99 de la Ley 50/90 y la indemnización por no pago de intereses sobre cesantías.
El demandante también solicita el pago de reliquidación de prestaciones sociales sobre los auxilios de alimentación, habitación y vestuario, rubros los cuales no se liquidan comoquiera que se desconoce su valor. 
Igualmente solicita el reconocimiento y pago de horas extras diurnas y nocturnas, recargos nocturnos, dominicales y festivos y descanso compensatorio, junto a la reliquidación de las prestaciones sociales y de los aportes a seguridad social, rubros los cuales no se liquidan</t>
  </si>
  <si>
    <t>Salario diario</t>
  </si>
  <si>
    <t>x 720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</si>
</sst>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11" fillId="0" borderId="7" xfId="0" applyFont="1" applyBorder="1" applyAlignment="1">
      <alignment wrapText="1"/>
    </xf>
    <xf numFmtId="14" fontId="6" fillId="0" borderId="1" xfId="0" applyNumberFormat="1" applyFont="1" applyBorder="1" applyAlignment="1">
      <alignment horizontal="center"/>
    </xf>
    <xf numFmtId="8" fontId="8" fillId="0" borderId="0" xfId="20" applyNumberFormat="1" applyFont="1" applyFill="1" applyBorder="1" applyAlignment="1">
      <alignment horizontal="center"/>
    </xf>
    <xf numFmtId="44" fontId="8" fillId="0" borderId="0" xfId="2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9" fontId="6" fillId="0" borderId="0" xfId="0" applyNumberFormat="1" applyFont="1"/>
    <xf numFmtId="42" fontId="8" fillId="0" borderId="1" xfId="21" applyFont="1" applyBorder="1"/>
    <xf numFmtId="42" fontId="6" fillId="3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9" fontId="6" fillId="3" borderId="1" xfId="0" applyNumberFormat="1" applyFont="1" applyFill="1" applyBorder="1"/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3" fillId="5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8" fontId="5" fillId="3" borderId="2" xfId="0" applyNumberFormat="1" applyFont="1" applyFill="1" applyBorder="1" applyAlignment="1">
      <alignment horizontal="center"/>
    </xf>
    <xf numFmtId="8" fontId="5" fillId="3" borderId="9" xfId="0" applyNumberFormat="1" applyFont="1" applyFill="1" applyBorder="1" applyAlignment="1">
      <alignment horizontal="center"/>
    </xf>
    <xf numFmtId="8" fontId="5" fillId="3" borderId="10" xfId="0" applyNumberFormat="1" applyFont="1" applyFill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8" fontId="5" fillId="0" borderId="9" xfId="0" applyNumberFormat="1" applyFont="1" applyBorder="1" applyAlignment="1">
      <alignment horizontal="center"/>
    </xf>
    <xf numFmtId="8" fontId="5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/>
    <xf numFmtId="164" fontId="4" fillId="0" borderId="10" xfId="0" applyNumberFormat="1" applyFont="1" applyBorder="1" applyAlignment="1"/>
    <xf numFmtId="0" fontId="6" fillId="0" borderId="10" xfId="0" applyFont="1" applyBorder="1" applyAlignment="1"/>
    <xf numFmtId="8" fontId="5" fillId="0" borderId="10" xfId="0" applyNumberFormat="1" applyFont="1" applyBorder="1" applyAlignment="1"/>
    <xf numFmtId="8" fontId="5" fillId="3" borderId="10" xfId="0" applyNumberFormat="1" applyFont="1" applyFill="1" applyBorder="1" applyAlignment="1"/>
    <xf numFmtId="8" fontId="4" fillId="0" borderId="2" xfId="0" applyNumberFormat="1" applyFont="1" applyBorder="1" applyAlignment="1">
      <alignment horizontal="center"/>
    </xf>
    <xf numFmtId="8" fontId="4" fillId="0" borderId="9" xfId="0" applyNumberFormat="1" applyFont="1" applyBorder="1" applyAlignment="1">
      <alignment horizontal="center"/>
    </xf>
    <xf numFmtId="8" fontId="4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</cellXfs>
  <cellStyles count="22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" xfId="21" builtinId="7"/>
    <cellStyle name="Moneda [0] 2" xfId="5" xr:uid="{00000000-0005-0000-0000-00000B000000}"/>
    <cellStyle name="Moneda 2" xfId="4" xr:uid="{00000000-0005-0000-0000-00000C000000}"/>
    <cellStyle name="Moneda 3" xfId="9" xr:uid="{00000000-0005-0000-0000-00000D000000}"/>
    <cellStyle name="Moneda 4" xfId="11" xr:uid="{00000000-0005-0000-0000-00000E000000}"/>
    <cellStyle name="Moneda 5" xfId="7" xr:uid="{00000000-0005-0000-0000-00000F000000}"/>
    <cellStyle name="Moneda 6" xfId="13" xr:uid="{00000000-0005-0000-0000-000010000000}"/>
    <cellStyle name="Moneda 7" xfId="14" xr:uid="{00000000-0005-0000-0000-000011000000}"/>
    <cellStyle name="Moneda 8" xfId="17" xr:uid="{00000000-0005-0000-0000-000012000000}"/>
    <cellStyle name="Moneda 9" xfId="19" xr:uid="{00000000-0005-0000-0000-000013000000}"/>
    <cellStyle name="Normal" xfId="0" builtinId="0"/>
    <cellStyle name="Normal 2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59"/>
  <sheetViews>
    <sheetView topLeftCell="B35" workbookViewId="0">
      <selection activeCell="F58" sqref="F58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  <col min="15" max="15" width="10" customWidth="1"/>
  </cols>
  <sheetData>
    <row r="5" spans="1:18" s="1" customFormat="1" ht="15" customHeight="1" x14ac:dyDescent="0.2">
      <c r="A5" s="13"/>
      <c r="B5" s="39" t="s">
        <v>0</v>
      </c>
      <c r="C5" s="39"/>
      <c r="D5" s="39"/>
      <c r="E5" s="39"/>
      <c r="F5" s="39"/>
      <c r="G5" s="13"/>
      <c r="H5" s="13"/>
      <c r="I5" s="13"/>
      <c r="J5" s="13"/>
    </row>
    <row r="6" spans="1:18" ht="1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37" t="s">
        <v>38</v>
      </c>
      <c r="L6" s="37"/>
      <c r="M6" s="37"/>
      <c r="N6" s="37"/>
      <c r="P6" s="37" t="s">
        <v>42</v>
      </c>
      <c r="Q6" s="37"/>
      <c r="R6" s="37"/>
    </row>
    <row r="7" spans="1:18" ht="15" customHeight="1" x14ac:dyDescent="0.25">
      <c r="A7" s="13"/>
      <c r="B7" s="14" t="s">
        <v>1</v>
      </c>
      <c r="C7" s="14" t="s">
        <v>2</v>
      </c>
      <c r="D7" s="14" t="s">
        <v>3</v>
      </c>
      <c r="E7" s="14" t="s">
        <v>4</v>
      </c>
      <c r="F7" s="19" t="s">
        <v>5</v>
      </c>
      <c r="G7" s="13"/>
      <c r="K7" s="37"/>
      <c r="L7" s="37"/>
      <c r="M7" s="37"/>
      <c r="N7" s="37"/>
      <c r="P7" s="37"/>
      <c r="Q7" s="37"/>
      <c r="R7" s="37"/>
    </row>
    <row r="8" spans="1:18" x14ac:dyDescent="0.25">
      <c r="A8" s="13"/>
      <c r="B8" s="16">
        <v>43282</v>
      </c>
      <c r="C8" s="16">
        <v>43386</v>
      </c>
      <c r="D8" s="17">
        <v>1137211</v>
      </c>
      <c r="E8" s="20">
        <f>DAYS360(B8,C8)</f>
        <v>102</v>
      </c>
      <c r="F8" s="18">
        <f>(D8*E8)/360</f>
        <v>322209.78333333333</v>
      </c>
      <c r="G8" s="13"/>
      <c r="K8" s="37"/>
      <c r="L8" s="37"/>
      <c r="M8" s="37"/>
      <c r="N8" s="37"/>
      <c r="P8" s="37"/>
      <c r="Q8" s="37"/>
      <c r="R8" s="37"/>
    </row>
    <row r="9" spans="1:18" ht="15" customHeight="1" x14ac:dyDescent="0.25">
      <c r="A9" s="13"/>
      <c r="B9" s="40" t="s">
        <v>6</v>
      </c>
      <c r="C9" s="40"/>
      <c r="D9" s="40"/>
      <c r="E9" s="40"/>
      <c r="F9" s="21">
        <f>SUM(F8:F8)</f>
        <v>322209.78333333333</v>
      </c>
      <c r="G9" s="13"/>
      <c r="K9" s="37"/>
      <c r="L9" s="37"/>
      <c r="M9" s="37"/>
      <c r="N9" s="37"/>
      <c r="P9" s="37"/>
      <c r="Q9" s="37"/>
      <c r="R9" s="37"/>
    </row>
    <row r="10" spans="1:18" ht="15" customHeight="1" x14ac:dyDescent="0.25">
      <c r="A10" s="13"/>
      <c r="B10" s="13"/>
      <c r="C10" s="13"/>
      <c r="D10" s="13"/>
      <c r="E10" s="13"/>
      <c r="F10" s="13"/>
      <c r="G10" s="13"/>
      <c r="K10" s="37"/>
      <c r="L10" s="37"/>
      <c r="M10" s="37"/>
      <c r="N10" s="37"/>
      <c r="P10" s="37"/>
      <c r="Q10" s="37"/>
      <c r="R10" s="37"/>
    </row>
    <row r="11" spans="1:18" x14ac:dyDescent="0.25">
      <c r="A11" s="13"/>
      <c r="B11" s="14" t="s">
        <v>1</v>
      </c>
      <c r="C11" s="14" t="s">
        <v>2</v>
      </c>
      <c r="D11" s="14" t="s">
        <v>3</v>
      </c>
      <c r="E11" s="14" t="s">
        <v>4</v>
      </c>
      <c r="F11" s="19" t="s">
        <v>7</v>
      </c>
      <c r="G11" s="13"/>
    </row>
    <row r="12" spans="1:18" ht="14.25" customHeight="1" x14ac:dyDescent="0.25">
      <c r="A12" s="13"/>
      <c r="B12" s="16">
        <v>43101</v>
      </c>
      <c r="C12" s="16">
        <v>43386</v>
      </c>
      <c r="D12" s="17">
        <v>1137211</v>
      </c>
      <c r="E12" s="20">
        <f t="shared" ref="E12" si="0">DAYS360(B12,C12)+1</f>
        <v>283</v>
      </c>
      <c r="F12" s="22">
        <f>(D12*E12)/360</f>
        <v>893974.2027777778</v>
      </c>
      <c r="G12" s="13"/>
      <c r="H12" s="33"/>
      <c r="I12" s="33"/>
      <c r="J12" s="33"/>
      <c r="K12" s="33"/>
    </row>
    <row r="13" spans="1:18" s="1" customFormat="1" ht="15" customHeight="1" x14ac:dyDescent="0.2">
      <c r="A13" s="13"/>
      <c r="B13" s="40" t="s">
        <v>6</v>
      </c>
      <c r="C13" s="40"/>
      <c r="D13" s="40"/>
      <c r="E13" s="40"/>
      <c r="F13" s="21">
        <f>SUM(F12:F12)</f>
        <v>893974.2027777778</v>
      </c>
      <c r="G13" s="13"/>
      <c r="H13" s="33"/>
      <c r="I13" s="33"/>
      <c r="J13" s="33"/>
      <c r="K13" s="37" t="s">
        <v>43</v>
      </c>
      <c r="L13" s="37"/>
      <c r="M13" s="37"/>
      <c r="N13" s="37"/>
      <c r="O13" s="37"/>
      <c r="P13" s="37"/>
      <c r="Q13" s="37"/>
      <c r="R13" s="37"/>
    </row>
    <row r="14" spans="1:18" s="1" customFormat="1" ht="12" customHeight="1" x14ac:dyDescent="0.2">
      <c r="A14" s="13"/>
      <c r="B14" s="13"/>
      <c r="C14" s="13"/>
      <c r="D14" s="13"/>
      <c r="E14" s="13"/>
      <c r="F14" s="13"/>
      <c r="G14" s="13"/>
      <c r="H14" s="33"/>
      <c r="I14" s="33"/>
      <c r="J14" s="33"/>
      <c r="K14" s="37"/>
      <c r="L14" s="37"/>
      <c r="M14" s="37"/>
      <c r="N14" s="37"/>
      <c r="O14" s="37"/>
      <c r="P14" s="37"/>
      <c r="Q14" s="37"/>
      <c r="R14" s="37"/>
    </row>
    <row r="15" spans="1:18" s="1" customFormat="1" ht="12" customHeight="1" x14ac:dyDescent="0.2">
      <c r="A15" s="13"/>
      <c r="B15" s="14" t="s">
        <v>1</v>
      </c>
      <c r="C15" s="14" t="s">
        <v>2</v>
      </c>
      <c r="D15" s="14" t="s">
        <v>7</v>
      </c>
      <c r="E15" s="14" t="s">
        <v>4</v>
      </c>
      <c r="F15" s="19" t="s">
        <v>8</v>
      </c>
      <c r="G15" s="13"/>
      <c r="H15" s="33"/>
      <c r="I15" s="33"/>
      <c r="J15" s="33"/>
      <c r="K15" s="37"/>
      <c r="L15" s="37"/>
      <c r="M15" s="37"/>
      <c r="N15" s="37"/>
      <c r="O15" s="37"/>
      <c r="P15" s="37"/>
      <c r="Q15" s="37"/>
      <c r="R15" s="37"/>
    </row>
    <row r="16" spans="1:18" s="1" customFormat="1" ht="12" customHeight="1" x14ac:dyDescent="0.2">
      <c r="A16" s="13"/>
      <c r="B16" s="16">
        <v>43101</v>
      </c>
      <c r="C16" s="16">
        <v>43386</v>
      </c>
      <c r="D16" s="22">
        <f>+F12</f>
        <v>893974.2027777778</v>
      </c>
      <c r="E16" s="20">
        <f>DAYS360(B16,C16)+1</f>
        <v>283</v>
      </c>
      <c r="F16" s="20">
        <f>(D16*E16*0.24)/360</f>
        <v>168663.13292407405</v>
      </c>
      <c r="G16" s="13"/>
      <c r="H16" s="33"/>
      <c r="I16" s="33"/>
      <c r="J16" s="33"/>
      <c r="K16" s="37"/>
      <c r="L16" s="37"/>
      <c r="M16" s="37"/>
      <c r="N16" s="37"/>
      <c r="O16" s="37"/>
      <c r="P16" s="37"/>
      <c r="Q16" s="37"/>
      <c r="R16" s="37"/>
    </row>
    <row r="17" spans="1:18" s="1" customFormat="1" ht="12" customHeight="1" x14ac:dyDescent="0.2">
      <c r="A17" s="13"/>
      <c r="B17" s="40" t="s">
        <v>6</v>
      </c>
      <c r="C17" s="40"/>
      <c r="D17" s="40"/>
      <c r="E17" s="40"/>
      <c r="F17" s="21">
        <f>SUM(F16:F16)</f>
        <v>168663.13292407405</v>
      </c>
      <c r="G17" s="13"/>
      <c r="H17" s="13"/>
      <c r="K17" s="37"/>
      <c r="L17" s="37"/>
      <c r="M17" s="37"/>
      <c r="N17" s="37"/>
      <c r="O17" s="37"/>
      <c r="P17" s="37"/>
      <c r="Q17" s="37"/>
      <c r="R17" s="37"/>
    </row>
    <row r="18" spans="1:18" s="1" customFormat="1" ht="12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37"/>
      <c r="L18" s="37"/>
      <c r="M18" s="37"/>
      <c r="N18" s="37"/>
      <c r="O18" s="37"/>
      <c r="P18" s="37"/>
      <c r="Q18" s="37"/>
      <c r="R18" s="37"/>
    </row>
    <row r="19" spans="1:18" s="1" customFormat="1" ht="12" x14ac:dyDescent="0.2">
      <c r="A19" s="13"/>
      <c r="B19" s="14" t="s">
        <v>1</v>
      </c>
      <c r="C19" s="14" t="s">
        <v>2</v>
      </c>
      <c r="D19" s="14" t="s">
        <v>3</v>
      </c>
      <c r="E19" s="14" t="s">
        <v>4</v>
      </c>
      <c r="F19" s="19" t="s">
        <v>9</v>
      </c>
      <c r="G19" s="13"/>
      <c r="H19" s="13"/>
      <c r="I19" s="13"/>
      <c r="J19" s="13"/>
      <c r="K19" s="37"/>
      <c r="L19" s="37"/>
      <c r="M19" s="37"/>
      <c r="N19" s="37"/>
      <c r="O19" s="37"/>
      <c r="P19" s="37"/>
      <c r="Q19" s="37"/>
      <c r="R19" s="37"/>
    </row>
    <row r="20" spans="1:18" s="1" customFormat="1" ht="12" x14ac:dyDescent="0.2">
      <c r="A20" s="13"/>
      <c r="B20" s="16">
        <v>42583</v>
      </c>
      <c r="C20" s="16">
        <v>43386</v>
      </c>
      <c r="D20" s="17">
        <v>1049000</v>
      </c>
      <c r="E20" s="20">
        <f>DAYS360(B20,C20)+1</f>
        <v>793</v>
      </c>
      <c r="F20" s="20">
        <f>(D20*E20)/720</f>
        <v>1155356.9444444445</v>
      </c>
      <c r="G20" s="13"/>
      <c r="H20" s="13"/>
      <c r="I20" s="13"/>
      <c r="J20" s="13"/>
      <c r="K20" s="37"/>
      <c r="L20" s="37"/>
      <c r="M20" s="37"/>
      <c r="N20" s="37"/>
      <c r="O20" s="37"/>
      <c r="P20" s="37"/>
      <c r="Q20" s="37"/>
      <c r="R20" s="37"/>
    </row>
    <row r="21" spans="1:18" s="1" customFormat="1" ht="12" x14ac:dyDescent="0.2">
      <c r="A21" s="13"/>
      <c r="B21" s="40" t="s">
        <v>6</v>
      </c>
      <c r="C21" s="40"/>
      <c r="D21" s="40"/>
      <c r="E21" s="40"/>
      <c r="F21" s="21">
        <f>SUM(F20)</f>
        <v>1155356.9444444445</v>
      </c>
      <c r="G21" s="13"/>
      <c r="H21" s="13"/>
      <c r="I21" s="13"/>
      <c r="J21" s="13"/>
      <c r="K21" s="37"/>
      <c r="L21" s="37"/>
      <c r="M21" s="37"/>
      <c r="N21" s="37"/>
      <c r="O21" s="37"/>
      <c r="P21" s="37"/>
      <c r="Q21" s="37"/>
      <c r="R21" s="37"/>
    </row>
    <row r="22" spans="1:1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37"/>
      <c r="L22" s="37"/>
      <c r="M22" s="37"/>
      <c r="N22" s="37"/>
      <c r="O22" s="37"/>
      <c r="P22" s="37"/>
      <c r="Q22" s="37"/>
      <c r="R22" s="37"/>
    </row>
    <row r="23" spans="1:18" x14ac:dyDescent="0.25">
      <c r="A23" s="13"/>
      <c r="B23" s="60" t="s">
        <v>10</v>
      </c>
      <c r="C23" s="61"/>
      <c r="D23" s="61"/>
      <c r="E23" s="61"/>
      <c r="F23" s="61"/>
      <c r="G23" s="61"/>
      <c r="H23" s="62"/>
      <c r="I23" s="63"/>
      <c r="J23" s="13"/>
      <c r="K23" s="37"/>
      <c r="L23" s="37"/>
      <c r="M23" s="37"/>
      <c r="N23" s="37"/>
      <c r="O23" s="37"/>
      <c r="P23" s="37"/>
      <c r="Q23" s="37"/>
      <c r="R23" s="37"/>
    </row>
    <row r="24" spans="1:18" x14ac:dyDescent="0.25">
      <c r="A24" s="13"/>
      <c r="B24" s="56"/>
      <c r="C24" s="57"/>
      <c r="D24" s="2" t="s">
        <v>11</v>
      </c>
      <c r="E24" s="2" t="s">
        <v>12</v>
      </c>
      <c r="F24" s="2" t="s">
        <v>13</v>
      </c>
      <c r="G24" s="54" t="s">
        <v>14</v>
      </c>
      <c r="H24" s="55"/>
      <c r="I24" s="65"/>
      <c r="J24" s="13"/>
      <c r="K24" s="37"/>
      <c r="L24" s="37"/>
      <c r="M24" s="37"/>
      <c r="N24" s="37"/>
      <c r="O24" s="37"/>
      <c r="P24" s="37"/>
      <c r="Q24" s="37"/>
      <c r="R24" s="37"/>
    </row>
    <row r="25" spans="1:18" x14ac:dyDescent="0.25">
      <c r="A25" s="13"/>
      <c r="B25" s="56" t="s">
        <v>34</v>
      </c>
      <c r="C25" s="57"/>
      <c r="D25" s="3">
        <v>2018</v>
      </c>
      <c r="E25" s="3">
        <v>10</v>
      </c>
      <c r="F25" s="4">
        <v>13</v>
      </c>
      <c r="G25" s="5" t="s">
        <v>15</v>
      </c>
      <c r="H25" s="6" t="s">
        <v>16</v>
      </c>
      <c r="I25" s="6" t="s">
        <v>16</v>
      </c>
      <c r="J25" s="13"/>
      <c r="K25" s="37"/>
      <c r="L25" s="37"/>
      <c r="M25" s="37"/>
      <c r="N25" s="37"/>
      <c r="O25" s="37"/>
      <c r="P25" s="37"/>
      <c r="Q25" s="37"/>
      <c r="R25" s="37"/>
    </row>
    <row r="26" spans="1:18" x14ac:dyDescent="0.25">
      <c r="A26" s="13"/>
      <c r="B26" s="56" t="s">
        <v>35</v>
      </c>
      <c r="C26" s="57"/>
      <c r="D26" s="7">
        <v>2012</v>
      </c>
      <c r="E26" s="7">
        <v>8</v>
      </c>
      <c r="F26" s="8">
        <v>1</v>
      </c>
      <c r="G26" s="9">
        <f>(D25-D26)*360+(E25-E26)*30+(F25-F26+1)</f>
        <v>2233</v>
      </c>
      <c r="H26" s="10">
        <f>G26/360</f>
        <v>6.2027777777777775</v>
      </c>
      <c r="I26" s="10">
        <f>H26/360</f>
        <v>1.7229938271604937E-2</v>
      </c>
      <c r="J26" s="13"/>
      <c r="M26" s="1"/>
    </row>
    <row r="27" spans="1:18" x14ac:dyDescent="0.25">
      <c r="A27" s="13"/>
      <c r="B27" s="56" t="s">
        <v>17</v>
      </c>
      <c r="C27" s="57"/>
      <c r="D27" s="68">
        <v>1049000</v>
      </c>
      <c r="E27" s="69"/>
      <c r="F27" s="69"/>
      <c r="G27" s="69"/>
      <c r="H27" s="70"/>
      <c r="I27" s="64"/>
      <c r="J27" s="13"/>
    </row>
    <row r="28" spans="1:18" x14ac:dyDescent="0.25">
      <c r="A28" s="13"/>
      <c r="B28" s="56" t="s">
        <v>18</v>
      </c>
      <c r="C28" s="57"/>
      <c r="D28" s="51">
        <f>D27/30</f>
        <v>34966.666666666664</v>
      </c>
      <c r="E28" s="52"/>
      <c r="F28" s="52"/>
      <c r="G28" s="52"/>
      <c r="H28" s="53"/>
      <c r="I28" s="66"/>
      <c r="J28" s="13"/>
    </row>
    <row r="29" spans="1:18" x14ac:dyDescent="0.25">
      <c r="A29" s="13"/>
      <c r="B29" s="56" t="s">
        <v>36</v>
      </c>
      <c r="C29" s="57"/>
      <c r="D29" s="51">
        <f>D27</f>
        <v>1049000</v>
      </c>
      <c r="E29" s="52"/>
      <c r="F29" s="52"/>
      <c r="G29" s="52"/>
      <c r="H29" s="53"/>
      <c r="I29" s="66"/>
      <c r="J29" s="13"/>
    </row>
    <row r="30" spans="1:18" x14ac:dyDescent="0.25">
      <c r="A30" s="13"/>
      <c r="B30" s="56" t="s">
        <v>37</v>
      </c>
      <c r="C30" s="57"/>
      <c r="D30" s="71">
        <f>H26-1</f>
        <v>5.2027777777777775</v>
      </c>
      <c r="E30" s="51">
        <f>D30*20*D28</f>
        <v>3638475.9259259254</v>
      </c>
      <c r="F30" s="52"/>
      <c r="G30" s="52"/>
      <c r="H30" s="53"/>
      <c r="I30" s="67"/>
      <c r="J30" s="13"/>
    </row>
    <row r="31" spans="1:18" x14ac:dyDescent="0.25">
      <c r="A31" s="13"/>
      <c r="B31" s="58" t="s">
        <v>19</v>
      </c>
      <c r="C31" s="59"/>
      <c r="D31" s="11"/>
      <c r="E31" s="48">
        <f>SUM(D29:E30)</f>
        <v>4687481.1287037032</v>
      </c>
      <c r="F31" s="49"/>
      <c r="G31" s="49"/>
      <c r="H31" s="50"/>
      <c r="I31" s="13"/>
      <c r="J31" s="13"/>
    </row>
    <row r="32" spans="1:18" x14ac:dyDescent="0.25">
      <c r="A32" s="13"/>
      <c r="B32" s="46"/>
      <c r="C32" s="46"/>
      <c r="D32" s="46"/>
      <c r="E32" s="47"/>
      <c r="F32"/>
      <c r="G32"/>
      <c r="J32" s="13"/>
    </row>
    <row r="33" spans="1:10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x14ac:dyDescent="0.25">
      <c r="A34" s="13"/>
      <c r="B34" s="38" t="s">
        <v>20</v>
      </c>
      <c r="C34" s="38"/>
      <c r="D34" s="38"/>
      <c r="E34" s="38"/>
      <c r="F34" s="38"/>
      <c r="G34" s="13"/>
      <c r="H34" s="13"/>
      <c r="I34" s="13"/>
      <c r="J34" s="13"/>
    </row>
    <row r="35" spans="1:10" x14ac:dyDescent="0.25">
      <c r="A35" s="13"/>
      <c r="B35" s="14" t="s">
        <v>1</v>
      </c>
      <c r="C35" s="14" t="s">
        <v>2</v>
      </c>
      <c r="D35" s="14" t="s">
        <v>3</v>
      </c>
      <c r="E35" s="14" t="s">
        <v>4</v>
      </c>
      <c r="F35" s="15" t="s">
        <v>21</v>
      </c>
      <c r="G35" s="13"/>
      <c r="H35" s="13"/>
      <c r="I35" s="13"/>
      <c r="J35" s="13"/>
    </row>
    <row r="36" spans="1:10" x14ac:dyDescent="0.25">
      <c r="A36" s="13"/>
      <c r="B36" s="16">
        <v>41320</v>
      </c>
      <c r="C36" s="16">
        <v>41684</v>
      </c>
      <c r="D36" s="17">
        <v>616000</v>
      </c>
      <c r="E36" s="18">
        <f t="shared" ref="E36:E39" si="1">DAYS360(B36,C36)+1</f>
        <v>360</v>
      </c>
      <c r="F36" s="18">
        <f t="shared" ref="F36:F39" si="2">(D36/30)*E36</f>
        <v>7392000</v>
      </c>
      <c r="G36" s="13"/>
      <c r="H36" s="13"/>
      <c r="I36" s="13"/>
      <c r="J36" s="13"/>
    </row>
    <row r="37" spans="1:10" x14ac:dyDescent="0.25">
      <c r="A37" s="13"/>
      <c r="B37" s="16">
        <v>41685</v>
      </c>
      <c r="C37" s="16">
        <v>42049</v>
      </c>
      <c r="D37" s="17">
        <v>644350</v>
      </c>
      <c r="E37" s="18">
        <f t="shared" si="1"/>
        <v>360</v>
      </c>
      <c r="F37" s="18">
        <f t="shared" si="2"/>
        <v>7732200</v>
      </c>
      <c r="G37" s="13"/>
      <c r="H37" s="13"/>
      <c r="I37" s="13"/>
      <c r="J37" s="13"/>
    </row>
    <row r="38" spans="1:10" x14ac:dyDescent="0.25">
      <c r="A38" s="13"/>
      <c r="B38" s="16">
        <v>42050</v>
      </c>
      <c r="C38" s="16">
        <v>42414</v>
      </c>
      <c r="D38" s="17">
        <v>689455</v>
      </c>
      <c r="E38" s="18">
        <f t="shared" si="1"/>
        <v>360</v>
      </c>
      <c r="F38" s="18">
        <f t="shared" si="2"/>
        <v>8273460</v>
      </c>
      <c r="G38" s="13"/>
      <c r="H38" s="13"/>
      <c r="I38" s="13"/>
      <c r="J38" s="13"/>
    </row>
    <row r="39" spans="1:10" x14ac:dyDescent="0.25">
      <c r="A39" s="13"/>
      <c r="B39" s="16">
        <v>42415</v>
      </c>
      <c r="C39" s="16">
        <v>42780</v>
      </c>
      <c r="D39" s="17">
        <v>737717</v>
      </c>
      <c r="E39" s="18">
        <f t="shared" si="1"/>
        <v>360</v>
      </c>
      <c r="F39" s="18">
        <f t="shared" si="2"/>
        <v>8852604</v>
      </c>
      <c r="G39" s="13"/>
      <c r="H39" s="13"/>
      <c r="I39" s="13"/>
      <c r="J39" s="13"/>
    </row>
    <row r="40" spans="1:10" x14ac:dyDescent="0.25">
      <c r="A40" s="13"/>
      <c r="B40" s="16">
        <v>42781</v>
      </c>
      <c r="C40" s="16">
        <v>43145</v>
      </c>
      <c r="D40" s="17">
        <v>781242</v>
      </c>
      <c r="E40" s="18">
        <f t="shared" ref="E40" si="3">DAYS360(B40,C40)+1</f>
        <v>360</v>
      </c>
      <c r="F40" s="18">
        <f t="shared" ref="F40" si="4">(D40/30)*E40</f>
        <v>9374904</v>
      </c>
      <c r="G40" s="13"/>
      <c r="H40" s="13"/>
      <c r="I40" s="13"/>
      <c r="J40" s="13"/>
    </row>
    <row r="41" spans="1:10" x14ac:dyDescent="0.25">
      <c r="A41" s="13"/>
      <c r="B41" s="40" t="s">
        <v>6</v>
      </c>
      <c r="C41" s="40"/>
      <c r="D41" s="40"/>
      <c r="E41" s="40"/>
      <c r="F41" s="21">
        <f>SUM(F40:F40)</f>
        <v>9374904</v>
      </c>
      <c r="G41" s="13"/>
      <c r="H41" s="13"/>
      <c r="I41" s="13"/>
      <c r="J41" s="13"/>
    </row>
    <row r="42" spans="1:10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3"/>
      <c r="B43" s="38" t="s">
        <v>22</v>
      </c>
      <c r="C43" s="38"/>
      <c r="D43" s="38"/>
      <c r="E43" s="38"/>
      <c r="F43" s="38"/>
      <c r="G43"/>
    </row>
    <row r="44" spans="1:10" x14ac:dyDescent="0.25">
      <c r="A44" s="13"/>
      <c r="B44" s="42" t="s">
        <v>44</v>
      </c>
      <c r="C44" s="42"/>
      <c r="D44" s="42" t="s">
        <v>45</v>
      </c>
      <c r="E44" s="42"/>
      <c r="F44" s="35" t="s">
        <v>25</v>
      </c>
      <c r="G44"/>
    </row>
    <row r="45" spans="1:10" x14ac:dyDescent="0.25">
      <c r="A45" s="13"/>
      <c r="B45" s="72">
        <f>+D28</f>
        <v>34966.666666666664</v>
      </c>
      <c r="C45" s="73"/>
      <c r="D45" s="43">
        <v>720</v>
      </c>
      <c r="E45" s="43"/>
      <c r="F45" s="36">
        <f>B45*D45</f>
        <v>25176000</v>
      </c>
      <c r="G45"/>
    </row>
    <row r="46" spans="1:10" x14ac:dyDescent="0.25">
      <c r="A46" s="13"/>
      <c r="B46" s="26"/>
      <c r="C46" s="27"/>
      <c r="D46" s="28"/>
      <c r="E46" s="28"/>
      <c r="F46" s="29"/>
      <c r="G46" s="13"/>
      <c r="H46" s="13"/>
      <c r="I46" s="13"/>
      <c r="J46" s="13"/>
    </row>
    <row r="47" spans="1:10" x14ac:dyDescent="0.25">
      <c r="A47" s="13"/>
      <c r="B47" s="38" t="s">
        <v>26</v>
      </c>
      <c r="C47" s="38"/>
      <c r="D47" s="38"/>
      <c r="E47" s="38"/>
      <c r="F47" s="38"/>
      <c r="G47" s="38"/>
      <c r="H47" s="13"/>
      <c r="I47" s="13"/>
      <c r="J47" s="13"/>
    </row>
    <row r="48" spans="1:10" ht="24.75" x14ac:dyDescent="0.25">
      <c r="A48" s="13"/>
      <c r="B48" s="14" t="s">
        <v>1</v>
      </c>
      <c r="C48" s="14" t="s">
        <v>2</v>
      </c>
      <c r="D48" s="14" t="s">
        <v>3</v>
      </c>
      <c r="E48" s="14" t="s">
        <v>24</v>
      </c>
      <c r="F48" s="15" t="s">
        <v>23</v>
      </c>
      <c r="G48" s="32" t="s">
        <v>27</v>
      </c>
      <c r="H48" s="13"/>
      <c r="I48" s="13"/>
      <c r="J48" s="13"/>
    </row>
    <row r="49" spans="1:10" x14ac:dyDescent="0.25">
      <c r="A49" s="13"/>
      <c r="B49" s="25">
        <v>43344</v>
      </c>
      <c r="C49" s="25">
        <v>43386</v>
      </c>
      <c r="D49" s="17">
        <v>1049000</v>
      </c>
      <c r="E49" s="18">
        <f>D49/30</f>
        <v>34966.666666666664</v>
      </c>
      <c r="F49" s="18">
        <f>DAYS360(B49,C49)+1</f>
        <v>43</v>
      </c>
      <c r="G49" s="30">
        <f>E49*F49</f>
        <v>1503566.6666666665</v>
      </c>
      <c r="H49" s="13"/>
      <c r="I49" s="13"/>
      <c r="J49" s="13"/>
    </row>
    <row r="50" spans="1:10" x14ac:dyDescent="0.25">
      <c r="A50" s="13"/>
      <c r="B50" s="40" t="s">
        <v>6</v>
      </c>
      <c r="C50" s="40"/>
      <c r="D50" s="40"/>
      <c r="E50" s="40"/>
      <c r="F50" s="40"/>
      <c r="G50" s="31">
        <f>G49</f>
        <v>1503566.6666666665</v>
      </c>
      <c r="H50" s="13"/>
      <c r="I50" s="13"/>
      <c r="J50" s="13"/>
    </row>
    <row r="51" spans="1:10" x14ac:dyDescent="0.25">
      <c r="A51" s="13"/>
      <c r="B51" s="26"/>
      <c r="C51" s="27"/>
      <c r="D51" s="28"/>
      <c r="E51" s="28"/>
      <c r="F51" s="29"/>
      <c r="G51" s="13"/>
      <c r="H51" s="13"/>
      <c r="I51" s="13"/>
      <c r="J51" s="13"/>
    </row>
    <row r="52" spans="1:10" x14ac:dyDescent="0.25">
      <c r="A52" s="13"/>
      <c r="B52" s="38" t="s">
        <v>28</v>
      </c>
      <c r="C52" s="38"/>
      <c r="D52" s="38"/>
      <c r="E52" s="38"/>
      <c r="F52" s="38"/>
      <c r="G52" s="38"/>
      <c r="H52" s="13"/>
      <c r="I52" s="13"/>
      <c r="J52" s="13"/>
    </row>
    <row r="53" spans="1:10" ht="36.75" x14ac:dyDescent="0.25">
      <c r="A53" s="13"/>
      <c r="B53" s="14" t="s">
        <v>1</v>
      </c>
      <c r="C53" s="14" t="s">
        <v>2</v>
      </c>
      <c r="D53" s="32" t="s">
        <v>29</v>
      </c>
      <c r="E53" s="32" t="s">
        <v>30</v>
      </c>
      <c r="F53" s="15" t="s">
        <v>23</v>
      </c>
      <c r="G53" s="32" t="s">
        <v>31</v>
      </c>
      <c r="H53" s="13"/>
      <c r="I53" s="13"/>
      <c r="J53" s="13"/>
    </row>
    <row r="54" spans="1:10" x14ac:dyDescent="0.25">
      <c r="A54" s="13"/>
      <c r="B54" s="25">
        <v>43344</v>
      </c>
      <c r="C54" s="25">
        <v>43386</v>
      </c>
      <c r="D54" s="17">
        <v>88211</v>
      </c>
      <c r="E54" s="18">
        <f>D54/30</f>
        <v>2940.3666666666668</v>
      </c>
      <c r="F54" s="18">
        <f>DAYS360(B54,C54)+1</f>
        <v>43</v>
      </c>
      <c r="G54" s="30">
        <f>E54*F54</f>
        <v>126435.76666666668</v>
      </c>
      <c r="H54" s="13"/>
      <c r="I54" s="13"/>
      <c r="J54" s="13"/>
    </row>
    <row r="55" spans="1:10" x14ac:dyDescent="0.25">
      <c r="A55" s="13"/>
      <c r="B55" s="40" t="s">
        <v>6</v>
      </c>
      <c r="C55" s="40"/>
      <c r="D55" s="40"/>
      <c r="E55" s="40"/>
      <c r="F55" s="40"/>
      <c r="G55" s="31">
        <f>G54</f>
        <v>126435.76666666668</v>
      </c>
      <c r="H55" s="13"/>
      <c r="I55" s="13"/>
      <c r="J55" s="13"/>
    </row>
    <row r="56" spans="1:10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</row>
    <row r="57" spans="1:10" x14ac:dyDescent="0.25">
      <c r="A57" s="13"/>
      <c r="B57" s="41" t="s">
        <v>32</v>
      </c>
      <c r="C57" s="41"/>
      <c r="D57" s="41"/>
      <c r="E57" s="41"/>
      <c r="F57" s="23">
        <f>G55+G50+F41+F30+F21+F17+F13+F9+F45</f>
        <v>38721110.496812962</v>
      </c>
      <c r="G57" s="13"/>
      <c r="H57" s="13"/>
      <c r="I57" s="13"/>
      <c r="J57" s="13"/>
    </row>
    <row r="58" spans="1:10" x14ac:dyDescent="0.25">
      <c r="A58" s="13"/>
      <c r="B58" s="13"/>
      <c r="C58" s="13"/>
      <c r="D58" s="13"/>
      <c r="E58" s="13"/>
      <c r="F58" s="13"/>
      <c r="G58" s="13"/>
      <c r="H58" s="12"/>
      <c r="I58" s="12"/>
      <c r="J58" s="13"/>
    </row>
    <row r="59" spans="1:10" x14ac:dyDescent="0.25">
      <c r="A59" s="12"/>
    </row>
  </sheetData>
  <mergeCells count="35">
    <mergeCell ref="B44:C44"/>
    <mergeCell ref="B45:C45"/>
    <mergeCell ref="D45:E45"/>
    <mergeCell ref="B31:C31"/>
    <mergeCell ref="E31:H31"/>
    <mergeCell ref="K6:N10"/>
    <mergeCell ref="P6:R10"/>
    <mergeCell ref="B43:F43"/>
    <mergeCell ref="B28:C28"/>
    <mergeCell ref="D28:H28"/>
    <mergeCell ref="B29:C29"/>
    <mergeCell ref="D29:H29"/>
    <mergeCell ref="B30:C30"/>
    <mergeCell ref="E30:H30"/>
    <mergeCell ref="K13:R25"/>
    <mergeCell ref="B23:H23"/>
    <mergeCell ref="B24:C24"/>
    <mergeCell ref="G24:H24"/>
    <mergeCell ref="B25:C25"/>
    <mergeCell ref="B26:C26"/>
    <mergeCell ref="B27:C27"/>
    <mergeCell ref="D27:H27"/>
    <mergeCell ref="B57:E57"/>
    <mergeCell ref="B34:F34"/>
    <mergeCell ref="B41:E41"/>
    <mergeCell ref="D44:E44"/>
    <mergeCell ref="B52:G52"/>
    <mergeCell ref="B55:F55"/>
    <mergeCell ref="B50:F50"/>
    <mergeCell ref="B47:G47"/>
    <mergeCell ref="B5:F5"/>
    <mergeCell ref="B9:E9"/>
    <mergeCell ref="B13:E13"/>
    <mergeCell ref="B17:E17"/>
    <mergeCell ref="B21:E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44"/>
  <sheetViews>
    <sheetView tabSelected="1" workbookViewId="0">
      <selection activeCell="B23" sqref="B23"/>
    </sheetView>
  </sheetViews>
  <sheetFormatPr baseColWidth="10" defaultColWidth="11.42578125" defaultRowHeight="15" x14ac:dyDescent="0.25"/>
  <cols>
    <col min="5" max="5" width="13.5703125" customWidth="1"/>
    <col min="6" max="6" width="15.28515625" customWidth="1"/>
    <col min="7" max="7" width="22.7109375" customWidth="1"/>
  </cols>
  <sheetData>
    <row r="3" spans="2:15" x14ac:dyDescent="0.25">
      <c r="B3" s="39" t="s">
        <v>0</v>
      </c>
      <c r="C3" s="39"/>
      <c r="D3" s="39"/>
      <c r="E3" s="39"/>
      <c r="F3" s="39"/>
      <c r="G3" s="13"/>
      <c r="H3" s="13"/>
      <c r="I3" s="45" t="s">
        <v>39</v>
      </c>
      <c r="J3" s="45"/>
      <c r="K3" s="45"/>
      <c r="L3" s="45"/>
      <c r="M3" s="45"/>
      <c r="N3" s="45"/>
      <c r="O3" s="45"/>
    </row>
    <row r="4" spans="2:15" ht="15" customHeight="1" x14ac:dyDescent="0.25">
      <c r="B4" s="13"/>
      <c r="C4" s="13"/>
      <c r="D4" s="13"/>
      <c r="E4" s="13"/>
      <c r="F4" s="13"/>
      <c r="G4" s="44" t="s">
        <v>41</v>
      </c>
      <c r="H4" s="13"/>
      <c r="I4" s="45"/>
      <c r="J4" s="45"/>
      <c r="K4" s="45"/>
      <c r="L4" s="45"/>
      <c r="M4" s="45"/>
      <c r="N4" s="45"/>
      <c r="O4" s="45"/>
    </row>
    <row r="5" spans="2:15" ht="15" customHeight="1" x14ac:dyDescent="0.25">
      <c r="B5" s="14" t="s">
        <v>1</v>
      </c>
      <c r="C5" s="14" t="s">
        <v>2</v>
      </c>
      <c r="D5" s="14" t="s">
        <v>3</v>
      </c>
      <c r="E5" s="14" t="s">
        <v>4</v>
      </c>
      <c r="F5" s="19" t="s">
        <v>5</v>
      </c>
      <c r="G5" s="44"/>
      <c r="H5" s="13"/>
      <c r="I5" s="45"/>
      <c r="J5" s="45"/>
      <c r="K5" s="45"/>
      <c r="L5" s="45"/>
      <c r="M5" s="45"/>
      <c r="N5" s="45"/>
      <c r="O5" s="45"/>
    </row>
    <row r="6" spans="2:15" ht="15" customHeight="1" x14ac:dyDescent="0.25">
      <c r="B6" s="16">
        <v>43282</v>
      </c>
      <c r="C6" s="16">
        <v>43368</v>
      </c>
      <c r="D6" s="17">
        <v>1137211</v>
      </c>
      <c r="E6" s="20">
        <f>DAYS360(B6,C6)</f>
        <v>84</v>
      </c>
      <c r="F6" s="18">
        <f>(D6*E6)/360</f>
        <v>265349.23333333334</v>
      </c>
      <c r="G6" s="44"/>
      <c r="H6" s="13"/>
      <c r="I6" s="45"/>
      <c r="J6" s="45"/>
      <c r="K6" s="45"/>
      <c r="L6" s="45"/>
      <c r="M6" s="45"/>
      <c r="N6" s="45"/>
      <c r="O6" s="45"/>
    </row>
    <row r="7" spans="2:15" x14ac:dyDescent="0.25">
      <c r="B7" s="40" t="s">
        <v>6</v>
      </c>
      <c r="C7" s="40"/>
      <c r="D7" s="40"/>
      <c r="E7" s="40"/>
      <c r="F7" s="21">
        <f>SUM(F6:F6)</f>
        <v>265349.23333333334</v>
      </c>
      <c r="G7" s="44"/>
      <c r="H7" s="13"/>
      <c r="I7" s="45"/>
      <c r="J7" s="45"/>
      <c r="K7" s="45"/>
      <c r="L7" s="45"/>
      <c r="M7" s="45"/>
      <c r="N7" s="45"/>
      <c r="O7" s="45"/>
    </row>
    <row r="8" spans="2:15" x14ac:dyDescent="0.25">
      <c r="B8" s="13"/>
      <c r="C8" s="13"/>
      <c r="D8" s="13"/>
      <c r="E8" s="13"/>
      <c r="F8" s="13"/>
      <c r="G8" s="44"/>
      <c r="H8" s="13"/>
      <c r="I8" s="45"/>
      <c r="J8" s="45"/>
      <c r="K8" s="45"/>
      <c r="L8" s="45"/>
      <c r="M8" s="45"/>
      <c r="N8" s="45"/>
      <c r="O8" s="45"/>
    </row>
    <row r="9" spans="2:15" x14ac:dyDescent="0.25">
      <c r="B9" s="14" t="s">
        <v>1</v>
      </c>
      <c r="C9" s="14" t="s">
        <v>2</v>
      </c>
      <c r="D9" s="14" t="s">
        <v>3</v>
      </c>
      <c r="E9" s="14" t="s">
        <v>4</v>
      </c>
      <c r="F9" s="19" t="s">
        <v>7</v>
      </c>
      <c r="G9" s="13"/>
      <c r="H9" s="13"/>
      <c r="I9" s="13"/>
      <c r="J9" s="13"/>
      <c r="K9" s="1"/>
    </row>
    <row r="10" spans="2:15" ht="15" customHeight="1" x14ac:dyDescent="0.25">
      <c r="B10" s="16">
        <v>43101</v>
      </c>
      <c r="C10" s="16">
        <v>43368</v>
      </c>
      <c r="D10" s="17">
        <v>1137211</v>
      </c>
      <c r="E10" s="20">
        <f t="shared" ref="E10" si="0">DAYS360(B10,C10)+1</f>
        <v>265</v>
      </c>
      <c r="F10" s="22">
        <f>(D10*E10)/360</f>
        <v>837113.65277777775</v>
      </c>
      <c r="G10" s="13"/>
      <c r="H10" s="13"/>
      <c r="I10" s="34"/>
      <c r="J10" s="34"/>
      <c r="K10" s="45" t="s">
        <v>33</v>
      </c>
      <c r="L10" s="45"/>
      <c r="M10" s="45"/>
      <c r="N10" s="45"/>
      <c r="O10" s="45"/>
    </row>
    <row r="11" spans="2:15" x14ac:dyDescent="0.25">
      <c r="B11" s="40" t="s">
        <v>6</v>
      </c>
      <c r="C11" s="40"/>
      <c r="D11" s="40"/>
      <c r="E11" s="40"/>
      <c r="F11" s="21">
        <f>SUM(F10:F10)</f>
        <v>837113.65277777775</v>
      </c>
      <c r="G11" s="13"/>
      <c r="H11" s="13"/>
      <c r="I11" s="34"/>
      <c r="J11" s="34"/>
      <c r="K11" s="45"/>
      <c r="L11" s="45"/>
      <c r="M11" s="45"/>
      <c r="N11" s="45"/>
      <c r="O11" s="45"/>
    </row>
    <row r="12" spans="2:15" x14ac:dyDescent="0.25">
      <c r="B12" s="13"/>
      <c r="C12" s="13"/>
      <c r="D12" s="13"/>
      <c r="E12" s="13"/>
      <c r="F12" s="13"/>
      <c r="G12" s="13"/>
      <c r="H12" s="13"/>
      <c r="I12" s="34"/>
      <c r="J12" s="34"/>
      <c r="K12" s="45"/>
      <c r="L12" s="45"/>
      <c r="M12" s="45"/>
      <c r="N12" s="45"/>
      <c r="O12" s="45"/>
    </row>
    <row r="13" spans="2:15" x14ac:dyDescent="0.25">
      <c r="B13" s="14" t="s">
        <v>1</v>
      </c>
      <c r="C13" s="14" t="s">
        <v>2</v>
      </c>
      <c r="D13" s="14" t="s">
        <v>7</v>
      </c>
      <c r="E13" s="14" t="s">
        <v>4</v>
      </c>
      <c r="F13" s="19" t="s">
        <v>8</v>
      </c>
      <c r="G13" s="13"/>
      <c r="H13" s="13"/>
      <c r="I13" s="34"/>
      <c r="J13" s="34"/>
      <c r="K13" s="45"/>
      <c r="L13" s="45"/>
      <c r="M13" s="45"/>
      <c r="N13" s="45"/>
      <c r="O13" s="45"/>
    </row>
    <row r="14" spans="2:15" x14ac:dyDescent="0.25">
      <c r="B14" s="16">
        <v>43101</v>
      </c>
      <c r="C14" s="16">
        <v>43368</v>
      </c>
      <c r="D14" s="22">
        <f>+F10</f>
        <v>837113.65277777775</v>
      </c>
      <c r="E14" s="20">
        <f>DAYS360(B14,C14)+1</f>
        <v>265</v>
      </c>
      <c r="F14" s="20">
        <f>(D14*E14*0.24)/360</f>
        <v>147890.0786574074</v>
      </c>
      <c r="G14" s="13"/>
      <c r="H14" s="13"/>
      <c r="I14" s="13"/>
      <c r="J14" s="34"/>
      <c r="K14" s="45"/>
      <c r="L14" s="45"/>
      <c r="M14" s="45"/>
      <c r="N14" s="45"/>
      <c r="O14" s="45"/>
    </row>
    <row r="15" spans="2:15" x14ac:dyDescent="0.25">
      <c r="B15" s="40" t="s">
        <v>6</v>
      </c>
      <c r="C15" s="40"/>
      <c r="D15" s="40"/>
      <c r="E15" s="40"/>
      <c r="F15" s="21">
        <f>SUM(F14:F14)</f>
        <v>147890.0786574074</v>
      </c>
      <c r="G15" s="13"/>
      <c r="H15" s="13"/>
      <c r="I15" s="13"/>
      <c r="J15" s="34"/>
    </row>
    <row r="16" spans="2:15" ht="15" customHeight="1" x14ac:dyDescent="0.25">
      <c r="B16" s="13"/>
      <c r="C16" s="13"/>
      <c r="D16" s="13"/>
      <c r="E16" s="13"/>
      <c r="F16" s="13"/>
      <c r="G16" s="13"/>
      <c r="H16" s="13"/>
      <c r="J16" s="34"/>
      <c r="K16" s="45" t="s">
        <v>40</v>
      </c>
      <c r="L16" s="45"/>
      <c r="M16" s="45"/>
      <c r="N16" s="45"/>
      <c r="O16" s="45"/>
    </row>
    <row r="17" spans="2:15" x14ac:dyDescent="0.25">
      <c r="B17" s="14" t="s">
        <v>1</v>
      </c>
      <c r="C17" s="14" t="s">
        <v>2</v>
      </c>
      <c r="D17" s="14" t="s">
        <v>3</v>
      </c>
      <c r="E17" s="14" t="s">
        <v>4</v>
      </c>
      <c r="F17" s="19" t="s">
        <v>9</v>
      </c>
      <c r="G17" s="13"/>
      <c r="H17" s="13"/>
      <c r="J17" s="34"/>
      <c r="K17" s="45"/>
      <c r="L17" s="45"/>
      <c r="M17" s="45"/>
      <c r="N17" s="45"/>
      <c r="O17" s="45"/>
    </row>
    <row r="18" spans="2:15" ht="15" customHeight="1" x14ac:dyDescent="0.25">
      <c r="B18" s="16">
        <v>42795</v>
      </c>
      <c r="C18" s="16">
        <v>43368</v>
      </c>
      <c r="D18" s="17">
        <v>1049000</v>
      </c>
      <c r="E18" s="20">
        <f>DAYS360(B18,C18)+1</f>
        <v>565</v>
      </c>
      <c r="F18" s="20">
        <f>(D18*E18)/720</f>
        <v>823173.61111111112</v>
      </c>
      <c r="G18" s="24"/>
      <c r="H18" s="13"/>
      <c r="J18" s="34"/>
      <c r="K18" s="45"/>
      <c r="L18" s="45"/>
      <c r="M18" s="45"/>
      <c r="N18" s="45"/>
      <c r="O18" s="45"/>
    </row>
    <row r="19" spans="2:15" x14ac:dyDescent="0.25">
      <c r="B19" s="40" t="s">
        <v>6</v>
      </c>
      <c r="C19" s="40"/>
      <c r="D19" s="40"/>
      <c r="E19" s="40"/>
      <c r="F19" s="21">
        <f>SUM(F18)</f>
        <v>823173.61111111112</v>
      </c>
      <c r="G19" s="24"/>
      <c r="H19" s="13"/>
      <c r="J19" s="34"/>
      <c r="K19" s="45"/>
      <c r="L19" s="45"/>
      <c r="M19" s="45"/>
      <c r="N19" s="45"/>
      <c r="O19" s="45"/>
    </row>
    <row r="20" spans="2:15" x14ac:dyDescent="0.25">
      <c r="B20" s="13"/>
      <c r="C20" s="13"/>
      <c r="D20" s="13"/>
      <c r="E20" s="13"/>
      <c r="F20" s="13"/>
      <c r="G20" s="24"/>
      <c r="H20" s="13"/>
      <c r="J20" s="13"/>
      <c r="K20" s="45"/>
      <c r="L20" s="45"/>
      <c r="M20" s="45"/>
      <c r="N20" s="45"/>
      <c r="O20" s="45"/>
    </row>
    <row r="21" spans="2:15" ht="15.75" customHeight="1" x14ac:dyDescent="0.25">
      <c r="B21" s="38" t="s">
        <v>26</v>
      </c>
      <c r="C21" s="38"/>
      <c r="D21" s="38"/>
      <c r="E21" s="38"/>
      <c r="F21" s="38"/>
      <c r="G21" s="38"/>
      <c r="H21" s="13"/>
      <c r="I21" s="13"/>
      <c r="J21" s="13"/>
    </row>
    <row r="22" spans="2:15" ht="24.75" x14ac:dyDescent="0.25">
      <c r="B22" s="14" t="s">
        <v>1</v>
      </c>
      <c r="C22" s="14" t="s">
        <v>2</v>
      </c>
      <c r="D22" s="14" t="s">
        <v>3</v>
      </c>
      <c r="E22" s="14" t="s">
        <v>24</v>
      </c>
      <c r="F22" s="15" t="s">
        <v>23</v>
      </c>
      <c r="G22" s="32" t="s">
        <v>27</v>
      </c>
      <c r="H22" s="13"/>
      <c r="I22" s="13"/>
      <c r="J22" s="13"/>
    </row>
    <row r="23" spans="2:15" x14ac:dyDescent="0.25">
      <c r="B23" s="16">
        <v>43344</v>
      </c>
      <c r="C23" s="16">
        <v>43368</v>
      </c>
      <c r="D23" s="17">
        <v>1049000</v>
      </c>
      <c r="E23" s="18">
        <f>D23/30</f>
        <v>34966.666666666664</v>
      </c>
      <c r="F23" s="18">
        <f>DAYS360(B23,C23)+1</f>
        <v>25</v>
      </c>
      <c r="G23" s="30">
        <f>E23*F23</f>
        <v>874166.66666666663</v>
      </c>
      <c r="I23" s="13"/>
      <c r="J23" s="13"/>
    </row>
    <row r="24" spans="2:15" x14ac:dyDescent="0.25">
      <c r="B24" s="40" t="s">
        <v>6</v>
      </c>
      <c r="C24" s="40"/>
      <c r="D24" s="40"/>
      <c r="E24" s="40"/>
      <c r="F24" s="40"/>
      <c r="G24" s="31">
        <f>G23</f>
        <v>874166.66666666663</v>
      </c>
      <c r="I24" s="13"/>
    </row>
    <row r="25" spans="2:15" x14ac:dyDescent="0.25">
      <c r="B25" s="26"/>
      <c r="C25" s="27"/>
      <c r="D25" s="28"/>
      <c r="E25" s="28"/>
      <c r="F25" s="29"/>
      <c r="G25" s="13"/>
      <c r="I25" s="13"/>
    </row>
    <row r="26" spans="2:15" x14ac:dyDescent="0.25">
      <c r="B26" s="41" t="s">
        <v>32</v>
      </c>
      <c r="C26" s="41"/>
      <c r="D26" s="41"/>
      <c r="E26" s="41"/>
      <c r="F26" s="23">
        <f>G24+F19+F15+F11+F7</f>
        <v>2947693.2425462962</v>
      </c>
      <c r="G26" s="13"/>
      <c r="I26" s="13"/>
    </row>
    <row r="27" spans="2:15" x14ac:dyDescent="0.25">
      <c r="B27" s="13"/>
      <c r="C27" s="13"/>
      <c r="D27" s="13"/>
      <c r="E27" s="13"/>
      <c r="F27" s="13"/>
      <c r="G27" s="13"/>
      <c r="H27" s="13"/>
      <c r="I27" s="12"/>
    </row>
    <row r="28" spans="2:15" x14ac:dyDescent="0.25">
      <c r="B28" s="1"/>
      <c r="C28" s="1"/>
      <c r="D28" s="1"/>
      <c r="E28" s="1"/>
      <c r="F28" s="1"/>
      <c r="G28" s="13"/>
      <c r="H28" s="13"/>
      <c r="J28" s="13"/>
    </row>
    <row r="29" spans="2:15" x14ac:dyDescent="0.25">
      <c r="G29" s="13"/>
      <c r="H29" s="13"/>
      <c r="J29" s="13"/>
    </row>
    <row r="30" spans="2:15" x14ac:dyDescent="0.25">
      <c r="G30" s="13"/>
      <c r="H30" s="13"/>
      <c r="J30" s="13"/>
    </row>
    <row r="31" spans="2:15" x14ac:dyDescent="0.25">
      <c r="G31" s="13"/>
      <c r="H31" s="13"/>
      <c r="J31" s="13"/>
    </row>
    <row r="32" spans="2:15" x14ac:dyDescent="0.25">
      <c r="G32" s="13"/>
      <c r="H32" s="13"/>
      <c r="J32" s="13"/>
    </row>
    <row r="33" spans="1:10" x14ac:dyDescent="0.25">
      <c r="G33" s="13"/>
      <c r="H33" s="13"/>
      <c r="J33" s="13"/>
    </row>
    <row r="34" spans="1:10" x14ac:dyDescent="0.25">
      <c r="G34" s="13"/>
      <c r="H34" s="13"/>
      <c r="J34" s="13"/>
    </row>
    <row r="35" spans="1:10" x14ac:dyDescent="0.25">
      <c r="G35" s="13"/>
      <c r="H35" s="12"/>
      <c r="J35" s="13"/>
    </row>
    <row r="36" spans="1:10" x14ac:dyDescent="0.25">
      <c r="G36" s="13"/>
      <c r="J36" s="13"/>
    </row>
    <row r="37" spans="1:10" x14ac:dyDescent="0.25">
      <c r="G37" s="13"/>
      <c r="J37" s="13"/>
    </row>
    <row r="38" spans="1:10" x14ac:dyDescent="0.25">
      <c r="A38" s="13"/>
      <c r="G38" s="13"/>
      <c r="J38" s="13"/>
    </row>
    <row r="39" spans="1:10" x14ac:dyDescent="0.25">
      <c r="A39" s="13"/>
      <c r="G39" s="13"/>
    </row>
    <row r="40" spans="1:10" x14ac:dyDescent="0.25">
      <c r="A40" s="13"/>
      <c r="G40" s="13"/>
    </row>
    <row r="41" spans="1:10" x14ac:dyDescent="0.25">
      <c r="A41" s="13"/>
      <c r="G41" s="13"/>
    </row>
    <row r="42" spans="1:10" x14ac:dyDescent="0.25">
      <c r="A42" s="13"/>
      <c r="G42" s="1"/>
    </row>
    <row r="43" spans="1:10" x14ac:dyDescent="0.25">
      <c r="A43" s="13"/>
    </row>
    <row r="44" spans="1:10" x14ac:dyDescent="0.25">
      <c r="A44" s="13"/>
    </row>
  </sheetData>
  <mergeCells count="12">
    <mergeCell ref="B26:E26"/>
    <mergeCell ref="B24:F24"/>
    <mergeCell ref="B3:F3"/>
    <mergeCell ref="B7:E7"/>
    <mergeCell ref="B11:E11"/>
    <mergeCell ref="B15:E15"/>
    <mergeCell ref="B19:E19"/>
    <mergeCell ref="G4:G8"/>
    <mergeCell ref="I3:O8"/>
    <mergeCell ref="B21:G21"/>
    <mergeCell ref="K10:O14"/>
    <mergeCell ref="K16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2024-05-03T18:41:37Z</dcterms:modified>
  <cp:category/>
  <cp:contentStatus/>
</cp:coreProperties>
</file>