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https://gha2-my.sharepoint.com/personal/vorozco_gha_com_co/Documents/Documents/GHA/LIQUIDACIONES/"/>
    </mc:Choice>
  </mc:AlternateContent>
  <xr:revisionPtr revIDLastSave="59" documentId="13_ncr:1_{C7AD4D49-F3FF-4519-8A74-4AC279C541B8}" xr6:coauthVersionLast="47" xr6:coauthVersionMax="47" xr10:uidLastSave="{474ECD52-3419-47B4-911A-D8166B2D636B}"/>
  <bookViews>
    <workbookView xWindow="-120" yWindow="-120" windowWidth="24240" windowHeight="13020" xr2:uid="{00000000-000D-0000-FFFF-FFFF00000000}"/>
  </bookViews>
  <sheets>
    <sheet name="LIQ. PRETENSIONES DEMANDA" sheetId="13" r:id="rId1"/>
    <sheet name="PML" sheetId="15"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5" l="1"/>
  <c r="F25" i="15"/>
  <c r="F33" i="15"/>
  <c r="F41" i="15"/>
  <c r="F53" i="15"/>
  <c r="E49" i="15"/>
  <c r="F49" i="15" s="1"/>
  <c r="F75" i="13"/>
  <c r="F76" i="13"/>
  <c r="F77" i="13"/>
  <c r="F78" i="13"/>
  <c r="F79" i="13"/>
  <c r="E75" i="13"/>
  <c r="E76" i="13"/>
  <c r="E77" i="13"/>
  <c r="E78" i="13"/>
  <c r="E79" i="13"/>
  <c r="D50" i="15"/>
  <c r="E62" i="13"/>
  <c r="F62" i="13" s="1"/>
  <c r="E63" i="13"/>
  <c r="F63" i="13" s="1"/>
  <c r="E64" i="13"/>
  <c r="F64" i="13" s="1"/>
  <c r="E65" i="13"/>
  <c r="F65" i="13" s="1"/>
  <c r="E66" i="13"/>
  <c r="F66" i="13" s="1"/>
  <c r="E26" i="13"/>
  <c r="F26" i="13" s="1"/>
  <c r="E25" i="13"/>
  <c r="F25" i="13" s="1"/>
  <c r="E24" i="13"/>
  <c r="F24" i="13" s="1"/>
  <c r="E23" i="13"/>
  <c r="F23" i="13" s="1"/>
  <c r="E22" i="13"/>
  <c r="F22" i="13" s="1"/>
  <c r="E34" i="13"/>
  <c r="F34" i="13" s="1"/>
  <c r="D46" i="13" s="1"/>
  <c r="E35" i="13"/>
  <c r="F35" i="13" s="1"/>
  <c r="D47" i="13" s="1"/>
  <c r="E36" i="13"/>
  <c r="F36" i="13" s="1"/>
  <c r="D48" i="13" s="1"/>
  <c r="E37" i="13"/>
  <c r="F37" i="13" s="1"/>
  <c r="D49" i="13" s="1"/>
  <c r="E38" i="13"/>
  <c r="F38" i="13" s="1"/>
  <c r="D50" i="13" s="1"/>
  <c r="E46" i="13"/>
  <c r="E47" i="13"/>
  <c r="E48" i="13"/>
  <c r="E49" i="13"/>
  <c r="E50" i="13"/>
  <c r="E36" i="15"/>
  <c r="E28" i="15"/>
  <c r="E20" i="15"/>
  <c r="E37" i="15"/>
  <c r="E29" i="15"/>
  <c r="F29" i="15" s="1"/>
  <c r="D37" i="15" s="1"/>
  <c r="E21" i="15"/>
  <c r="F21" i="15" s="1"/>
  <c r="E12" i="15"/>
  <c r="E13" i="15"/>
  <c r="E52" i="15"/>
  <c r="D52" i="15"/>
  <c r="B58" i="15" s="1"/>
  <c r="F58" i="15" s="1"/>
  <c r="E51" i="15"/>
  <c r="D51" i="15"/>
  <c r="E50" i="15"/>
  <c r="E44" i="15"/>
  <c r="F44" i="15" s="1"/>
  <c r="F45" i="15" s="1"/>
  <c r="E40" i="15"/>
  <c r="E39" i="15"/>
  <c r="E38" i="15"/>
  <c r="E32" i="15"/>
  <c r="E31" i="15"/>
  <c r="E30" i="15"/>
  <c r="E24" i="15"/>
  <c r="E23" i="15"/>
  <c r="E22" i="15"/>
  <c r="E16" i="15"/>
  <c r="E15" i="15"/>
  <c r="E14" i="15"/>
  <c r="G9" i="15"/>
  <c r="H9" i="15" s="1"/>
  <c r="G8" i="15"/>
  <c r="H8" i="15" s="1"/>
  <c r="G7" i="15"/>
  <c r="H7" i="15" s="1"/>
  <c r="G6" i="15"/>
  <c r="H6" i="15" s="1"/>
  <c r="E70" i="13"/>
  <c r="F70" i="13" s="1"/>
  <c r="E69" i="13"/>
  <c r="F69" i="13" s="1"/>
  <c r="E68" i="13"/>
  <c r="F68" i="13" s="1"/>
  <c r="E67" i="13"/>
  <c r="F67" i="13" s="1"/>
  <c r="D81" i="13"/>
  <c r="D82" i="13"/>
  <c r="B87" i="13" s="1"/>
  <c r="D80" i="13"/>
  <c r="G9" i="13"/>
  <c r="H9" i="13" s="1"/>
  <c r="F71" i="13" l="1"/>
  <c r="F37" i="15"/>
  <c r="F50" i="13"/>
  <c r="F49" i="13"/>
  <c r="F47" i="13"/>
  <c r="F48" i="13"/>
  <c r="F46" i="13"/>
  <c r="F30" i="15"/>
  <c r="D38" i="15" s="1"/>
  <c r="F38" i="15" s="1"/>
  <c r="F16" i="15"/>
  <c r="F12" i="15"/>
  <c r="F14" i="15"/>
  <c r="F13" i="15"/>
  <c r="F28" i="15"/>
  <c r="F31" i="15"/>
  <c r="D39" i="15" s="1"/>
  <c r="F39" i="15" s="1"/>
  <c r="F24" i="15"/>
  <c r="F52" i="15"/>
  <c r="F15" i="15"/>
  <c r="F20" i="15"/>
  <c r="F23" i="15"/>
  <c r="F50" i="15"/>
  <c r="F32" i="15"/>
  <c r="D40" i="15" s="1"/>
  <c r="F40" i="15" s="1"/>
  <c r="F22" i="15"/>
  <c r="F51" i="15"/>
  <c r="D36" i="15" l="1"/>
  <c r="F36" i="15" s="1"/>
  <c r="E81" i="13"/>
  <c r="E82" i="13"/>
  <c r="E52" i="13"/>
  <c r="E53" i="13"/>
  <c r="E54" i="13"/>
  <c r="E40" i="13"/>
  <c r="E41" i="13"/>
  <c r="E42" i="13"/>
  <c r="E28" i="13"/>
  <c r="E29" i="13"/>
  <c r="E30" i="13"/>
  <c r="E16" i="13"/>
  <c r="E17" i="13"/>
  <c r="E18" i="13"/>
  <c r="G11" i="13"/>
  <c r="G12" i="13"/>
  <c r="G10" i="13"/>
  <c r="E58" i="13"/>
  <c r="E51" i="13"/>
  <c r="E39" i="13"/>
  <c r="E15" i="13"/>
  <c r="F15" i="13" s="1"/>
  <c r="F41" i="13" l="1"/>
  <c r="H12" i="13"/>
  <c r="F18" i="13" s="1"/>
  <c r="H10" i="13"/>
  <c r="F16" i="13" s="1"/>
  <c r="H11" i="13"/>
  <c r="F17" i="13" s="1"/>
  <c r="F82" i="13"/>
  <c r="F81" i="13"/>
  <c r="F42" i="13"/>
  <c r="D54" i="13" l="1"/>
  <c r="F54" i="13" s="1"/>
  <c r="D53" i="13"/>
  <c r="F53" i="13" s="1"/>
  <c r="F40" i="13"/>
  <c r="F30" i="13"/>
  <c r="F19" i="13"/>
  <c r="F29" i="13"/>
  <c r="F28" i="13"/>
  <c r="F87" i="13"/>
  <c r="E27" i="13"/>
  <c r="D52" i="13" l="1"/>
  <c r="F52" i="13" s="1"/>
  <c r="F58" i="13"/>
  <c r="F59" i="13" s="1"/>
  <c r="F39" i="13"/>
  <c r="F27" i="13"/>
  <c r="F31" i="13" s="1"/>
  <c r="D51" i="13" l="1"/>
  <c r="F51" i="13" s="1"/>
  <c r="F55" i="13" s="1"/>
  <c r="F43" i="13"/>
  <c r="E80" i="13" l="1"/>
  <c r="F80" i="13" s="1"/>
  <c r="F83" i="13" s="1"/>
  <c r="G89" i="13" s="1"/>
</calcChain>
</file>

<file path=xl/sharedStrings.xml><?xml version="1.0" encoding="utf-8"?>
<sst xmlns="http://schemas.openxmlformats.org/spreadsheetml/2006/main" count="127" uniqueCount="31">
  <si>
    <t>DIFERENCIAS SALARIALES AÑOS</t>
  </si>
  <si>
    <t>DESDE</t>
  </si>
  <si>
    <t>HASTA</t>
  </si>
  <si>
    <t>CARGO</t>
  </si>
  <si>
    <t>SALARIOS DEVENGADOS</t>
  </si>
  <si>
    <t>DIFERENCIA</t>
  </si>
  <si>
    <t>DÍAS</t>
  </si>
  <si>
    <t>TOTAL DIFERENCIA SALARIOS</t>
  </si>
  <si>
    <t>TOTAL ADEUDADO</t>
  </si>
  <si>
    <t>SALARIO</t>
  </si>
  <si>
    <t>PRIMAS</t>
  </si>
  <si>
    <t>CESANTÍAS</t>
  </si>
  <si>
    <t>INTERESES</t>
  </si>
  <si>
    <t>VACACIONES</t>
  </si>
  <si>
    <t>SANCIÓN POR NO CONSIGNACIÓN DE CESANTÍAS</t>
  </si>
  <si>
    <t>SANCIÓN</t>
  </si>
  <si>
    <t>Total Liquidación:</t>
  </si>
  <si>
    <t>INDEMNIZACIÓN DEL ARTÍCULO 65 DEL C.S.T.</t>
  </si>
  <si>
    <t>Salario diario</t>
  </si>
  <si>
    <t>x 720 días</t>
  </si>
  <si>
    <t>Total</t>
  </si>
  <si>
    <t>CELADOR</t>
  </si>
  <si>
    <t>DIFERENCIA DIARIA</t>
  </si>
  <si>
    <t>AUX. TRANSP</t>
  </si>
  <si>
    <t>VALOR</t>
  </si>
  <si>
    <t>LIQUIDACIÓN DE LAS PRETENSIONES DE LA DEMANDA</t>
  </si>
  <si>
    <t xml:space="preserve">SALARIOS PRETENDIDOS </t>
  </si>
  <si>
    <t xml:space="preserve">LIQUIDACIÓN DE LAS PRETENSIONES DE LA DEMANDA </t>
  </si>
  <si>
    <r>
      <t xml:space="preserve">*Nota:  
Las pólizas No. GU068597, GU069455, GU069739, GU070176, GU070633, GU070994, GU071255, GU071513, GU071751, GU072004, GU072372, GU072654, GU072843, GU073896, GU074170, GU074338, GU074499, GU074739, GU074936, GU075108, GU075252, GU075496, GU075718, GU075905, GU076065, GU076427, GU076546, GU076629 y GU076674, tienen una vigencia del 01/01/2017 al 31/01/2017, del 01/02/2017 al 28/02/2017, del 01/03/2017 al 31/03/2017, del 01/04/2017 al 30/04/2017, del 01/05/2017 al 31/05/2017, del 01/06/2017 al 30/06/2017, del 01/07/2017 al 31/07/2017, del 01/08/2017 al 31/08/2017, del 01/09/2017 al 30/09/2017, del 01/10/2017 al 31/10/2017, del 01/11/2017 al 30/11/2017, del 06/12/2017 al 31/12/2017, del 01/01/2018 al 30/06/2018, del 18/06/2018 al 31/07/2018, del 01/08/2018 al 31/08/2018, del 01/09/2018 al 30/09/2018, del 01/10/2018 al 31/10/2018, del 01/11/2018 al 30/11/2018, del 01/12/2018 al 31/12/2018, del 01/01/2019 al 31/01/2019, del 01/02/2019 al 28/02/2019, del 01/03/2019 al 31/03/2019, del 01/04/2019 al 30/04/2019, del 01/05/2019 al 31/05/2019, del 01/06/2019 al 30/09/2019, del 01/10/2019 al 31/10/2019, del 01/11/2019 al 30/11/2019, del 01/12/2019 al 31/12/2019 y del 01/01/2020 al 28/02/2020.
De lo anterior se precisa que </t>
    </r>
    <r>
      <rPr>
        <u/>
        <sz val="10"/>
        <color theme="1"/>
        <rFont val="Arial"/>
        <family val="2"/>
      </rPr>
      <t>no cubre el periodo comprendido entre el 01/12/2017 al 15/12/2017.</t>
    </r>
    <r>
      <rPr>
        <sz val="10"/>
        <color theme="1"/>
        <rFont val="Arial"/>
        <family val="2"/>
      </rPr>
      <t xml:space="preserve">
Ampara el pago de salarios, prestaciones sociales, indemnizaciones y similares (compensaciones, auxilios y beneficios pactados entre las partes)</t>
    </r>
  </si>
  <si>
    <r>
      <rPr>
        <b/>
        <sz val="10"/>
        <color theme="1"/>
        <rFont val="Arial"/>
        <family val="2"/>
      </rPr>
      <t>Nota 2</t>
    </r>
    <r>
      <rPr>
        <sz val="10"/>
        <color theme="1"/>
        <rFont val="Arial"/>
        <family val="2"/>
      </rPr>
      <t>:Las pretensiones de la demanda están orientadas a solicitar (i) el pago de un reajuste al salario conforme al cargo de celador de la RED DE SALUD SURORIENTE, así como el pago de prestaciones sociales y vacaciones con dichos salarios y auxilio de transporte (ii)  indemnización del art. 65 del CST, sanción por no consignación de cesantías, (iv) solicita el pago de aportes a la Seguridad social integral conforme al reajuste de salario y prima de navidad, rubros los cuales no se liquida</t>
    </r>
  </si>
  <si>
    <r>
      <rPr>
        <b/>
        <sz val="10"/>
        <color theme="1"/>
        <rFont val="Arial"/>
        <family val="2"/>
      </rPr>
      <t>Nota 1:</t>
    </r>
    <r>
      <rPr>
        <sz val="10"/>
        <color theme="1"/>
        <rFont val="Arial"/>
        <family val="2"/>
      </rPr>
      <t xml:space="preserve"> El demandante solicita el pago de los salarios que debió percibir como trabajador oficial de la LA RED DE SALUD SURORIENTE ESE como celador, sin embargo, no se aporta prueba de la escala salarial de dicha entidad.
Por lo anterior, se toman los salarios aducidos en los hechos desde el 2017 al 2020. 
Por otro lado, teniendo en consideración que el actor pretende acreencias laborales desde 01/09/2012, pero se desconoce el salario desde esa época, por lo que, se tomará el SMLMV.
Para el calculo de las prestaciones se sumó el auxilio de transporte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</si>
</sst>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_-&quot;$&quot;\ * #,##0_-;\-&quot;$&quot;\ * #,##0_-;_-&quot;$&quot;\ * &quot;-&quot;??_-;_-@_-"/>
    <numFmt numFmtId="169" formatCode="&quot;$&quot;\ #,##0"/>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1"/>
      <color theme="1"/>
      <name val="Arial"/>
      <family val="2"/>
    </font>
    <font>
      <sz val="9"/>
      <color theme="1"/>
      <name val="Arial"/>
      <family val="2"/>
    </font>
    <font>
      <sz val="10"/>
      <color theme="1"/>
      <name val="Arial"/>
      <family val="2"/>
    </font>
    <font>
      <b/>
      <u/>
      <sz val="10"/>
      <color theme="1"/>
      <name val="Arial"/>
      <family val="2"/>
    </font>
    <font>
      <b/>
      <sz val="10"/>
      <color theme="1"/>
      <name val="Arial"/>
      <family val="2"/>
    </font>
    <font>
      <b/>
      <sz val="10"/>
      <color theme="0"/>
      <name val="Arial"/>
      <family val="2"/>
    </font>
    <font>
      <u/>
      <sz val="10"/>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6" fillId="0" borderId="1" xfId="6" applyNumberFormat="1" applyFont="1" applyFill="1" applyBorder="1"/>
    <xf numFmtId="3" fontId="6" fillId="0" borderId="1" xfId="0" applyNumberFormat="1" applyFont="1" applyBorder="1"/>
    <xf numFmtId="168" fontId="6" fillId="0" borderId="1" xfId="0" applyNumberFormat="1" applyFont="1" applyBorder="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xf numFmtId="164" fontId="6" fillId="0" borderId="1" xfId="1" applyNumberFormat="1" applyFont="1" applyBorder="1"/>
    <xf numFmtId="169" fontId="6" fillId="0" borderId="0" xfId="0" applyNumberFormat="1" applyFont="1"/>
    <xf numFmtId="0" fontId="8" fillId="0" borderId="1" xfId="0" applyFont="1" applyBorder="1" applyAlignment="1">
      <alignment horizontal="center"/>
    </xf>
    <xf numFmtId="164" fontId="8" fillId="3" borderId="1" xfId="6" applyNumberFormat="1" applyFont="1" applyFill="1" applyBorder="1" applyAlignment="1">
      <alignment horizontal="center" vertical="center"/>
    </xf>
    <xf numFmtId="164" fontId="8" fillId="0" borderId="0" xfId="6" applyNumberFormat="1" applyFont="1" applyFill="1" applyBorder="1" applyAlignment="1">
      <alignment horizontal="center" vertical="center"/>
    </xf>
    <xf numFmtId="164" fontId="8" fillId="2" borderId="1" xfId="1" applyNumberFormat="1" applyFont="1" applyFill="1" applyBorder="1" applyAlignment="1">
      <alignment horizontal="center"/>
    </xf>
    <xf numFmtId="0" fontId="6" fillId="0" borderId="4" xfId="0" applyFont="1" applyBorder="1" applyAlignment="1">
      <alignment wrapText="1"/>
    </xf>
    <xf numFmtId="164" fontId="6" fillId="0" borderId="1" xfId="1" applyNumberFormat="1" applyFont="1" applyFill="1" applyBorder="1"/>
    <xf numFmtId="164" fontId="8" fillId="3" borderId="1" xfId="1" applyNumberFormat="1" applyFont="1" applyFill="1" applyBorder="1"/>
    <xf numFmtId="164" fontId="6" fillId="0" borderId="1" xfId="1" applyNumberFormat="1" applyFont="1" applyFill="1" applyBorder="1" applyAlignment="1">
      <alignment vertical="center"/>
    </xf>
    <xf numFmtId="164" fontId="6" fillId="0" borderId="0" xfId="0" applyNumberFormat="1" applyFont="1"/>
    <xf numFmtId="164" fontId="6" fillId="0" borderId="1" xfId="6" applyNumberFormat="1" applyFont="1" applyBorder="1"/>
    <xf numFmtId="164" fontId="8" fillId="0" borderId="1" xfId="1" applyNumberFormat="1" applyFont="1" applyFill="1" applyBorder="1" applyAlignment="1">
      <alignment horizontal="center"/>
    </xf>
    <xf numFmtId="14" fontId="6" fillId="0" borderId="1" xfId="0" applyNumberFormat="1" applyFont="1" applyBorder="1" applyAlignment="1">
      <alignment horizontal="center"/>
    </xf>
    <xf numFmtId="168" fontId="8" fillId="3" borderId="1" xfId="0" applyNumberFormat="1" applyFont="1" applyFill="1" applyBorder="1"/>
    <xf numFmtId="0" fontId="9" fillId="4" borderId="1" xfId="0" applyFont="1" applyFill="1" applyBorder="1" applyAlignment="1">
      <alignment horizontal="center"/>
    </xf>
    <xf numFmtId="44" fontId="9" fillId="4" borderId="1" xfId="0" applyNumberFormat="1" applyFont="1" applyFill="1" applyBorder="1"/>
    <xf numFmtId="168" fontId="6" fillId="0" borderId="0" xfId="0" applyNumberFormat="1" applyFont="1"/>
    <xf numFmtId="0" fontId="6" fillId="0" borderId="1" xfId="0" applyFont="1" applyBorder="1" applyAlignment="1">
      <alignment vertical="center"/>
    </xf>
    <xf numFmtId="0" fontId="8" fillId="0" borderId="0" xfId="0" applyFont="1" applyAlignment="1">
      <alignment horizontal="center"/>
    </xf>
    <xf numFmtId="14" fontId="0" fillId="0" borderId="0" xfId="0" applyNumberFormat="1"/>
    <xf numFmtId="0" fontId="7" fillId="3" borderId="3" xfId="0" applyFont="1" applyFill="1" applyBorder="1" applyAlignment="1">
      <alignment horizontal="center"/>
    </xf>
    <xf numFmtId="0" fontId="8" fillId="0" borderId="1" xfId="0" applyFont="1" applyBorder="1" applyAlignment="1">
      <alignment horizontal="center"/>
    </xf>
    <xf numFmtId="0" fontId="8" fillId="2" borderId="1" xfId="0" applyFont="1" applyFill="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9" fillId="4" borderId="1" xfId="0" applyFont="1" applyFill="1" applyBorder="1" applyAlignment="1">
      <alignment horizontal="center"/>
    </xf>
    <xf numFmtId="0" fontId="8" fillId="0" borderId="1" xfId="0" applyFont="1" applyBorder="1" applyAlignment="1">
      <alignment horizontal="center" vertical="center"/>
    </xf>
    <xf numFmtId="8" fontId="6" fillId="0" borderId="1" xfId="20" applyNumberFormat="1" applyFont="1" applyBorder="1" applyAlignment="1">
      <alignment horizontal="center"/>
    </xf>
    <xf numFmtId="44" fontId="6" fillId="0" borderId="1" xfId="20" applyFont="1" applyBorder="1" applyAlignment="1">
      <alignment horizontal="center"/>
    </xf>
    <xf numFmtId="0" fontId="6" fillId="0" borderId="1" xfId="0" applyFont="1" applyBorder="1" applyAlignment="1">
      <alignment horizontal="center"/>
    </xf>
    <xf numFmtId="0" fontId="6" fillId="2" borderId="0" xfId="0" applyFont="1" applyFill="1" applyAlignment="1">
      <alignment horizontal="center" wrapText="1"/>
    </xf>
    <xf numFmtId="0" fontId="6" fillId="2" borderId="0" xfId="0" applyFont="1" applyFill="1" applyAlignment="1">
      <alignment horizontal="center" vertical="center" wrapText="1"/>
    </xf>
  </cellXfs>
  <cellStyles count="21">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xfId="20" builtinId="4"/>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41196</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5</xdr:col>
      <xdr:colOff>41196</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91"/>
  <sheetViews>
    <sheetView tabSelected="1" zoomScale="80" zoomScaleNormal="80" workbookViewId="0">
      <selection activeCell="E81" sqref="E81"/>
    </sheetView>
  </sheetViews>
  <sheetFormatPr baseColWidth="10" defaultColWidth="11.42578125" defaultRowHeight="15" x14ac:dyDescent="0.25"/>
  <cols>
    <col min="2" max="2" width="16.42578125" style="1" customWidth="1"/>
    <col min="3" max="3" width="11.42578125" style="1"/>
    <col min="4" max="4" width="18.28515625" style="1" customWidth="1"/>
    <col min="5" max="5" width="13.85546875" style="1" customWidth="1"/>
    <col min="6" max="6" width="17.140625" style="1" customWidth="1"/>
    <col min="7" max="7" width="22.5703125" style="1" customWidth="1"/>
    <col min="8" max="8" width="17.42578125" style="1" customWidth="1"/>
  </cols>
  <sheetData>
    <row r="3" spans="1:16" x14ac:dyDescent="0.25">
      <c r="B3" s="4"/>
      <c r="C3" s="4"/>
      <c r="D3" s="4"/>
      <c r="E3" s="4"/>
      <c r="F3" s="4"/>
      <c r="G3" s="4"/>
      <c r="H3" s="4"/>
      <c r="I3" s="4"/>
      <c r="J3" s="4"/>
      <c r="K3" s="4"/>
      <c r="L3" s="4"/>
      <c r="M3" s="4"/>
      <c r="N3" s="4"/>
      <c r="O3" s="4"/>
      <c r="P3" s="4"/>
    </row>
    <row r="4" spans="1:16" x14ac:dyDescent="0.25">
      <c r="B4" s="4"/>
      <c r="C4" s="4"/>
      <c r="D4" s="4"/>
      <c r="E4" s="4"/>
      <c r="F4" s="4"/>
      <c r="G4" s="4"/>
      <c r="H4" s="4"/>
      <c r="I4" s="4"/>
      <c r="J4" s="4"/>
      <c r="K4" s="4"/>
      <c r="L4" s="4"/>
      <c r="M4" s="4"/>
      <c r="N4" s="4"/>
      <c r="O4" s="4"/>
      <c r="P4" s="4"/>
    </row>
    <row r="5" spans="1:16" s="1" customFormat="1" ht="15" customHeight="1" x14ac:dyDescent="0.2">
      <c r="A5" s="3"/>
      <c r="B5" s="35" t="s">
        <v>25</v>
      </c>
      <c r="C5" s="35"/>
      <c r="D5" s="35"/>
      <c r="E5" s="35"/>
      <c r="F5" s="35"/>
      <c r="G5" s="35"/>
      <c r="H5" s="4"/>
      <c r="I5" s="4"/>
      <c r="J5" s="46" t="s">
        <v>30</v>
      </c>
      <c r="K5" s="46"/>
      <c r="L5" s="46"/>
      <c r="M5" s="46"/>
      <c r="N5" s="46"/>
      <c r="O5" s="4"/>
      <c r="P5" s="4"/>
    </row>
    <row r="6" spans="1:16" s="1" customFormat="1" ht="15" customHeight="1" x14ac:dyDescent="0.2">
      <c r="A6" s="3"/>
      <c r="B6" s="4"/>
      <c r="C6" s="4"/>
      <c r="D6" s="4"/>
      <c r="E6" s="4"/>
      <c r="F6" s="4"/>
      <c r="G6" s="4"/>
      <c r="H6" s="4"/>
      <c r="I6" s="4"/>
      <c r="J6" s="46"/>
      <c r="K6" s="46"/>
      <c r="L6" s="46"/>
      <c r="M6" s="46"/>
      <c r="N6" s="46"/>
      <c r="O6" s="4"/>
      <c r="P6" s="4"/>
    </row>
    <row r="7" spans="1:16" s="1" customFormat="1" ht="15" customHeight="1" x14ac:dyDescent="0.2">
      <c r="A7" s="3"/>
      <c r="B7" s="37" t="s">
        <v>0</v>
      </c>
      <c r="C7" s="37"/>
      <c r="D7" s="37"/>
      <c r="E7" s="37"/>
      <c r="F7" s="37"/>
      <c r="G7" s="37"/>
      <c r="H7" s="37"/>
      <c r="I7" s="4"/>
      <c r="J7" s="46"/>
      <c r="K7" s="46"/>
      <c r="L7" s="46"/>
      <c r="M7" s="46"/>
      <c r="N7" s="46"/>
      <c r="O7" s="4"/>
      <c r="P7" s="4"/>
    </row>
    <row r="8" spans="1:16" s="1" customFormat="1" ht="32.25" customHeight="1" x14ac:dyDescent="0.2">
      <c r="A8" s="3"/>
      <c r="B8" s="5" t="s">
        <v>1</v>
      </c>
      <c r="C8" s="5" t="s">
        <v>2</v>
      </c>
      <c r="D8" s="5" t="s">
        <v>3</v>
      </c>
      <c r="E8" s="5" t="s">
        <v>4</v>
      </c>
      <c r="F8" s="5" t="s">
        <v>26</v>
      </c>
      <c r="G8" s="5" t="s">
        <v>5</v>
      </c>
      <c r="H8" s="32" t="s">
        <v>22</v>
      </c>
      <c r="I8" s="4"/>
      <c r="J8" s="46"/>
      <c r="K8" s="46"/>
      <c r="L8" s="46"/>
      <c r="M8" s="46"/>
      <c r="N8" s="46"/>
      <c r="O8" s="4"/>
    </row>
    <row r="9" spans="1:16" s="1" customFormat="1" ht="15" customHeight="1" x14ac:dyDescent="0.2">
      <c r="A9" s="3"/>
      <c r="B9" s="6">
        <v>42736</v>
      </c>
      <c r="C9" s="6">
        <v>43100</v>
      </c>
      <c r="D9" s="7" t="s">
        <v>21</v>
      </c>
      <c r="E9" s="8">
        <v>737717</v>
      </c>
      <c r="F9" s="8">
        <v>1442711</v>
      </c>
      <c r="G9" s="10">
        <f>F9-E9</f>
        <v>704994</v>
      </c>
      <c r="H9" s="10">
        <f>G9/30</f>
        <v>23499.8</v>
      </c>
      <c r="I9" s="4"/>
      <c r="J9" s="46"/>
      <c r="K9" s="46"/>
      <c r="L9" s="46"/>
      <c r="M9" s="46"/>
      <c r="N9" s="46"/>
      <c r="O9" s="4"/>
    </row>
    <row r="10" spans="1:16" s="1" customFormat="1" ht="15" customHeight="1" x14ac:dyDescent="0.2">
      <c r="A10" s="3"/>
      <c r="B10" s="6">
        <v>43101</v>
      </c>
      <c r="C10" s="6">
        <v>43465</v>
      </c>
      <c r="D10" s="7" t="s">
        <v>21</v>
      </c>
      <c r="E10" s="8">
        <v>781242</v>
      </c>
      <c r="F10" s="8">
        <v>1529274</v>
      </c>
      <c r="G10" s="10">
        <f>F10-E10</f>
        <v>748032</v>
      </c>
      <c r="H10" s="10">
        <f t="shared" ref="H10:H12" si="0">G10/30</f>
        <v>24934.400000000001</v>
      </c>
      <c r="I10" s="4"/>
      <c r="J10" s="46"/>
      <c r="K10" s="46"/>
      <c r="L10" s="46"/>
      <c r="M10" s="46"/>
      <c r="N10" s="46"/>
      <c r="O10" s="4"/>
    </row>
    <row r="11" spans="1:16" s="1" customFormat="1" ht="15" customHeight="1" x14ac:dyDescent="0.2">
      <c r="A11" s="3"/>
      <c r="B11" s="6">
        <v>43466</v>
      </c>
      <c r="C11" s="6">
        <v>43830</v>
      </c>
      <c r="D11" s="7" t="s">
        <v>21</v>
      </c>
      <c r="E11" s="8">
        <v>828116</v>
      </c>
      <c r="F11" s="8">
        <v>1598091</v>
      </c>
      <c r="G11" s="10">
        <f>F11-E11</f>
        <v>769975</v>
      </c>
      <c r="H11" s="10">
        <f t="shared" si="0"/>
        <v>25665.833333333332</v>
      </c>
      <c r="I11" s="4"/>
      <c r="J11" s="46"/>
      <c r="K11" s="46"/>
      <c r="L11" s="46"/>
      <c r="M11" s="46"/>
      <c r="N11" s="46"/>
      <c r="O11" s="4"/>
    </row>
    <row r="12" spans="1:16" s="1" customFormat="1" ht="15" customHeight="1" x14ac:dyDescent="0.2">
      <c r="A12" s="3"/>
      <c r="B12" s="6">
        <v>43831</v>
      </c>
      <c r="C12" s="6">
        <v>44042</v>
      </c>
      <c r="D12" s="7" t="s">
        <v>21</v>
      </c>
      <c r="E12" s="8">
        <v>877803</v>
      </c>
      <c r="F12" s="8">
        <v>1679913</v>
      </c>
      <c r="G12" s="10">
        <f>F12-E12</f>
        <v>802110</v>
      </c>
      <c r="H12" s="10">
        <f t="shared" si="0"/>
        <v>26737</v>
      </c>
      <c r="I12" s="4"/>
      <c r="J12" s="46"/>
      <c r="K12" s="46"/>
      <c r="L12" s="46"/>
      <c r="M12" s="46"/>
      <c r="N12" s="46"/>
      <c r="O12" s="4"/>
    </row>
    <row r="13" spans="1:16" s="1" customFormat="1" ht="15" customHeight="1" x14ac:dyDescent="0.2">
      <c r="A13" s="3"/>
      <c r="B13" s="4"/>
      <c r="C13" s="4"/>
      <c r="D13" s="4"/>
      <c r="E13" s="4"/>
      <c r="F13" s="4"/>
      <c r="G13" s="4"/>
      <c r="H13" s="31"/>
      <c r="I13" s="4"/>
      <c r="J13" s="46"/>
      <c r="K13" s="46"/>
      <c r="L13" s="46"/>
      <c r="M13" s="46"/>
      <c r="N13" s="46"/>
      <c r="O13" s="4"/>
      <c r="P13" s="4"/>
    </row>
    <row r="14" spans="1:16" s="1" customFormat="1" ht="21.75" customHeight="1" x14ac:dyDescent="0.2">
      <c r="A14" s="3"/>
      <c r="B14" s="11" t="s">
        <v>1</v>
      </c>
      <c r="C14" s="11" t="s">
        <v>2</v>
      </c>
      <c r="D14" s="11" t="s">
        <v>3</v>
      </c>
      <c r="E14" s="11" t="s">
        <v>6</v>
      </c>
      <c r="F14" s="12" t="s">
        <v>7</v>
      </c>
      <c r="G14" s="13"/>
      <c r="H14" s="4"/>
      <c r="I14" s="4"/>
      <c r="J14" s="4"/>
      <c r="K14" s="4"/>
      <c r="L14" s="4"/>
      <c r="M14" s="4"/>
      <c r="N14" s="4"/>
      <c r="O14" s="4"/>
      <c r="P14" s="4"/>
    </row>
    <row r="15" spans="1:16" s="1" customFormat="1" ht="15" customHeight="1" x14ac:dyDescent="0.2">
      <c r="A15" s="3"/>
      <c r="B15" s="6">
        <v>42736</v>
      </c>
      <c r="C15" s="6">
        <v>43100</v>
      </c>
      <c r="D15" s="7" t="s">
        <v>21</v>
      </c>
      <c r="E15" s="14">
        <f>DAYS360(B15,C15)</f>
        <v>360</v>
      </c>
      <c r="F15" s="10">
        <f>+H9*E15</f>
        <v>8459928</v>
      </c>
      <c r="G15" s="15"/>
      <c r="H15" s="4"/>
      <c r="I15" s="4"/>
      <c r="J15" s="47" t="s">
        <v>29</v>
      </c>
      <c r="K15" s="47"/>
      <c r="L15" s="47"/>
      <c r="M15" s="47"/>
      <c r="N15" s="47"/>
      <c r="O15" s="4"/>
      <c r="P15" s="4"/>
    </row>
    <row r="16" spans="1:16" s="1" customFormat="1" ht="15" customHeight="1" x14ac:dyDescent="0.2">
      <c r="A16" s="3"/>
      <c r="B16" s="6">
        <v>43101</v>
      </c>
      <c r="C16" s="6">
        <v>43465</v>
      </c>
      <c r="D16" s="7" t="s">
        <v>21</v>
      </c>
      <c r="E16" s="14">
        <f t="shared" ref="E16:E18" si="1">DAYS360(B16,C16)</f>
        <v>360</v>
      </c>
      <c r="F16" s="10">
        <f t="shared" ref="F16:F18" si="2">+H10*E16</f>
        <v>8976384</v>
      </c>
      <c r="G16" s="15"/>
      <c r="H16" s="4"/>
      <c r="I16" s="4"/>
      <c r="J16" s="47"/>
      <c r="K16" s="47"/>
      <c r="L16" s="47"/>
      <c r="M16" s="47"/>
      <c r="N16" s="47"/>
      <c r="O16" s="4"/>
      <c r="P16" s="4"/>
    </row>
    <row r="17" spans="1:16" s="1" customFormat="1" ht="15" customHeight="1" x14ac:dyDescent="0.2">
      <c r="A17" s="3"/>
      <c r="B17" s="6">
        <v>43466</v>
      </c>
      <c r="C17" s="6">
        <v>43830</v>
      </c>
      <c r="D17" s="7" t="s">
        <v>21</v>
      </c>
      <c r="E17" s="14">
        <f t="shared" si="1"/>
        <v>360</v>
      </c>
      <c r="F17" s="10">
        <f t="shared" si="2"/>
        <v>9239700</v>
      </c>
      <c r="G17" s="15"/>
      <c r="H17" s="4"/>
      <c r="I17" s="4"/>
      <c r="J17" s="47"/>
      <c r="K17" s="47"/>
      <c r="L17" s="47"/>
      <c r="M17" s="47"/>
      <c r="N17" s="47"/>
      <c r="O17" s="4"/>
      <c r="P17" s="4"/>
    </row>
    <row r="18" spans="1:16" s="1" customFormat="1" ht="15" customHeight="1" x14ac:dyDescent="0.2">
      <c r="A18" s="3"/>
      <c r="B18" s="6">
        <v>43831</v>
      </c>
      <c r="C18" s="6">
        <v>44042</v>
      </c>
      <c r="D18" s="7" t="s">
        <v>21</v>
      </c>
      <c r="E18" s="14">
        <f t="shared" si="1"/>
        <v>209</v>
      </c>
      <c r="F18" s="10">
        <f t="shared" si="2"/>
        <v>5588033</v>
      </c>
      <c r="G18" s="15"/>
      <c r="H18" s="4"/>
      <c r="I18" s="4"/>
      <c r="J18" s="47"/>
      <c r="K18" s="47"/>
      <c r="L18" s="47"/>
      <c r="M18" s="47"/>
      <c r="N18" s="47"/>
      <c r="O18" s="4"/>
      <c r="P18" s="4"/>
    </row>
    <row r="19" spans="1:16" s="1" customFormat="1" ht="15" customHeight="1" x14ac:dyDescent="0.2">
      <c r="A19" s="3"/>
      <c r="B19" s="36" t="s">
        <v>8</v>
      </c>
      <c r="C19" s="36"/>
      <c r="D19" s="36"/>
      <c r="E19" s="36"/>
      <c r="F19" s="17">
        <f>SUM(F15:F18)</f>
        <v>32264045</v>
      </c>
      <c r="G19" s="18"/>
      <c r="H19" s="4"/>
      <c r="I19" s="4"/>
      <c r="J19" s="47"/>
      <c r="K19" s="47"/>
      <c r="L19" s="47"/>
      <c r="M19" s="47"/>
      <c r="N19" s="47"/>
      <c r="O19" s="4"/>
      <c r="P19" s="4"/>
    </row>
    <row r="20" spans="1:16" s="1" customFormat="1" ht="15" customHeight="1" x14ac:dyDescent="0.2">
      <c r="A20" s="3"/>
      <c r="B20" s="4"/>
      <c r="C20" s="4"/>
      <c r="D20" s="4"/>
      <c r="E20" s="4"/>
      <c r="F20" s="4"/>
      <c r="G20" s="4"/>
      <c r="H20" s="4"/>
      <c r="I20" s="4"/>
      <c r="J20" s="47"/>
      <c r="K20" s="47"/>
      <c r="L20" s="47"/>
      <c r="M20" s="47"/>
      <c r="N20" s="47"/>
      <c r="O20" s="4"/>
      <c r="P20" s="4"/>
    </row>
    <row r="21" spans="1:16" ht="15" customHeight="1" x14ac:dyDescent="0.25">
      <c r="A21" s="3"/>
      <c r="B21" s="16" t="s">
        <v>1</v>
      </c>
      <c r="C21" s="16" t="s">
        <v>2</v>
      </c>
      <c r="D21" s="16" t="s">
        <v>9</v>
      </c>
      <c r="E21" s="16" t="s">
        <v>6</v>
      </c>
      <c r="F21" s="19" t="s">
        <v>10</v>
      </c>
      <c r="G21" s="20"/>
      <c r="H21" s="4"/>
      <c r="I21" s="4"/>
      <c r="J21" s="47"/>
      <c r="K21" s="47"/>
      <c r="L21" s="47"/>
      <c r="M21" s="47"/>
      <c r="N21" s="47"/>
      <c r="O21" s="4"/>
      <c r="P21" s="4"/>
    </row>
    <row r="22" spans="1:16" ht="15" customHeight="1" x14ac:dyDescent="0.25">
      <c r="A22" s="3"/>
      <c r="B22" s="6">
        <v>41153</v>
      </c>
      <c r="C22" s="6">
        <v>41274</v>
      </c>
      <c r="D22" s="9">
        <v>634500</v>
      </c>
      <c r="E22" s="14">
        <f t="shared" ref="E22:E26" si="3">DAYS360(B22,C22)</f>
        <v>120</v>
      </c>
      <c r="F22" s="21">
        <f t="shared" ref="F22:F26" si="4">(D22*E22)/360</f>
        <v>211500</v>
      </c>
      <c r="G22" s="20"/>
      <c r="H22" s="4"/>
      <c r="I22" s="4"/>
      <c r="J22" s="47"/>
      <c r="K22" s="47"/>
      <c r="L22" s="47"/>
      <c r="M22" s="47"/>
      <c r="N22" s="47"/>
      <c r="O22" s="4"/>
      <c r="P22" s="4"/>
    </row>
    <row r="23" spans="1:16" ht="15" customHeight="1" x14ac:dyDescent="0.25">
      <c r="A23" s="3"/>
      <c r="B23" s="6">
        <v>41275</v>
      </c>
      <c r="C23" s="6">
        <v>41639</v>
      </c>
      <c r="D23" s="9">
        <v>660000</v>
      </c>
      <c r="E23" s="14">
        <f t="shared" si="3"/>
        <v>360</v>
      </c>
      <c r="F23" s="21">
        <f t="shared" si="4"/>
        <v>660000</v>
      </c>
      <c r="G23" s="20"/>
      <c r="H23" s="4"/>
      <c r="I23" s="4"/>
      <c r="O23" s="4"/>
      <c r="P23" s="4"/>
    </row>
    <row r="24" spans="1:16" ht="15" customHeight="1" x14ac:dyDescent="0.25">
      <c r="A24" s="3"/>
      <c r="B24" s="6">
        <v>41640</v>
      </c>
      <c r="C24" s="6">
        <v>42004</v>
      </c>
      <c r="D24" s="9">
        <v>688000</v>
      </c>
      <c r="E24" s="14">
        <f t="shared" si="3"/>
        <v>360</v>
      </c>
      <c r="F24" s="21">
        <f t="shared" si="4"/>
        <v>688000</v>
      </c>
      <c r="G24" s="20"/>
      <c r="H24" s="4"/>
      <c r="I24" s="4"/>
      <c r="O24" s="4"/>
      <c r="P24" s="4"/>
    </row>
    <row r="25" spans="1:16" ht="15" customHeight="1" x14ac:dyDescent="0.25">
      <c r="A25" s="3"/>
      <c r="B25" s="6">
        <v>42005</v>
      </c>
      <c r="C25" s="6">
        <v>42369</v>
      </c>
      <c r="D25" s="9">
        <v>718350</v>
      </c>
      <c r="E25" s="14">
        <f t="shared" si="3"/>
        <v>360</v>
      </c>
      <c r="F25" s="21">
        <f t="shared" si="4"/>
        <v>718350</v>
      </c>
      <c r="G25" s="20"/>
      <c r="H25" s="4"/>
      <c r="I25" s="4"/>
      <c r="O25" s="4"/>
      <c r="P25" s="4"/>
    </row>
    <row r="26" spans="1:16" ht="15" customHeight="1" x14ac:dyDescent="0.25">
      <c r="A26" s="3"/>
      <c r="B26" s="6">
        <v>42370</v>
      </c>
      <c r="C26" s="6">
        <v>42735</v>
      </c>
      <c r="D26" s="9">
        <v>767155</v>
      </c>
      <c r="E26" s="14">
        <f t="shared" si="3"/>
        <v>360</v>
      </c>
      <c r="F26" s="21">
        <f t="shared" si="4"/>
        <v>767155</v>
      </c>
      <c r="G26" s="20"/>
      <c r="H26" s="4"/>
      <c r="I26" s="4"/>
      <c r="O26" s="4"/>
      <c r="P26" s="4"/>
    </row>
    <row r="27" spans="1:16" ht="15" customHeight="1" x14ac:dyDescent="0.25">
      <c r="A27" s="3"/>
      <c r="B27" s="6">
        <v>42736</v>
      </c>
      <c r="C27" s="6">
        <v>43100</v>
      </c>
      <c r="D27" s="9">
        <v>1525851</v>
      </c>
      <c r="E27" s="14">
        <f>DAYS360(B27,C27)</f>
        <v>360</v>
      </c>
      <c r="F27" s="21">
        <f>(D27*E27)/360</f>
        <v>1525851</v>
      </c>
      <c r="G27" s="20"/>
      <c r="H27" s="4"/>
      <c r="I27" s="4"/>
      <c r="J27" s="4"/>
      <c r="K27" s="4"/>
      <c r="L27" s="4"/>
      <c r="M27" s="4"/>
      <c r="N27" s="4"/>
      <c r="O27" s="4"/>
      <c r="P27" s="4"/>
    </row>
    <row r="28" spans="1:16" x14ac:dyDescent="0.25">
      <c r="A28" s="3"/>
      <c r="B28" s="6">
        <v>43101</v>
      </c>
      <c r="C28" s="6">
        <v>43465</v>
      </c>
      <c r="D28" s="9">
        <v>1617485</v>
      </c>
      <c r="E28" s="14">
        <f t="shared" ref="E28:E30" si="5">DAYS360(B28,C28)</f>
        <v>360</v>
      </c>
      <c r="F28" s="21">
        <f t="shared" ref="F28:F30" si="6">(D28*E28)/360</f>
        <v>1617485</v>
      </c>
      <c r="G28" s="20"/>
      <c r="H28" s="4"/>
      <c r="I28" s="4"/>
      <c r="J28" s="4"/>
      <c r="K28" s="4"/>
      <c r="L28" s="4"/>
      <c r="M28" s="4"/>
      <c r="N28" s="4"/>
      <c r="O28" s="4"/>
      <c r="P28" s="4"/>
    </row>
    <row r="29" spans="1:16" x14ac:dyDescent="0.25">
      <c r="A29" s="3"/>
      <c r="B29" s="6">
        <v>43466</v>
      </c>
      <c r="C29" s="6">
        <v>43830</v>
      </c>
      <c r="D29" s="9">
        <v>1695123</v>
      </c>
      <c r="E29" s="14">
        <f t="shared" si="5"/>
        <v>360</v>
      </c>
      <c r="F29" s="21">
        <f t="shared" si="6"/>
        <v>1695123</v>
      </c>
      <c r="G29" s="20"/>
      <c r="H29" s="4"/>
      <c r="I29" s="4"/>
      <c r="J29" s="4"/>
      <c r="K29" s="4"/>
      <c r="L29" s="4"/>
      <c r="M29" s="4"/>
      <c r="N29" s="4"/>
      <c r="O29" s="4"/>
      <c r="P29" s="4"/>
    </row>
    <row r="30" spans="1:16" x14ac:dyDescent="0.25">
      <c r="A30" s="3"/>
      <c r="B30" s="6">
        <v>43831</v>
      </c>
      <c r="C30" s="6">
        <v>44042</v>
      </c>
      <c r="D30" s="9">
        <v>1776945</v>
      </c>
      <c r="E30" s="14">
        <f t="shared" si="5"/>
        <v>209</v>
      </c>
      <c r="F30" s="21">
        <f t="shared" si="6"/>
        <v>1031615.2916666666</v>
      </c>
      <c r="G30" s="20"/>
      <c r="H30" s="4"/>
      <c r="I30" s="4"/>
      <c r="J30" s="4"/>
      <c r="K30" s="4"/>
      <c r="L30" s="4"/>
      <c r="M30" s="4"/>
      <c r="N30" s="4"/>
      <c r="O30" s="4"/>
      <c r="P30" s="4"/>
    </row>
    <row r="31" spans="1:16" ht="15" customHeight="1" x14ac:dyDescent="0.25">
      <c r="A31" s="3"/>
      <c r="B31" s="36" t="s">
        <v>8</v>
      </c>
      <c r="C31" s="36"/>
      <c r="D31" s="36"/>
      <c r="E31" s="36"/>
      <c r="F31" s="22">
        <f>SUM(F22:F30)</f>
        <v>8915079.291666666</v>
      </c>
      <c r="G31" s="20"/>
      <c r="H31" s="4"/>
      <c r="I31" s="4"/>
      <c r="J31" s="4"/>
      <c r="K31" s="4"/>
      <c r="L31" s="4"/>
      <c r="M31" s="4"/>
      <c r="N31" s="4"/>
      <c r="O31" s="4"/>
      <c r="P31" s="4"/>
    </row>
    <row r="32" spans="1:16" ht="15" customHeight="1" x14ac:dyDescent="0.25">
      <c r="A32" s="3"/>
      <c r="B32" s="4"/>
      <c r="C32" s="4"/>
      <c r="D32" s="4"/>
      <c r="E32" s="4"/>
      <c r="F32" s="4"/>
      <c r="G32" s="4"/>
      <c r="H32" s="4"/>
      <c r="I32" s="4"/>
      <c r="J32" s="4"/>
      <c r="K32" s="4"/>
      <c r="L32" s="4"/>
      <c r="M32" s="4"/>
      <c r="N32" s="4"/>
      <c r="O32" s="4"/>
      <c r="P32" s="4"/>
    </row>
    <row r="33" spans="1:16" ht="15" customHeight="1" x14ac:dyDescent="0.25">
      <c r="A33" s="3"/>
      <c r="B33" s="16" t="s">
        <v>1</v>
      </c>
      <c r="C33" s="16" t="s">
        <v>2</v>
      </c>
      <c r="D33" s="16" t="s">
        <v>9</v>
      </c>
      <c r="E33" s="16" t="s">
        <v>6</v>
      </c>
      <c r="F33" s="19" t="s">
        <v>11</v>
      </c>
      <c r="G33" s="20"/>
      <c r="H33" s="4"/>
      <c r="I33" s="4"/>
      <c r="J33" s="4"/>
      <c r="K33" s="4"/>
      <c r="L33" s="4"/>
      <c r="M33" s="4"/>
      <c r="N33" s="4"/>
      <c r="O33" s="4"/>
      <c r="P33" s="4"/>
    </row>
    <row r="34" spans="1:16" ht="15" customHeight="1" x14ac:dyDescent="0.25">
      <c r="A34" s="3"/>
      <c r="B34" s="6">
        <v>41153</v>
      </c>
      <c r="C34" s="6">
        <v>41274</v>
      </c>
      <c r="D34" s="9">
        <v>634500</v>
      </c>
      <c r="E34" s="14">
        <f t="shared" ref="E34:E38" si="7">DAYS360(B34,C34)</f>
        <v>120</v>
      </c>
      <c r="F34" s="23">
        <f t="shared" ref="F34:F38" si="8">(D34*E34)/360</f>
        <v>211500</v>
      </c>
      <c r="G34" s="20"/>
      <c r="H34" s="4"/>
      <c r="I34" s="4"/>
      <c r="J34" s="4"/>
      <c r="K34" s="4"/>
      <c r="L34" s="4"/>
      <c r="M34" s="4"/>
      <c r="N34" s="4"/>
      <c r="O34" s="4"/>
      <c r="P34" s="4"/>
    </row>
    <row r="35" spans="1:16" ht="15" customHeight="1" x14ac:dyDescent="0.25">
      <c r="A35" s="3"/>
      <c r="B35" s="6">
        <v>41275</v>
      </c>
      <c r="C35" s="6">
        <v>41639</v>
      </c>
      <c r="D35" s="9">
        <v>660000</v>
      </c>
      <c r="E35" s="14">
        <f t="shared" si="7"/>
        <v>360</v>
      </c>
      <c r="F35" s="23">
        <f t="shared" si="8"/>
        <v>660000</v>
      </c>
      <c r="G35" s="20"/>
      <c r="H35" s="4"/>
      <c r="I35" s="4"/>
      <c r="J35" s="4"/>
      <c r="K35" s="4"/>
      <c r="L35" s="4"/>
      <c r="M35" s="4"/>
      <c r="N35" s="4"/>
      <c r="O35" s="4"/>
      <c r="P35" s="4"/>
    </row>
    <row r="36" spans="1:16" ht="15" customHeight="1" x14ac:dyDescent="0.25">
      <c r="A36" s="3"/>
      <c r="B36" s="6">
        <v>41640</v>
      </c>
      <c r="C36" s="6">
        <v>42004</v>
      </c>
      <c r="D36" s="9">
        <v>688000</v>
      </c>
      <c r="E36" s="14">
        <f t="shared" si="7"/>
        <v>360</v>
      </c>
      <c r="F36" s="23">
        <f t="shared" si="8"/>
        <v>688000</v>
      </c>
      <c r="G36" s="20"/>
      <c r="H36" s="4"/>
      <c r="I36" s="4"/>
      <c r="J36" s="4"/>
      <c r="K36" s="4"/>
      <c r="L36" s="4"/>
      <c r="M36" s="4"/>
      <c r="N36" s="4"/>
      <c r="O36" s="4"/>
      <c r="P36" s="4"/>
    </row>
    <row r="37" spans="1:16" ht="15" customHeight="1" x14ac:dyDescent="0.25">
      <c r="A37" s="3"/>
      <c r="B37" s="6">
        <v>42005</v>
      </c>
      <c r="C37" s="6">
        <v>42369</v>
      </c>
      <c r="D37" s="9">
        <v>718350</v>
      </c>
      <c r="E37" s="14">
        <f t="shared" si="7"/>
        <v>360</v>
      </c>
      <c r="F37" s="23">
        <f t="shared" si="8"/>
        <v>718350</v>
      </c>
      <c r="G37" s="20"/>
      <c r="H37" s="4"/>
      <c r="I37" s="4"/>
      <c r="J37" s="4"/>
      <c r="K37" s="4"/>
      <c r="L37" s="4"/>
      <c r="M37" s="4"/>
      <c r="N37" s="4"/>
      <c r="O37" s="4"/>
      <c r="P37" s="4"/>
    </row>
    <row r="38" spans="1:16" ht="15" customHeight="1" x14ac:dyDescent="0.25">
      <c r="A38" s="3"/>
      <c r="B38" s="6">
        <v>42370</v>
      </c>
      <c r="C38" s="6">
        <v>42735</v>
      </c>
      <c r="D38" s="9">
        <v>767155</v>
      </c>
      <c r="E38" s="14">
        <f t="shared" si="7"/>
        <v>360</v>
      </c>
      <c r="F38" s="23">
        <f t="shared" si="8"/>
        <v>767155</v>
      </c>
      <c r="G38" s="20"/>
      <c r="H38" s="4"/>
      <c r="I38" s="4"/>
      <c r="J38" s="4"/>
      <c r="K38" s="4"/>
      <c r="L38" s="4"/>
      <c r="M38" s="4"/>
      <c r="N38" s="4"/>
      <c r="O38" s="4"/>
      <c r="P38" s="4"/>
    </row>
    <row r="39" spans="1:16" ht="14.25" customHeight="1" x14ac:dyDescent="0.25">
      <c r="A39" s="3"/>
      <c r="B39" s="6">
        <v>42736</v>
      </c>
      <c r="C39" s="6">
        <v>43100</v>
      </c>
      <c r="D39" s="9">
        <v>1525851</v>
      </c>
      <c r="E39" s="14">
        <f>DAYS360(B39,C39)</f>
        <v>360</v>
      </c>
      <c r="F39" s="23">
        <f>(D39*E39)/360</f>
        <v>1525851</v>
      </c>
      <c r="G39" s="20"/>
      <c r="H39" s="4"/>
      <c r="I39" s="4"/>
      <c r="J39" s="4"/>
      <c r="K39" s="4"/>
      <c r="L39" s="4"/>
      <c r="M39" s="4"/>
      <c r="N39" s="4"/>
      <c r="O39" s="4"/>
      <c r="P39" s="4"/>
    </row>
    <row r="40" spans="1:16" ht="14.25" customHeight="1" x14ac:dyDescent="0.25">
      <c r="A40" s="3"/>
      <c r="B40" s="6">
        <v>43101</v>
      </c>
      <c r="C40" s="6">
        <v>43465</v>
      </c>
      <c r="D40" s="9">
        <v>1617485</v>
      </c>
      <c r="E40" s="14">
        <f t="shared" ref="E40:E42" si="9">DAYS360(B40,C40)</f>
        <v>360</v>
      </c>
      <c r="F40" s="23">
        <f t="shared" ref="F40:F42" si="10">(D40*E40)/360</f>
        <v>1617485</v>
      </c>
      <c r="G40" s="20"/>
      <c r="H40" s="4"/>
      <c r="I40" s="4"/>
      <c r="J40" s="4"/>
      <c r="K40" s="4"/>
      <c r="L40" s="4"/>
      <c r="M40" s="4"/>
      <c r="N40" s="4"/>
      <c r="O40" s="4"/>
      <c r="P40" s="4"/>
    </row>
    <row r="41" spans="1:16" ht="14.25" customHeight="1" x14ac:dyDescent="0.25">
      <c r="A41" s="3"/>
      <c r="B41" s="6">
        <v>43466</v>
      </c>
      <c r="C41" s="6">
        <v>43830</v>
      </c>
      <c r="D41" s="9">
        <v>1695123</v>
      </c>
      <c r="E41" s="14">
        <f t="shared" si="9"/>
        <v>360</v>
      </c>
      <c r="F41" s="23">
        <f t="shared" si="10"/>
        <v>1695123</v>
      </c>
      <c r="G41" s="20"/>
      <c r="H41" s="4"/>
      <c r="I41" s="4"/>
      <c r="J41" s="4"/>
      <c r="K41" s="4"/>
      <c r="L41" s="4"/>
      <c r="M41" s="4"/>
      <c r="N41" s="4"/>
      <c r="O41" s="4"/>
      <c r="P41" s="4"/>
    </row>
    <row r="42" spans="1:16" ht="14.25" customHeight="1" x14ac:dyDescent="0.25">
      <c r="A42" s="3"/>
      <c r="B42" s="6">
        <v>43831</v>
      </c>
      <c r="C42" s="6">
        <v>44042</v>
      </c>
      <c r="D42" s="9">
        <v>1776945</v>
      </c>
      <c r="E42" s="14">
        <f t="shared" si="9"/>
        <v>209</v>
      </c>
      <c r="F42" s="23">
        <f t="shared" si="10"/>
        <v>1031615.2916666666</v>
      </c>
      <c r="G42" s="20"/>
      <c r="H42" s="4"/>
      <c r="I42" s="4"/>
      <c r="J42" s="4"/>
      <c r="K42" s="4"/>
      <c r="L42" s="4"/>
      <c r="M42" s="4"/>
      <c r="N42" s="4"/>
      <c r="O42" s="4"/>
      <c r="P42" s="4"/>
    </row>
    <row r="43" spans="1:16" s="1" customFormat="1" ht="15" customHeight="1" x14ac:dyDescent="0.2">
      <c r="A43" s="3"/>
      <c r="B43" s="36" t="s">
        <v>8</v>
      </c>
      <c r="C43" s="36"/>
      <c r="D43" s="36"/>
      <c r="E43" s="36"/>
      <c r="F43" s="22">
        <f>SUM(F34:F42)</f>
        <v>8915079.291666666</v>
      </c>
      <c r="G43" s="20"/>
      <c r="H43" s="4"/>
      <c r="I43" s="4"/>
      <c r="J43" s="4"/>
      <c r="K43" s="4"/>
      <c r="L43" s="4"/>
      <c r="M43" s="4"/>
      <c r="N43" s="4"/>
      <c r="O43" s="4"/>
      <c r="P43" s="4"/>
    </row>
    <row r="44" spans="1:16" s="1" customFormat="1" ht="12" customHeight="1" x14ac:dyDescent="0.2">
      <c r="A44" s="3"/>
      <c r="B44" s="4"/>
      <c r="C44" s="4"/>
      <c r="D44" s="4"/>
      <c r="E44" s="4"/>
      <c r="F44" s="4"/>
      <c r="G44" s="4"/>
      <c r="H44" s="4"/>
      <c r="I44" s="4"/>
      <c r="J44" s="4"/>
      <c r="K44" s="4"/>
      <c r="L44" s="4"/>
      <c r="M44" s="4"/>
      <c r="N44" s="4"/>
      <c r="O44" s="4"/>
      <c r="P44" s="4"/>
    </row>
    <row r="45" spans="1:16" s="1" customFormat="1" ht="12" customHeight="1" x14ac:dyDescent="0.2">
      <c r="A45" s="3"/>
      <c r="B45" s="16" t="s">
        <v>1</v>
      </c>
      <c r="C45" s="16" t="s">
        <v>2</v>
      </c>
      <c r="D45" s="16" t="s">
        <v>11</v>
      </c>
      <c r="E45" s="16" t="s">
        <v>6</v>
      </c>
      <c r="F45" s="19" t="s">
        <v>12</v>
      </c>
      <c r="G45" s="4"/>
      <c r="H45" s="4"/>
      <c r="I45" s="4"/>
      <c r="J45" s="4"/>
      <c r="K45" s="4"/>
      <c r="L45" s="4"/>
      <c r="M45" s="4"/>
      <c r="N45" s="4"/>
      <c r="O45" s="4"/>
      <c r="P45" s="4"/>
    </row>
    <row r="46" spans="1:16" s="1" customFormat="1" ht="12" customHeight="1" x14ac:dyDescent="0.2">
      <c r="A46" s="3"/>
      <c r="B46" s="6">
        <v>41153</v>
      </c>
      <c r="C46" s="6">
        <v>41274</v>
      </c>
      <c r="D46" s="9">
        <f>+F34</f>
        <v>211500</v>
      </c>
      <c r="E46" s="14">
        <f t="shared" ref="E46:E50" si="11">DAYS360(B46,C46)</f>
        <v>120</v>
      </c>
      <c r="F46" s="14">
        <f t="shared" ref="F46:F50" si="12">(D46*E46*0.12)/360</f>
        <v>8460</v>
      </c>
      <c r="G46" s="4"/>
      <c r="H46" s="4"/>
      <c r="I46" s="4"/>
      <c r="J46" s="4"/>
      <c r="K46" s="4"/>
      <c r="L46" s="4"/>
      <c r="M46" s="4"/>
      <c r="N46" s="4"/>
      <c r="O46" s="4"/>
      <c r="P46" s="4"/>
    </row>
    <row r="47" spans="1:16" s="1" customFormat="1" ht="12" customHeight="1" x14ac:dyDescent="0.2">
      <c r="A47" s="3"/>
      <c r="B47" s="6">
        <v>41275</v>
      </c>
      <c r="C47" s="6">
        <v>41639</v>
      </c>
      <c r="D47" s="9">
        <f t="shared" ref="D47:D54" si="13">+F35</f>
        <v>660000</v>
      </c>
      <c r="E47" s="14">
        <f t="shared" si="11"/>
        <v>360</v>
      </c>
      <c r="F47" s="14">
        <f t="shared" si="12"/>
        <v>79200</v>
      </c>
      <c r="G47" s="4"/>
      <c r="H47" s="4"/>
      <c r="I47" s="4"/>
      <c r="J47" s="4"/>
      <c r="K47" s="4"/>
      <c r="L47" s="4"/>
      <c r="M47" s="4"/>
      <c r="N47" s="4"/>
      <c r="O47" s="4"/>
      <c r="P47" s="4"/>
    </row>
    <row r="48" spans="1:16" s="1" customFormat="1" ht="12" customHeight="1" x14ac:dyDescent="0.2">
      <c r="A48" s="3"/>
      <c r="B48" s="6">
        <v>41640</v>
      </c>
      <c r="C48" s="6">
        <v>42004</v>
      </c>
      <c r="D48" s="9">
        <f t="shared" si="13"/>
        <v>688000</v>
      </c>
      <c r="E48" s="14">
        <f t="shared" si="11"/>
        <v>360</v>
      </c>
      <c r="F48" s="14">
        <f t="shared" si="12"/>
        <v>82560</v>
      </c>
      <c r="G48" s="4"/>
      <c r="H48" s="4"/>
      <c r="I48" s="4"/>
      <c r="J48" s="4"/>
      <c r="K48" s="4"/>
      <c r="L48" s="4"/>
      <c r="M48" s="4"/>
      <c r="N48" s="4"/>
      <c r="O48" s="4"/>
      <c r="P48" s="4"/>
    </row>
    <row r="49" spans="1:16" s="1" customFormat="1" ht="12" customHeight="1" x14ac:dyDescent="0.2">
      <c r="A49" s="3"/>
      <c r="B49" s="6">
        <v>42005</v>
      </c>
      <c r="C49" s="6">
        <v>42369</v>
      </c>
      <c r="D49" s="9">
        <f t="shared" si="13"/>
        <v>718350</v>
      </c>
      <c r="E49" s="14">
        <f t="shared" si="11"/>
        <v>360</v>
      </c>
      <c r="F49" s="14">
        <f t="shared" si="12"/>
        <v>86202</v>
      </c>
      <c r="G49" s="4"/>
      <c r="H49" s="4"/>
      <c r="I49" s="4"/>
      <c r="J49" s="4"/>
      <c r="K49" s="4"/>
      <c r="L49" s="4"/>
      <c r="M49" s="4"/>
      <c r="N49" s="4"/>
      <c r="O49" s="4"/>
      <c r="P49" s="4"/>
    </row>
    <row r="50" spans="1:16" s="1" customFormat="1" ht="12" customHeight="1" x14ac:dyDescent="0.2">
      <c r="A50" s="3"/>
      <c r="B50" s="6">
        <v>42370</v>
      </c>
      <c r="C50" s="6">
        <v>42735</v>
      </c>
      <c r="D50" s="9">
        <f t="shared" si="13"/>
        <v>767155</v>
      </c>
      <c r="E50" s="14">
        <f t="shared" si="11"/>
        <v>360</v>
      </c>
      <c r="F50" s="14">
        <f t="shared" si="12"/>
        <v>92058.6</v>
      </c>
      <c r="G50" s="4"/>
      <c r="H50" s="4"/>
      <c r="I50" s="4"/>
      <c r="J50" s="4"/>
      <c r="K50" s="4"/>
      <c r="L50" s="4"/>
      <c r="M50" s="4"/>
      <c r="N50" s="4"/>
      <c r="O50" s="4"/>
      <c r="P50" s="4"/>
    </row>
    <row r="51" spans="1:16" s="1" customFormat="1" ht="12" customHeight="1" x14ac:dyDescent="0.2">
      <c r="A51" s="3"/>
      <c r="B51" s="6">
        <v>42736</v>
      </c>
      <c r="C51" s="6">
        <v>43100</v>
      </c>
      <c r="D51" s="9">
        <f>+F39</f>
        <v>1525851</v>
      </c>
      <c r="E51" s="14">
        <f>DAYS360(B51,C51)</f>
        <v>360</v>
      </c>
      <c r="F51" s="14">
        <f>(D51*E51*0.12)/360</f>
        <v>183102.12</v>
      </c>
      <c r="G51" s="4"/>
      <c r="H51" s="4"/>
      <c r="I51" s="4"/>
      <c r="J51" s="4"/>
      <c r="K51" s="4"/>
      <c r="L51" s="4"/>
      <c r="M51" s="4"/>
      <c r="N51" s="4"/>
      <c r="O51" s="4"/>
      <c r="P51" s="4"/>
    </row>
    <row r="52" spans="1:16" s="1" customFormat="1" ht="12" customHeight="1" x14ac:dyDescent="0.2">
      <c r="A52" s="3"/>
      <c r="B52" s="6">
        <v>43101</v>
      </c>
      <c r="C52" s="6">
        <v>43465</v>
      </c>
      <c r="D52" s="9">
        <f t="shared" si="13"/>
        <v>1617485</v>
      </c>
      <c r="E52" s="14">
        <f t="shared" ref="E52:E54" si="14">DAYS360(B52,C52)</f>
        <v>360</v>
      </c>
      <c r="F52" s="14">
        <f>(D52*E52*0.24)/360</f>
        <v>388196.4</v>
      </c>
      <c r="G52" s="4"/>
      <c r="H52" s="4"/>
      <c r="I52" s="4"/>
      <c r="J52" s="4"/>
      <c r="K52" s="4"/>
      <c r="L52" s="4"/>
      <c r="M52" s="4"/>
      <c r="N52" s="4"/>
      <c r="O52" s="4"/>
      <c r="P52" s="4"/>
    </row>
    <row r="53" spans="1:16" s="1" customFormat="1" ht="12" customHeight="1" x14ac:dyDescent="0.2">
      <c r="A53" s="3"/>
      <c r="B53" s="6">
        <v>43466</v>
      </c>
      <c r="C53" s="6">
        <v>43830</v>
      </c>
      <c r="D53" s="9">
        <f t="shared" si="13"/>
        <v>1695123</v>
      </c>
      <c r="E53" s="14">
        <f t="shared" si="14"/>
        <v>360</v>
      </c>
      <c r="F53" s="14">
        <f t="shared" ref="F53:F54" si="15">(D53*E53*0.24)/360</f>
        <v>406829.51999999996</v>
      </c>
      <c r="G53" s="4"/>
      <c r="H53" s="4"/>
      <c r="I53" s="4"/>
      <c r="J53" s="4"/>
      <c r="K53" s="4"/>
      <c r="L53" s="4"/>
      <c r="M53" s="4"/>
      <c r="N53" s="4"/>
      <c r="O53" s="4"/>
      <c r="P53" s="4"/>
    </row>
    <row r="54" spans="1:16" s="1" customFormat="1" ht="12" customHeight="1" x14ac:dyDescent="0.2">
      <c r="A54" s="3"/>
      <c r="B54" s="6">
        <v>43831</v>
      </c>
      <c r="C54" s="6">
        <v>44042</v>
      </c>
      <c r="D54" s="9">
        <f t="shared" si="13"/>
        <v>1031615.2916666666</v>
      </c>
      <c r="E54" s="14">
        <f t="shared" si="14"/>
        <v>209</v>
      </c>
      <c r="F54" s="14">
        <f t="shared" si="15"/>
        <v>143738.39730555553</v>
      </c>
      <c r="G54" s="4"/>
      <c r="H54" s="4"/>
      <c r="I54" s="4"/>
      <c r="J54" s="4"/>
      <c r="K54" s="4"/>
      <c r="L54" s="4"/>
      <c r="M54" s="4"/>
      <c r="N54" s="4"/>
      <c r="O54" s="4"/>
      <c r="P54" s="4"/>
    </row>
    <row r="55" spans="1:16" s="1" customFormat="1" ht="12.75" x14ac:dyDescent="0.2">
      <c r="A55" s="3"/>
      <c r="B55" s="36" t="s">
        <v>8</v>
      </c>
      <c r="C55" s="36"/>
      <c r="D55" s="36"/>
      <c r="E55" s="36"/>
      <c r="F55" s="22">
        <f>SUM(F46:F54)</f>
        <v>1470347.0373055553</v>
      </c>
      <c r="G55" s="24"/>
      <c r="H55" s="4"/>
      <c r="I55" s="4"/>
      <c r="J55" s="4"/>
      <c r="K55" s="4"/>
      <c r="L55" s="4"/>
      <c r="M55" s="4"/>
      <c r="N55" s="4"/>
      <c r="O55" s="4"/>
      <c r="P55" s="4"/>
    </row>
    <row r="56" spans="1:16" s="1" customFormat="1" ht="12.75" x14ac:dyDescent="0.2">
      <c r="A56" s="3"/>
      <c r="B56" s="4"/>
      <c r="C56" s="4"/>
      <c r="D56" s="4"/>
      <c r="E56" s="4"/>
      <c r="F56" s="4"/>
      <c r="G56" s="4"/>
      <c r="H56" s="4"/>
      <c r="I56" s="4"/>
      <c r="J56" s="4"/>
      <c r="K56" s="4"/>
      <c r="L56" s="4"/>
      <c r="M56" s="4"/>
      <c r="N56" s="4"/>
      <c r="O56" s="4"/>
      <c r="P56" s="4"/>
    </row>
    <row r="57" spans="1:16" s="1" customFormat="1" ht="12.75" x14ac:dyDescent="0.2">
      <c r="A57" s="3"/>
      <c r="B57" s="16" t="s">
        <v>1</v>
      </c>
      <c r="C57" s="16" t="s">
        <v>2</v>
      </c>
      <c r="D57" s="16" t="s">
        <v>9</v>
      </c>
      <c r="E57" s="16" t="s">
        <v>6</v>
      </c>
      <c r="F57" s="19" t="s">
        <v>13</v>
      </c>
      <c r="G57" s="4"/>
      <c r="H57" s="4"/>
      <c r="I57" s="4"/>
      <c r="J57" s="4"/>
      <c r="K57" s="4"/>
      <c r="L57" s="4"/>
      <c r="M57" s="4"/>
      <c r="N57" s="4"/>
      <c r="O57" s="4"/>
      <c r="P57" s="4"/>
    </row>
    <row r="58" spans="1:16" s="1" customFormat="1" ht="12.75" x14ac:dyDescent="0.2">
      <c r="A58" s="3"/>
      <c r="B58" s="6">
        <v>41153</v>
      </c>
      <c r="C58" s="6">
        <v>44042</v>
      </c>
      <c r="D58" s="8">
        <v>1679913</v>
      </c>
      <c r="E58" s="14">
        <f>DAYS360(B58,C58)</f>
        <v>2849</v>
      </c>
      <c r="F58" s="14">
        <f>(D58*E58)/720</f>
        <v>6647322.4124999996</v>
      </c>
      <c r="G58" s="4"/>
      <c r="H58" s="4"/>
      <c r="I58" s="4"/>
      <c r="J58" s="4"/>
      <c r="K58" s="4"/>
      <c r="L58" s="4"/>
      <c r="M58" s="4"/>
      <c r="N58" s="4"/>
      <c r="O58" s="4"/>
      <c r="P58" s="4"/>
    </row>
    <row r="59" spans="1:16" s="1" customFormat="1" ht="12.75" x14ac:dyDescent="0.2">
      <c r="A59" s="3"/>
      <c r="B59" s="36" t="s">
        <v>8</v>
      </c>
      <c r="C59" s="36"/>
      <c r="D59" s="36"/>
      <c r="E59" s="36"/>
      <c r="F59" s="22">
        <f>SUM(F58)</f>
        <v>6647322.4124999996</v>
      </c>
      <c r="G59" s="4"/>
      <c r="H59" s="4"/>
      <c r="I59" s="4"/>
      <c r="J59" s="4"/>
      <c r="K59" s="4"/>
      <c r="L59" s="4"/>
      <c r="M59" s="4"/>
      <c r="N59" s="4"/>
      <c r="O59" s="4"/>
      <c r="P59" s="4"/>
    </row>
    <row r="60" spans="1:16" s="1" customFormat="1" ht="12.75" x14ac:dyDescent="0.2">
      <c r="A60" s="3"/>
      <c r="B60" s="33"/>
      <c r="C60" s="33"/>
      <c r="D60" s="33"/>
      <c r="E60" s="4"/>
      <c r="F60" s="4"/>
      <c r="G60" s="4"/>
      <c r="H60" s="4"/>
      <c r="I60" s="4"/>
      <c r="J60" s="4"/>
      <c r="K60" s="4"/>
      <c r="L60" s="4"/>
      <c r="M60" s="4"/>
      <c r="N60" s="4"/>
      <c r="O60" s="4"/>
      <c r="P60" s="4"/>
    </row>
    <row r="61" spans="1:16" s="1" customFormat="1" ht="12.75" x14ac:dyDescent="0.2">
      <c r="A61" s="3"/>
      <c r="B61" s="16" t="s">
        <v>1</v>
      </c>
      <c r="C61" s="16" t="s">
        <v>2</v>
      </c>
      <c r="D61" s="16" t="s">
        <v>24</v>
      </c>
      <c r="E61" s="16" t="s">
        <v>6</v>
      </c>
      <c r="F61" s="19" t="s">
        <v>23</v>
      </c>
      <c r="G61" s="4"/>
      <c r="H61" s="4"/>
      <c r="I61" s="4"/>
      <c r="J61" s="4"/>
      <c r="K61" s="4"/>
      <c r="L61" s="4"/>
      <c r="M61" s="4"/>
      <c r="N61" s="4"/>
      <c r="O61" s="4"/>
      <c r="P61" s="4"/>
    </row>
    <row r="62" spans="1:16" s="1" customFormat="1" ht="12.75" x14ac:dyDescent="0.2">
      <c r="A62" s="3"/>
      <c r="B62" s="6">
        <v>41153</v>
      </c>
      <c r="C62" s="6">
        <v>41274</v>
      </c>
      <c r="D62" s="9">
        <v>67800</v>
      </c>
      <c r="E62" s="14">
        <f t="shared" ref="E62:E66" si="16">DAYS360(B62,C62)</f>
        <v>120</v>
      </c>
      <c r="F62" s="23">
        <f t="shared" ref="F62:F66" si="17">D62/30*E62</f>
        <v>271200</v>
      </c>
      <c r="G62" s="4"/>
      <c r="H62" s="4"/>
      <c r="I62" s="4"/>
      <c r="J62" s="4"/>
      <c r="K62" s="4"/>
      <c r="L62" s="4"/>
      <c r="M62" s="4"/>
      <c r="N62" s="4"/>
      <c r="O62" s="4"/>
      <c r="P62" s="4"/>
    </row>
    <row r="63" spans="1:16" s="1" customFormat="1" ht="12.75" x14ac:dyDescent="0.2">
      <c r="A63" s="3"/>
      <c r="B63" s="6">
        <v>41275</v>
      </c>
      <c r="C63" s="6">
        <v>41639</v>
      </c>
      <c r="D63" s="9">
        <v>70500</v>
      </c>
      <c r="E63" s="14">
        <f t="shared" si="16"/>
        <v>360</v>
      </c>
      <c r="F63" s="23">
        <f t="shared" si="17"/>
        <v>846000</v>
      </c>
      <c r="G63" s="4"/>
      <c r="H63" s="4"/>
      <c r="I63" s="4"/>
      <c r="J63" s="4"/>
      <c r="K63" s="4"/>
      <c r="L63" s="4"/>
      <c r="M63" s="4"/>
      <c r="N63" s="4"/>
      <c r="O63" s="4"/>
      <c r="P63" s="4"/>
    </row>
    <row r="64" spans="1:16" s="1" customFormat="1" ht="12.75" x14ac:dyDescent="0.2">
      <c r="A64" s="3"/>
      <c r="B64" s="6">
        <v>41640</v>
      </c>
      <c r="C64" s="6">
        <v>42004</v>
      </c>
      <c r="D64" s="9">
        <v>72000</v>
      </c>
      <c r="E64" s="14">
        <f t="shared" si="16"/>
        <v>360</v>
      </c>
      <c r="F64" s="23">
        <f t="shared" si="17"/>
        <v>864000</v>
      </c>
      <c r="G64" s="4"/>
      <c r="H64" s="4"/>
      <c r="I64" s="4"/>
      <c r="J64" s="4"/>
      <c r="K64" s="4"/>
      <c r="L64" s="4"/>
      <c r="M64" s="4"/>
      <c r="N64" s="4"/>
      <c r="O64" s="4"/>
      <c r="P64" s="4"/>
    </row>
    <row r="65" spans="1:16" s="1" customFormat="1" ht="12.75" x14ac:dyDescent="0.2">
      <c r="A65" s="3"/>
      <c r="B65" s="6">
        <v>42005</v>
      </c>
      <c r="C65" s="6">
        <v>42369</v>
      </c>
      <c r="D65" s="9">
        <v>74000</v>
      </c>
      <c r="E65" s="14">
        <f t="shared" si="16"/>
        <v>360</v>
      </c>
      <c r="F65" s="23">
        <f t="shared" si="17"/>
        <v>888000</v>
      </c>
      <c r="G65" s="4"/>
      <c r="H65" s="4"/>
      <c r="I65" s="4"/>
      <c r="J65" s="4"/>
      <c r="K65" s="4"/>
      <c r="L65" s="4"/>
      <c r="M65" s="4"/>
      <c r="N65" s="4"/>
      <c r="O65" s="4"/>
      <c r="P65" s="4"/>
    </row>
    <row r="66" spans="1:16" s="1" customFormat="1" ht="12.75" x14ac:dyDescent="0.2">
      <c r="A66" s="3"/>
      <c r="B66" s="6">
        <v>42370</v>
      </c>
      <c r="C66" s="6">
        <v>42735</v>
      </c>
      <c r="D66" s="9">
        <v>77700</v>
      </c>
      <c r="E66" s="14">
        <f t="shared" si="16"/>
        <v>360</v>
      </c>
      <c r="F66" s="23">
        <f t="shared" si="17"/>
        <v>932400</v>
      </c>
      <c r="G66" s="4"/>
      <c r="H66" s="4"/>
      <c r="I66" s="4"/>
      <c r="J66" s="4"/>
      <c r="K66" s="4"/>
      <c r="L66" s="4"/>
      <c r="M66" s="4"/>
      <c r="N66" s="4"/>
      <c r="O66" s="4"/>
      <c r="P66" s="4"/>
    </row>
    <row r="67" spans="1:16" s="1" customFormat="1" ht="12.75" x14ac:dyDescent="0.2">
      <c r="A67" s="3"/>
      <c r="B67" s="6">
        <v>42736</v>
      </c>
      <c r="C67" s="6">
        <v>43100</v>
      </c>
      <c r="D67" s="9">
        <v>83140</v>
      </c>
      <c r="E67" s="14">
        <f>DAYS360(B67,C67)</f>
        <v>360</v>
      </c>
      <c r="F67" s="23">
        <f>D67/30*E67</f>
        <v>997680</v>
      </c>
      <c r="G67" s="4"/>
      <c r="H67" s="4"/>
      <c r="I67" s="4"/>
      <c r="J67" s="4"/>
      <c r="K67" s="4"/>
      <c r="L67" s="4"/>
      <c r="M67" s="4"/>
      <c r="N67" s="4"/>
      <c r="O67" s="4"/>
      <c r="P67" s="4"/>
    </row>
    <row r="68" spans="1:16" s="1" customFormat="1" ht="12.75" x14ac:dyDescent="0.2">
      <c r="A68" s="3"/>
      <c r="B68" s="6">
        <v>43101</v>
      </c>
      <c r="C68" s="6">
        <v>43465</v>
      </c>
      <c r="D68" s="9">
        <v>88211</v>
      </c>
      <c r="E68" s="14">
        <f t="shared" ref="E68:E70" si="18">DAYS360(B68,C68)</f>
        <v>360</v>
      </c>
      <c r="F68" s="23">
        <f t="shared" ref="F68:F70" si="19">D68/30*E68</f>
        <v>1058532</v>
      </c>
      <c r="G68" s="4"/>
      <c r="H68" s="4"/>
      <c r="I68" s="4"/>
      <c r="J68" s="4"/>
      <c r="K68" s="4"/>
      <c r="L68" s="4"/>
      <c r="M68" s="4"/>
      <c r="N68" s="4"/>
      <c r="O68" s="4"/>
      <c r="P68" s="4"/>
    </row>
    <row r="69" spans="1:16" s="1" customFormat="1" ht="12.75" x14ac:dyDescent="0.2">
      <c r="A69" s="3"/>
      <c r="B69" s="6">
        <v>43466</v>
      </c>
      <c r="C69" s="6">
        <v>43830</v>
      </c>
      <c r="D69" s="9">
        <v>97032</v>
      </c>
      <c r="E69" s="14">
        <f t="shared" si="18"/>
        <v>360</v>
      </c>
      <c r="F69" s="23">
        <f t="shared" si="19"/>
        <v>1164384</v>
      </c>
      <c r="G69" s="4"/>
      <c r="H69" s="4"/>
      <c r="I69" s="4"/>
      <c r="J69" s="4"/>
      <c r="K69" s="4"/>
      <c r="L69" s="4"/>
      <c r="M69" s="4"/>
      <c r="N69" s="4"/>
      <c r="O69" s="4"/>
      <c r="P69" s="4"/>
    </row>
    <row r="70" spans="1:16" s="1" customFormat="1" ht="12.75" x14ac:dyDescent="0.2">
      <c r="A70" s="3"/>
      <c r="B70" s="6">
        <v>43831</v>
      </c>
      <c r="C70" s="6">
        <v>44042</v>
      </c>
      <c r="D70" s="9">
        <v>102854</v>
      </c>
      <c r="E70" s="14">
        <f t="shared" si="18"/>
        <v>209</v>
      </c>
      <c r="F70" s="23">
        <f t="shared" si="19"/>
        <v>716549.53333333333</v>
      </c>
      <c r="G70" s="4"/>
      <c r="H70" s="4"/>
      <c r="I70" s="4"/>
      <c r="J70" s="4"/>
      <c r="K70" s="4"/>
      <c r="L70" s="4"/>
      <c r="M70" s="4"/>
      <c r="N70" s="4"/>
      <c r="O70" s="4"/>
      <c r="P70" s="4"/>
    </row>
    <row r="71" spans="1:16" s="1" customFormat="1" ht="12.75" x14ac:dyDescent="0.2">
      <c r="A71" s="3"/>
      <c r="B71" s="36" t="s">
        <v>8</v>
      </c>
      <c r="C71" s="36"/>
      <c r="D71" s="36"/>
      <c r="E71" s="36"/>
      <c r="F71" s="22">
        <f>SUM(F62:F70)</f>
        <v>7738745.5333333332</v>
      </c>
      <c r="G71" s="4"/>
      <c r="H71" s="4"/>
      <c r="I71" s="4"/>
      <c r="J71" s="4"/>
      <c r="K71" s="4"/>
      <c r="L71" s="4"/>
      <c r="M71" s="4"/>
      <c r="N71" s="4"/>
      <c r="O71" s="4"/>
      <c r="P71" s="4"/>
    </row>
    <row r="72" spans="1:16" x14ac:dyDescent="0.25">
      <c r="A72" s="3"/>
      <c r="B72" s="4"/>
      <c r="C72" s="4"/>
      <c r="D72" s="4"/>
      <c r="E72" s="4"/>
      <c r="F72" s="4"/>
      <c r="G72" s="4"/>
      <c r="H72" s="4"/>
      <c r="I72" s="4"/>
      <c r="J72" s="4"/>
      <c r="K72" s="4"/>
      <c r="L72" s="4"/>
      <c r="M72" s="4"/>
      <c r="N72" s="4"/>
      <c r="O72" s="4"/>
      <c r="P72" s="4"/>
    </row>
    <row r="73" spans="1:16" x14ac:dyDescent="0.25">
      <c r="A73" s="3"/>
      <c r="B73" s="38" t="s">
        <v>14</v>
      </c>
      <c r="C73" s="39"/>
      <c r="D73" s="39"/>
      <c r="E73" s="39"/>
      <c r="F73" s="40"/>
      <c r="G73" s="4"/>
      <c r="H73" s="4"/>
      <c r="I73" s="4"/>
      <c r="J73" s="4"/>
      <c r="K73" s="4"/>
      <c r="L73" s="4"/>
      <c r="M73" s="4"/>
      <c r="N73" s="4"/>
      <c r="O73" s="4"/>
      <c r="P73" s="4"/>
    </row>
    <row r="74" spans="1:16" x14ac:dyDescent="0.25">
      <c r="A74" s="3"/>
      <c r="B74" s="16" t="s">
        <v>1</v>
      </c>
      <c r="C74" s="16" t="s">
        <v>2</v>
      </c>
      <c r="D74" s="16" t="s">
        <v>9</v>
      </c>
      <c r="E74" s="16" t="s">
        <v>6</v>
      </c>
      <c r="F74" s="26" t="s">
        <v>15</v>
      </c>
      <c r="G74" s="4"/>
      <c r="H74" s="4"/>
      <c r="I74" s="4"/>
      <c r="J74" s="4"/>
      <c r="K74" s="4"/>
      <c r="L74" s="4"/>
      <c r="M74" s="4"/>
      <c r="N74" s="4"/>
      <c r="O74" s="4"/>
      <c r="P74" s="4"/>
    </row>
    <row r="75" spans="1:16" x14ac:dyDescent="0.25">
      <c r="A75" s="3"/>
      <c r="B75" s="27">
        <v>41320</v>
      </c>
      <c r="C75" s="27">
        <v>41684</v>
      </c>
      <c r="D75" s="25">
        <v>589500</v>
      </c>
      <c r="E75" s="21">
        <f t="shared" ref="E75:E79" si="20">DAYS360(B75,C75)+1</f>
        <v>360</v>
      </c>
      <c r="F75" s="21">
        <f t="shared" ref="F75:F79" si="21">(D75/30)*E75</f>
        <v>7074000</v>
      </c>
      <c r="G75" s="4"/>
      <c r="H75" s="4"/>
      <c r="I75" s="4"/>
      <c r="J75" s="4"/>
      <c r="K75" s="4"/>
      <c r="L75" s="4"/>
      <c r="M75" s="4"/>
      <c r="N75" s="4"/>
      <c r="O75" s="4"/>
      <c r="P75" s="4"/>
    </row>
    <row r="76" spans="1:16" x14ac:dyDescent="0.25">
      <c r="A76" s="3"/>
      <c r="B76" s="27">
        <v>41685</v>
      </c>
      <c r="C76" s="27">
        <v>42049</v>
      </c>
      <c r="D76" s="25">
        <v>616000</v>
      </c>
      <c r="E76" s="21">
        <f t="shared" si="20"/>
        <v>360</v>
      </c>
      <c r="F76" s="21">
        <f t="shared" si="21"/>
        <v>7392000</v>
      </c>
      <c r="G76" s="4"/>
      <c r="H76" s="4"/>
      <c r="I76" s="4"/>
      <c r="J76" s="4"/>
      <c r="K76" s="4"/>
      <c r="L76" s="4"/>
      <c r="M76" s="4"/>
      <c r="N76" s="4"/>
      <c r="O76" s="4"/>
      <c r="P76" s="4"/>
    </row>
    <row r="77" spans="1:16" x14ac:dyDescent="0.25">
      <c r="A77" s="3"/>
      <c r="B77" s="27">
        <v>42050</v>
      </c>
      <c r="C77" s="27">
        <v>42414</v>
      </c>
      <c r="D77" s="25">
        <v>644350</v>
      </c>
      <c r="E77" s="21">
        <f t="shared" si="20"/>
        <v>360</v>
      </c>
      <c r="F77" s="21">
        <f t="shared" si="21"/>
        <v>7732200</v>
      </c>
      <c r="G77" s="4"/>
      <c r="H77" s="4"/>
      <c r="I77" s="4"/>
      <c r="J77" s="4"/>
      <c r="K77" s="4"/>
      <c r="L77" s="4"/>
      <c r="M77" s="4"/>
      <c r="N77" s="4"/>
      <c r="O77" s="4"/>
      <c r="P77" s="4"/>
    </row>
    <row r="78" spans="1:16" x14ac:dyDescent="0.25">
      <c r="A78" s="3"/>
      <c r="B78" s="27">
        <v>42415</v>
      </c>
      <c r="C78" s="27">
        <v>42780</v>
      </c>
      <c r="D78" s="25">
        <v>689455</v>
      </c>
      <c r="E78" s="21">
        <f t="shared" si="20"/>
        <v>360</v>
      </c>
      <c r="F78" s="21">
        <f t="shared" si="21"/>
        <v>8273460</v>
      </c>
      <c r="G78" s="4"/>
      <c r="H78" s="4"/>
      <c r="I78" s="4"/>
      <c r="J78" s="4"/>
      <c r="K78" s="4"/>
      <c r="L78" s="4"/>
      <c r="M78" s="4"/>
      <c r="N78" s="4"/>
      <c r="O78" s="4"/>
      <c r="P78" s="4"/>
    </row>
    <row r="79" spans="1:16" x14ac:dyDescent="0.25">
      <c r="A79" s="3"/>
      <c r="B79" s="27">
        <v>42781</v>
      </c>
      <c r="C79" s="27">
        <v>43145</v>
      </c>
      <c r="D79" s="25">
        <v>737717</v>
      </c>
      <c r="E79" s="21">
        <f t="shared" si="20"/>
        <v>360</v>
      </c>
      <c r="F79" s="21">
        <f t="shared" si="21"/>
        <v>8852604</v>
      </c>
      <c r="G79" s="4"/>
      <c r="H79" s="4"/>
      <c r="I79" s="4"/>
      <c r="J79" s="4"/>
      <c r="K79" s="4"/>
      <c r="L79" s="4"/>
      <c r="M79" s="4"/>
      <c r="N79" s="4"/>
      <c r="O79" s="4"/>
      <c r="P79" s="4"/>
    </row>
    <row r="80" spans="1:16" x14ac:dyDescent="0.25">
      <c r="A80" s="3"/>
      <c r="B80" s="27">
        <v>43146</v>
      </c>
      <c r="C80" s="27">
        <v>43510</v>
      </c>
      <c r="D80" s="25">
        <f>+F10</f>
        <v>1529274</v>
      </c>
      <c r="E80" s="21">
        <f>DAYS360(B80,C80)+1</f>
        <v>360</v>
      </c>
      <c r="F80" s="21">
        <f>(D80/30)*E80</f>
        <v>18351288</v>
      </c>
      <c r="G80" s="4"/>
      <c r="H80" s="4"/>
      <c r="I80" s="4"/>
      <c r="J80" s="4"/>
      <c r="K80" s="4"/>
      <c r="L80" s="4"/>
      <c r="M80" s="4"/>
      <c r="N80" s="4"/>
      <c r="O80" s="4"/>
      <c r="P80" s="4"/>
    </row>
    <row r="81" spans="1:16" x14ac:dyDescent="0.25">
      <c r="A81" s="3"/>
      <c r="B81" s="27">
        <v>43511</v>
      </c>
      <c r="C81" s="27">
        <v>43875</v>
      </c>
      <c r="D81" s="25">
        <f>+F11</f>
        <v>1598091</v>
      </c>
      <c r="E81" s="21">
        <f t="shared" ref="E81:E82" si="22">DAYS360(B81,C81)+1</f>
        <v>360</v>
      </c>
      <c r="F81" s="21">
        <f t="shared" ref="F81:F82" si="23">(D81/30)*E81</f>
        <v>19177092</v>
      </c>
      <c r="G81" s="4"/>
      <c r="H81" s="4"/>
      <c r="I81" s="4"/>
      <c r="J81" s="4"/>
      <c r="K81" s="4"/>
      <c r="L81" s="4"/>
      <c r="M81" s="4"/>
      <c r="N81" s="4"/>
      <c r="O81" s="4"/>
      <c r="P81" s="4"/>
    </row>
    <row r="82" spans="1:16" x14ac:dyDescent="0.25">
      <c r="A82" s="3"/>
      <c r="B82" s="27">
        <v>43876</v>
      </c>
      <c r="C82" s="27">
        <v>44042</v>
      </c>
      <c r="D82" s="25">
        <f>+F12</f>
        <v>1679913</v>
      </c>
      <c r="E82" s="21">
        <f t="shared" si="22"/>
        <v>166</v>
      </c>
      <c r="F82" s="21">
        <f t="shared" si="23"/>
        <v>9295518.5999999996</v>
      </c>
      <c r="G82" s="4"/>
      <c r="H82" s="4"/>
      <c r="I82" s="4"/>
      <c r="J82" s="4"/>
      <c r="K82" s="4"/>
      <c r="L82" s="4"/>
      <c r="M82" s="4"/>
      <c r="N82" s="4"/>
      <c r="O82" s="4"/>
      <c r="P82" s="4"/>
    </row>
    <row r="83" spans="1:16" x14ac:dyDescent="0.25">
      <c r="A83" s="3"/>
      <c r="B83" s="36" t="s">
        <v>8</v>
      </c>
      <c r="C83" s="36"/>
      <c r="D83" s="36"/>
      <c r="E83" s="36"/>
      <c r="F83" s="22">
        <f>SUM(F80:F82)</f>
        <v>46823898.600000001</v>
      </c>
      <c r="G83" s="4"/>
      <c r="H83" s="4"/>
      <c r="I83" s="4"/>
      <c r="J83" s="4"/>
      <c r="K83" s="4"/>
      <c r="L83" s="4"/>
      <c r="M83" s="4"/>
      <c r="N83" s="4"/>
      <c r="O83" s="4"/>
      <c r="P83" s="4"/>
    </row>
    <row r="84" spans="1:16" x14ac:dyDescent="0.25">
      <c r="A84" s="3"/>
      <c r="B84" s="4"/>
      <c r="C84" s="4"/>
      <c r="D84" s="4"/>
      <c r="E84" s="4"/>
      <c r="F84" s="4"/>
      <c r="G84" s="4"/>
      <c r="H84" s="4"/>
      <c r="I84" s="4"/>
      <c r="J84" s="4"/>
      <c r="K84" s="4"/>
      <c r="L84" s="4"/>
      <c r="M84" s="4"/>
      <c r="N84" s="4"/>
      <c r="O84" s="4"/>
      <c r="P84" s="4"/>
    </row>
    <row r="85" spans="1:16" x14ac:dyDescent="0.25">
      <c r="A85" s="3"/>
      <c r="B85" s="37" t="s">
        <v>17</v>
      </c>
      <c r="C85" s="37"/>
      <c r="D85" s="37"/>
      <c r="E85" s="37"/>
      <c r="F85" s="37"/>
      <c r="G85" s="4"/>
      <c r="H85" s="4"/>
      <c r="I85" s="4"/>
      <c r="J85" s="4"/>
      <c r="K85" s="4"/>
      <c r="L85" s="4"/>
      <c r="M85" s="4"/>
      <c r="N85" s="4"/>
      <c r="O85" s="4"/>
      <c r="P85" s="4"/>
    </row>
    <row r="86" spans="1:16" x14ac:dyDescent="0.25">
      <c r="A86" s="3"/>
      <c r="B86" s="42" t="s">
        <v>18</v>
      </c>
      <c r="C86" s="42"/>
      <c r="D86" s="42" t="s">
        <v>19</v>
      </c>
      <c r="E86" s="42"/>
      <c r="F86" s="11" t="s">
        <v>20</v>
      </c>
      <c r="G86" s="4"/>
      <c r="H86" s="4"/>
      <c r="I86" s="4"/>
      <c r="J86" s="4"/>
      <c r="K86" s="4"/>
      <c r="L86" s="4"/>
      <c r="M86" s="4"/>
      <c r="N86" s="4"/>
      <c r="O86" s="4"/>
      <c r="P86" s="4"/>
    </row>
    <row r="87" spans="1:16" x14ac:dyDescent="0.25">
      <c r="A87" s="3"/>
      <c r="B87" s="43">
        <f>+D82/30</f>
        <v>55997.1</v>
      </c>
      <c r="C87" s="44"/>
      <c r="D87" s="45">
        <v>720</v>
      </c>
      <c r="E87" s="45"/>
      <c r="F87" s="28">
        <f>B87*D87</f>
        <v>40317912</v>
      </c>
      <c r="G87" s="4"/>
      <c r="H87" s="4"/>
      <c r="I87" s="4"/>
      <c r="J87" s="4"/>
      <c r="K87" s="4"/>
      <c r="L87" s="4"/>
      <c r="M87" s="4"/>
      <c r="N87" s="4"/>
      <c r="O87" s="4"/>
      <c r="P87" s="4"/>
    </row>
    <row r="88" spans="1:16" x14ac:dyDescent="0.25">
      <c r="A88" s="3"/>
      <c r="B88" s="4"/>
      <c r="C88" s="4"/>
      <c r="D88" s="4"/>
      <c r="E88" s="4"/>
      <c r="F88" s="4"/>
      <c r="G88" s="4"/>
      <c r="H88" s="4"/>
      <c r="I88" s="4"/>
      <c r="J88" s="4"/>
      <c r="K88" s="4"/>
      <c r="L88" s="4"/>
      <c r="M88" s="4"/>
      <c r="N88" s="4"/>
      <c r="O88" s="4"/>
      <c r="P88" s="4"/>
    </row>
    <row r="89" spans="1:16" x14ac:dyDescent="0.25">
      <c r="A89" s="3"/>
      <c r="B89" s="41" t="s">
        <v>16</v>
      </c>
      <c r="C89" s="41"/>
      <c r="D89" s="41"/>
      <c r="E89" s="41"/>
      <c r="F89" s="29"/>
      <c r="G89" s="30">
        <f>F87+F83+F71+F59+F55+F43+F31+F19</f>
        <v>153092429.1664722</v>
      </c>
      <c r="H89" s="4"/>
      <c r="I89" s="4"/>
      <c r="J89" s="4"/>
      <c r="K89" s="4"/>
      <c r="L89" s="4"/>
      <c r="M89" s="4"/>
      <c r="N89" s="4"/>
      <c r="O89" s="4"/>
      <c r="P89" s="4"/>
    </row>
    <row r="90" spans="1:16" x14ac:dyDescent="0.25">
      <c r="A90" s="2"/>
      <c r="B90" s="4"/>
      <c r="C90" s="4"/>
      <c r="D90" s="4"/>
      <c r="E90" s="4"/>
      <c r="F90" s="4"/>
      <c r="G90" s="4"/>
      <c r="H90" s="4"/>
      <c r="I90" s="4"/>
      <c r="J90" s="4"/>
      <c r="K90" s="4"/>
      <c r="L90" s="4"/>
      <c r="M90" s="4"/>
      <c r="N90" s="4"/>
      <c r="O90" s="4"/>
      <c r="P90" s="4"/>
    </row>
    <row r="91" spans="1:16" x14ac:dyDescent="0.25">
      <c r="B91" s="4"/>
      <c r="C91" s="4"/>
      <c r="D91" s="4"/>
      <c r="E91" s="4"/>
      <c r="F91" s="4"/>
      <c r="G91" s="4"/>
      <c r="H91" s="4"/>
      <c r="I91" s="4"/>
      <c r="J91" s="4"/>
      <c r="K91" s="4"/>
      <c r="L91" s="4"/>
      <c r="M91" s="4"/>
      <c r="N91" s="4"/>
      <c r="O91" s="4"/>
      <c r="P91" s="4"/>
    </row>
  </sheetData>
  <mergeCells count="18">
    <mergeCell ref="J5:N13"/>
    <mergeCell ref="J15:N22"/>
    <mergeCell ref="B89:E89"/>
    <mergeCell ref="B19:E19"/>
    <mergeCell ref="B7:H7"/>
    <mergeCell ref="B86:C86"/>
    <mergeCell ref="D86:E86"/>
    <mergeCell ref="B87:C87"/>
    <mergeCell ref="D87:E87"/>
    <mergeCell ref="B5:G5"/>
    <mergeCell ref="B31:E31"/>
    <mergeCell ref="B85:F85"/>
    <mergeCell ref="B83:E83"/>
    <mergeCell ref="B43:E43"/>
    <mergeCell ref="B55:E55"/>
    <mergeCell ref="B59:E59"/>
    <mergeCell ref="B73:F73"/>
    <mergeCell ref="B71:E7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ECD5-550D-4F46-A73F-206542610D6D}">
  <dimension ref="B2:M58"/>
  <sheetViews>
    <sheetView topLeftCell="A46" zoomScale="90" zoomScaleNormal="90" workbookViewId="0">
      <selection activeCell="G19" sqref="G19"/>
    </sheetView>
  </sheetViews>
  <sheetFormatPr baseColWidth="10" defaultColWidth="11.42578125" defaultRowHeight="15" x14ac:dyDescent="0.25"/>
  <cols>
    <col min="4" max="4" width="17.42578125" customWidth="1"/>
    <col min="5" max="5" width="14.7109375" customWidth="1"/>
    <col min="6" max="6" width="18.140625" customWidth="1"/>
    <col min="7" max="7" width="22.7109375" customWidth="1"/>
    <col min="8" max="8" width="20.42578125" customWidth="1"/>
  </cols>
  <sheetData>
    <row r="2" spans="2:13" x14ac:dyDescent="0.25">
      <c r="B2" s="35" t="s">
        <v>27</v>
      </c>
      <c r="C2" s="35"/>
      <c r="D2" s="35"/>
      <c r="E2" s="35"/>
      <c r="F2" s="35"/>
      <c r="G2" s="35"/>
      <c r="H2" s="4"/>
      <c r="I2" s="4"/>
    </row>
    <row r="3" spans="2:13" x14ac:dyDescent="0.25">
      <c r="B3" s="4"/>
      <c r="C3" s="4"/>
      <c r="D3" s="4"/>
      <c r="E3" s="4"/>
      <c r="F3" s="4"/>
      <c r="G3" s="4"/>
      <c r="H3" s="4"/>
      <c r="I3" s="4"/>
    </row>
    <row r="4" spans="2:13" x14ac:dyDescent="0.25">
      <c r="B4" s="37" t="s">
        <v>0</v>
      </c>
      <c r="C4" s="37"/>
      <c r="D4" s="37"/>
      <c r="E4" s="37"/>
      <c r="F4" s="37"/>
      <c r="G4" s="37"/>
      <c r="H4" s="37"/>
      <c r="I4" s="4"/>
    </row>
    <row r="5" spans="2:13" ht="38.25" customHeight="1" x14ac:dyDescent="0.25">
      <c r="B5" s="5" t="s">
        <v>1</v>
      </c>
      <c r="C5" s="5" t="s">
        <v>2</v>
      </c>
      <c r="D5" s="5" t="s">
        <v>3</v>
      </c>
      <c r="E5" s="5" t="s">
        <v>4</v>
      </c>
      <c r="F5" s="5" t="s">
        <v>26</v>
      </c>
      <c r="G5" s="5" t="s">
        <v>5</v>
      </c>
      <c r="H5" s="32" t="s">
        <v>22</v>
      </c>
      <c r="I5" s="4"/>
    </row>
    <row r="6" spans="2:13" x14ac:dyDescent="0.25">
      <c r="B6" s="6">
        <v>42736</v>
      </c>
      <c r="C6" s="6">
        <v>43100</v>
      </c>
      <c r="D6" s="7" t="s">
        <v>21</v>
      </c>
      <c r="E6" s="8">
        <v>737717</v>
      </c>
      <c r="F6" s="8">
        <v>1442711</v>
      </c>
      <c r="G6" s="10">
        <f>F6-E6</f>
        <v>704994</v>
      </c>
      <c r="H6" s="10">
        <f>G6/30</f>
        <v>23499.8</v>
      </c>
      <c r="I6" s="4"/>
    </row>
    <row r="7" spans="2:13" x14ac:dyDescent="0.25">
      <c r="B7" s="6">
        <v>43101</v>
      </c>
      <c r="C7" s="6">
        <v>43465</v>
      </c>
      <c r="D7" s="7" t="s">
        <v>21</v>
      </c>
      <c r="E7" s="8">
        <v>781242</v>
      </c>
      <c r="F7" s="8">
        <v>1529274</v>
      </c>
      <c r="G7" s="10">
        <f>F7-E7</f>
        <v>748032</v>
      </c>
      <c r="H7" s="10">
        <f t="shared" ref="H7:H9" si="0">G7/30</f>
        <v>24934.400000000001</v>
      </c>
      <c r="I7" s="4"/>
    </row>
    <row r="8" spans="2:13" x14ac:dyDescent="0.25">
      <c r="B8" s="6">
        <v>43466</v>
      </c>
      <c r="C8" s="6">
        <v>43830</v>
      </c>
      <c r="D8" s="7" t="s">
        <v>21</v>
      </c>
      <c r="E8" s="8">
        <v>828116</v>
      </c>
      <c r="F8" s="8">
        <v>1598091</v>
      </c>
      <c r="G8" s="10">
        <f>F8-E8</f>
        <v>769975</v>
      </c>
      <c r="H8" s="10">
        <f t="shared" si="0"/>
        <v>25665.833333333332</v>
      </c>
      <c r="I8" s="4"/>
    </row>
    <row r="9" spans="2:13" x14ac:dyDescent="0.25">
      <c r="B9" s="6">
        <v>43831</v>
      </c>
      <c r="C9" s="6">
        <v>44042</v>
      </c>
      <c r="D9" s="7" t="s">
        <v>21</v>
      </c>
      <c r="E9" s="8">
        <v>877803</v>
      </c>
      <c r="F9" s="8">
        <v>1679913</v>
      </c>
      <c r="G9" s="10">
        <f>F9-E9</f>
        <v>802110</v>
      </c>
      <c r="H9" s="10">
        <f t="shared" si="0"/>
        <v>26737</v>
      </c>
      <c r="I9" s="4"/>
    </row>
    <row r="10" spans="2:13" x14ac:dyDescent="0.25">
      <c r="B10" s="4"/>
      <c r="C10" s="4"/>
      <c r="D10" s="4"/>
      <c r="E10" s="4"/>
      <c r="F10" s="4"/>
      <c r="G10" s="4"/>
      <c r="H10" s="31"/>
      <c r="I10" s="4"/>
    </row>
    <row r="11" spans="2:13" ht="38.25" x14ac:dyDescent="0.25">
      <c r="B11" s="11" t="s">
        <v>1</v>
      </c>
      <c r="C11" s="11" t="s">
        <v>2</v>
      </c>
      <c r="D11" s="11" t="s">
        <v>3</v>
      </c>
      <c r="E11" s="11" t="s">
        <v>6</v>
      </c>
      <c r="F11" s="12" t="s">
        <v>7</v>
      </c>
      <c r="G11" s="13"/>
      <c r="H11" s="4"/>
      <c r="I11" s="4"/>
    </row>
    <row r="12" spans="2:13" ht="15" customHeight="1" x14ac:dyDescent="0.25">
      <c r="B12" s="6">
        <v>42736</v>
      </c>
      <c r="C12" s="34">
        <v>43069</v>
      </c>
      <c r="D12" s="7" t="s">
        <v>21</v>
      </c>
      <c r="E12" s="14">
        <f t="shared" ref="E12:E16" si="1">DAYS360(B12,C12)</f>
        <v>329</v>
      </c>
      <c r="F12" s="10">
        <f>+H6*E12</f>
        <v>7731434.2000000002</v>
      </c>
      <c r="G12" s="15"/>
      <c r="H12" s="47" t="s">
        <v>28</v>
      </c>
      <c r="I12" s="47"/>
      <c r="J12" s="47"/>
      <c r="K12" s="47"/>
      <c r="L12" s="47"/>
      <c r="M12" s="47"/>
    </row>
    <row r="13" spans="2:13" ht="15" customHeight="1" x14ac:dyDescent="0.25">
      <c r="B13" s="6">
        <v>43085</v>
      </c>
      <c r="C13" s="6">
        <v>43100</v>
      </c>
      <c r="D13" s="7" t="s">
        <v>21</v>
      </c>
      <c r="E13" s="14">
        <f t="shared" si="1"/>
        <v>15</v>
      </c>
      <c r="F13" s="10">
        <f>+H7*E13</f>
        <v>374016</v>
      </c>
      <c r="G13" s="15"/>
      <c r="H13" s="47"/>
      <c r="I13" s="47"/>
      <c r="J13" s="47"/>
      <c r="K13" s="47"/>
      <c r="L13" s="47"/>
      <c r="M13" s="47"/>
    </row>
    <row r="14" spans="2:13" x14ac:dyDescent="0.25">
      <c r="B14" s="6">
        <v>43101</v>
      </c>
      <c r="C14" s="6">
        <v>43465</v>
      </c>
      <c r="D14" s="7" t="s">
        <v>21</v>
      </c>
      <c r="E14" s="14">
        <f t="shared" si="1"/>
        <v>360</v>
      </c>
      <c r="F14" s="10">
        <f>+H7*E14</f>
        <v>8976384</v>
      </c>
      <c r="G14" s="15"/>
      <c r="H14" s="47"/>
      <c r="I14" s="47"/>
      <c r="J14" s="47"/>
      <c r="K14" s="47"/>
      <c r="L14" s="47"/>
      <c r="M14" s="47"/>
    </row>
    <row r="15" spans="2:13" x14ac:dyDescent="0.25">
      <c r="B15" s="6">
        <v>43466</v>
      </c>
      <c r="C15" s="6">
        <v>43830</v>
      </c>
      <c r="D15" s="7" t="s">
        <v>21</v>
      </c>
      <c r="E15" s="14">
        <f t="shared" si="1"/>
        <v>360</v>
      </c>
      <c r="F15" s="10">
        <f>+H8*E15</f>
        <v>9239700</v>
      </c>
      <c r="G15" s="15"/>
      <c r="H15" s="47"/>
      <c r="I15" s="47"/>
      <c r="J15" s="47"/>
      <c r="K15" s="47"/>
      <c r="L15" s="47"/>
      <c r="M15" s="47"/>
    </row>
    <row r="16" spans="2:13" x14ac:dyDescent="0.25">
      <c r="B16" s="6">
        <v>43831</v>
      </c>
      <c r="C16" s="6">
        <v>43889</v>
      </c>
      <c r="D16" s="7" t="s">
        <v>21</v>
      </c>
      <c r="E16" s="14">
        <f t="shared" si="1"/>
        <v>57</v>
      </c>
      <c r="F16" s="10">
        <f>+H9*E16</f>
        <v>1524009</v>
      </c>
      <c r="G16" s="15"/>
      <c r="H16" s="47"/>
      <c r="I16" s="47"/>
      <c r="J16" s="47"/>
      <c r="K16" s="47"/>
      <c r="L16" s="47"/>
      <c r="M16" s="47"/>
    </row>
    <row r="17" spans="2:13" x14ac:dyDescent="0.25">
      <c r="B17" s="36" t="s">
        <v>8</v>
      </c>
      <c r="C17" s="36"/>
      <c r="D17" s="36"/>
      <c r="E17" s="36"/>
      <c r="F17" s="17">
        <f>SUM(F12:F16)</f>
        <v>27845543.199999999</v>
      </c>
      <c r="G17" s="18"/>
      <c r="H17" s="47"/>
      <c r="I17" s="47"/>
      <c r="J17" s="47"/>
      <c r="K17" s="47"/>
      <c r="L17" s="47"/>
      <c r="M17" s="47"/>
    </row>
    <row r="18" spans="2:13" x14ac:dyDescent="0.25">
      <c r="B18" s="4"/>
      <c r="C18" s="4"/>
      <c r="D18" s="4"/>
      <c r="E18" s="4"/>
      <c r="F18" s="4"/>
      <c r="G18" s="4"/>
      <c r="H18" s="47"/>
      <c r="I18" s="47"/>
      <c r="J18" s="47"/>
      <c r="K18" s="47"/>
      <c r="L18" s="47"/>
      <c r="M18" s="47"/>
    </row>
    <row r="19" spans="2:13" x14ac:dyDescent="0.25">
      <c r="B19" s="16" t="s">
        <v>1</v>
      </c>
      <c r="C19" s="16" t="s">
        <v>2</v>
      </c>
      <c r="D19" s="16" t="s">
        <v>9</v>
      </c>
      <c r="E19" s="16" t="s">
        <v>6</v>
      </c>
      <c r="F19" s="19" t="s">
        <v>10</v>
      </c>
      <c r="G19" s="20"/>
      <c r="H19" s="47"/>
      <c r="I19" s="47"/>
      <c r="J19" s="47"/>
      <c r="K19" s="47"/>
      <c r="L19" s="47"/>
      <c r="M19" s="47"/>
    </row>
    <row r="20" spans="2:13" x14ac:dyDescent="0.25">
      <c r="B20" s="6">
        <v>42736</v>
      </c>
      <c r="C20" s="34">
        <v>43069</v>
      </c>
      <c r="D20" s="9">
        <v>1525851</v>
      </c>
      <c r="E20" s="14">
        <f>DAYS360(B20,C20)+1</f>
        <v>330</v>
      </c>
      <c r="F20" s="21">
        <f>(D20*E20)/360</f>
        <v>1398696.75</v>
      </c>
      <c r="G20" s="20"/>
      <c r="H20" s="47"/>
      <c r="I20" s="47"/>
      <c r="J20" s="47"/>
      <c r="K20" s="47"/>
      <c r="L20" s="47"/>
      <c r="M20" s="47"/>
    </row>
    <row r="21" spans="2:13" x14ac:dyDescent="0.25">
      <c r="B21" s="6">
        <v>43085</v>
      </c>
      <c r="C21" s="6">
        <v>43100</v>
      </c>
      <c r="D21" s="9">
        <v>1525851</v>
      </c>
      <c r="E21" s="14">
        <f>DAYS360(B21,C21)</f>
        <v>15</v>
      </c>
      <c r="F21" s="21">
        <f>(D21*E21)/360</f>
        <v>63577.125</v>
      </c>
      <c r="G21" s="20"/>
      <c r="H21" s="47"/>
      <c r="I21" s="47"/>
      <c r="J21" s="47"/>
      <c r="K21" s="47"/>
      <c r="L21" s="47"/>
      <c r="M21" s="47"/>
    </row>
    <row r="22" spans="2:13" x14ac:dyDescent="0.25">
      <c r="B22" s="6">
        <v>43101</v>
      </c>
      <c r="C22" s="6">
        <v>43465</v>
      </c>
      <c r="D22" s="9">
        <v>1617485</v>
      </c>
      <c r="E22" s="14">
        <f t="shared" ref="E22:E24" si="2">DAYS360(B22,C22)</f>
        <v>360</v>
      </c>
      <c r="F22" s="21">
        <f t="shared" ref="F22:F24" si="3">(D22*E22)/360</f>
        <v>1617485</v>
      </c>
      <c r="G22" s="20"/>
      <c r="H22" s="47"/>
      <c r="I22" s="47"/>
      <c r="J22" s="47"/>
      <c r="K22" s="47"/>
      <c r="L22" s="47"/>
      <c r="M22" s="47"/>
    </row>
    <row r="23" spans="2:13" x14ac:dyDescent="0.25">
      <c r="B23" s="6">
        <v>43466</v>
      </c>
      <c r="C23" s="6">
        <v>43830</v>
      </c>
      <c r="D23" s="9">
        <v>1695123</v>
      </c>
      <c r="E23" s="14">
        <f t="shared" si="2"/>
        <v>360</v>
      </c>
      <c r="F23" s="21">
        <f t="shared" si="3"/>
        <v>1695123</v>
      </c>
      <c r="G23" s="20"/>
      <c r="H23" s="47"/>
      <c r="I23" s="47"/>
      <c r="J23" s="47"/>
      <c r="K23" s="47"/>
      <c r="L23" s="47"/>
      <c r="M23" s="47"/>
    </row>
    <row r="24" spans="2:13" x14ac:dyDescent="0.25">
      <c r="B24" s="6">
        <v>43831</v>
      </c>
      <c r="C24" s="6">
        <v>43889</v>
      </c>
      <c r="D24" s="9">
        <v>1776945</v>
      </c>
      <c r="E24" s="14">
        <f t="shared" si="2"/>
        <v>57</v>
      </c>
      <c r="F24" s="21">
        <f t="shared" si="3"/>
        <v>281349.625</v>
      </c>
      <c r="G24" s="20"/>
      <c r="H24" s="47"/>
      <c r="I24" s="47"/>
      <c r="J24" s="47"/>
      <c r="K24" s="47"/>
      <c r="L24" s="47"/>
      <c r="M24" s="47"/>
    </row>
    <row r="25" spans="2:13" x14ac:dyDescent="0.25">
      <c r="B25" s="36" t="s">
        <v>8</v>
      </c>
      <c r="C25" s="36"/>
      <c r="D25" s="36"/>
      <c r="E25" s="36"/>
      <c r="F25" s="22">
        <f>SUM(F20:F24)</f>
        <v>5056231.5</v>
      </c>
      <c r="G25" s="20"/>
      <c r="H25" s="47"/>
      <c r="I25" s="47"/>
      <c r="J25" s="47"/>
      <c r="K25" s="47"/>
      <c r="L25" s="47"/>
      <c r="M25" s="47"/>
    </row>
    <row r="26" spans="2:13" x14ac:dyDescent="0.25">
      <c r="B26" s="4"/>
      <c r="C26" s="4"/>
      <c r="D26" s="4"/>
      <c r="E26" s="4"/>
      <c r="F26" s="4"/>
      <c r="G26" s="4"/>
      <c r="H26" s="47"/>
      <c r="I26" s="47"/>
      <c r="J26" s="47"/>
      <c r="K26" s="47"/>
      <c r="L26" s="47"/>
      <c r="M26" s="47"/>
    </row>
    <row r="27" spans="2:13" x14ac:dyDescent="0.25">
      <c r="B27" s="16" t="s">
        <v>1</v>
      </c>
      <c r="C27" s="16" t="s">
        <v>2</v>
      </c>
      <c r="D27" s="16" t="s">
        <v>9</v>
      </c>
      <c r="E27" s="16" t="s">
        <v>6</v>
      </c>
      <c r="F27" s="19" t="s">
        <v>11</v>
      </c>
      <c r="G27" s="20"/>
      <c r="H27" s="47"/>
      <c r="I27" s="47"/>
      <c r="J27" s="47"/>
      <c r="K27" s="47"/>
      <c r="L27" s="47"/>
      <c r="M27" s="47"/>
    </row>
    <row r="28" spans="2:13" x14ac:dyDescent="0.25">
      <c r="B28" s="6">
        <v>42736</v>
      </c>
      <c r="C28" s="34">
        <v>43069</v>
      </c>
      <c r="D28" s="9">
        <v>1525851</v>
      </c>
      <c r="E28" s="14">
        <f>DAYS360(B28,C28)+1</f>
        <v>330</v>
      </c>
      <c r="F28" s="23">
        <f>(D28*E28)/360</f>
        <v>1398696.75</v>
      </c>
      <c r="G28" s="20"/>
      <c r="H28" s="47"/>
      <c r="I28" s="47"/>
      <c r="J28" s="47"/>
      <c r="K28" s="47"/>
      <c r="L28" s="47"/>
      <c r="M28" s="47"/>
    </row>
    <row r="29" spans="2:13" x14ac:dyDescent="0.25">
      <c r="B29" s="6">
        <v>43085</v>
      </c>
      <c r="C29" s="6">
        <v>43100</v>
      </c>
      <c r="D29" s="9">
        <v>1525851</v>
      </c>
      <c r="E29" s="14">
        <f>DAYS360(B29,C29)</f>
        <v>15</v>
      </c>
      <c r="F29" s="23">
        <f>(D29*E29)/360</f>
        <v>63577.125</v>
      </c>
      <c r="G29" s="20"/>
      <c r="H29" s="47"/>
      <c r="I29" s="47"/>
      <c r="J29" s="47"/>
      <c r="K29" s="47"/>
      <c r="L29" s="47"/>
      <c r="M29" s="47"/>
    </row>
    <row r="30" spans="2:13" x14ac:dyDescent="0.25">
      <c r="B30" s="6">
        <v>43101</v>
      </c>
      <c r="C30" s="6">
        <v>43465</v>
      </c>
      <c r="D30" s="9">
        <v>1617485</v>
      </c>
      <c r="E30" s="14">
        <f t="shared" ref="E30:E32" si="4">DAYS360(B30,C30)</f>
        <v>360</v>
      </c>
      <c r="F30" s="23">
        <f t="shared" ref="F30:F32" si="5">(D30*E30)/360</f>
        <v>1617485</v>
      </c>
      <c r="G30" s="20"/>
      <c r="H30" s="47"/>
      <c r="I30" s="47"/>
      <c r="J30" s="47"/>
      <c r="K30" s="47"/>
      <c r="L30" s="47"/>
      <c r="M30" s="47"/>
    </row>
    <row r="31" spans="2:13" x14ac:dyDescent="0.25">
      <c r="B31" s="6">
        <v>43466</v>
      </c>
      <c r="C31" s="6">
        <v>43830</v>
      </c>
      <c r="D31" s="9">
        <v>1695123</v>
      </c>
      <c r="E31" s="14">
        <f t="shared" si="4"/>
        <v>360</v>
      </c>
      <c r="F31" s="23">
        <f t="shared" si="5"/>
        <v>1695123</v>
      </c>
      <c r="G31" s="20"/>
      <c r="H31" s="4"/>
      <c r="I31" s="4"/>
    </row>
    <row r="32" spans="2:13" x14ac:dyDescent="0.25">
      <c r="B32" s="6">
        <v>43831</v>
      </c>
      <c r="C32" s="6">
        <v>43889</v>
      </c>
      <c r="D32" s="9">
        <v>1776945</v>
      </c>
      <c r="E32" s="14">
        <f t="shared" si="4"/>
        <v>57</v>
      </c>
      <c r="F32" s="23">
        <f t="shared" si="5"/>
        <v>281349.625</v>
      </c>
      <c r="G32" s="20"/>
      <c r="H32" s="4"/>
      <c r="I32" s="4"/>
    </row>
    <row r="33" spans="2:9" x14ac:dyDescent="0.25">
      <c r="B33" s="36" t="s">
        <v>8</v>
      </c>
      <c r="C33" s="36"/>
      <c r="D33" s="36"/>
      <c r="E33" s="36"/>
      <c r="F33" s="22">
        <f>SUM(F28:F32)</f>
        <v>5056231.5</v>
      </c>
      <c r="G33" s="20"/>
      <c r="H33" s="4"/>
      <c r="I33" s="4"/>
    </row>
    <row r="34" spans="2:9" x14ac:dyDescent="0.25">
      <c r="B34" s="4"/>
      <c r="C34" s="4"/>
      <c r="D34" s="4"/>
      <c r="E34" s="4"/>
      <c r="F34" s="4"/>
      <c r="G34" s="4"/>
      <c r="H34" s="4"/>
      <c r="I34" s="4"/>
    </row>
    <row r="35" spans="2:9" x14ac:dyDescent="0.25">
      <c r="B35" s="16" t="s">
        <v>1</v>
      </c>
      <c r="C35" s="16" t="s">
        <v>2</v>
      </c>
      <c r="D35" s="16" t="s">
        <v>11</v>
      </c>
      <c r="E35" s="16" t="s">
        <v>6</v>
      </c>
      <c r="F35" s="19" t="s">
        <v>12</v>
      </c>
      <c r="G35" s="4"/>
      <c r="H35" s="4"/>
      <c r="I35" s="4"/>
    </row>
    <row r="36" spans="2:9" x14ac:dyDescent="0.25">
      <c r="B36" s="6">
        <v>42736</v>
      </c>
      <c r="C36" s="34">
        <v>43069</v>
      </c>
      <c r="D36" s="23">
        <f>+F28</f>
        <v>1398696.75</v>
      </c>
      <c r="E36" s="14">
        <f>DAYS360(B36,C36)+1</f>
        <v>330</v>
      </c>
      <c r="F36" s="14">
        <f>(D36*E36*0.12)/360</f>
        <v>153856.64249999999</v>
      </c>
      <c r="G36" s="4"/>
      <c r="H36" s="4"/>
      <c r="I36" s="4"/>
    </row>
    <row r="37" spans="2:9" x14ac:dyDescent="0.25">
      <c r="B37" s="6">
        <v>43085</v>
      </c>
      <c r="C37" s="6">
        <v>43100</v>
      </c>
      <c r="D37" s="23">
        <f>+F29</f>
        <v>63577.125</v>
      </c>
      <c r="E37" s="14">
        <f t="shared" ref="E37:E40" si="6">DAYS360(B37,C37)</f>
        <v>15</v>
      </c>
      <c r="F37" s="14">
        <f>(D37*E37*0.12)/360</f>
        <v>317.885625</v>
      </c>
      <c r="G37" s="4"/>
      <c r="H37" s="4"/>
      <c r="I37" s="4"/>
    </row>
    <row r="38" spans="2:9" x14ac:dyDescent="0.25">
      <c r="B38" s="6">
        <v>43101</v>
      </c>
      <c r="C38" s="6">
        <v>43465</v>
      </c>
      <c r="D38" s="23">
        <f>+F30</f>
        <v>1617485</v>
      </c>
      <c r="E38" s="14">
        <f t="shared" si="6"/>
        <v>360</v>
      </c>
      <c r="F38" s="14">
        <f>(D38*E38*0.24)/360</f>
        <v>388196.4</v>
      </c>
      <c r="G38" s="4"/>
      <c r="H38" s="4"/>
      <c r="I38" s="4"/>
    </row>
    <row r="39" spans="2:9" x14ac:dyDescent="0.25">
      <c r="B39" s="6">
        <v>43466</v>
      </c>
      <c r="C39" s="6">
        <v>43830</v>
      </c>
      <c r="D39" s="23">
        <f>+F31</f>
        <v>1695123</v>
      </c>
      <c r="E39" s="14">
        <f t="shared" si="6"/>
        <v>360</v>
      </c>
      <c r="F39" s="14">
        <f t="shared" ref="F39:F40" si="7">(D39*E39*0.24)/360</f>
        <v>406829.51999999996</v>
      </c>
      <c r="G39" s="4"/>
      <c r="H39" s="4"/>
      <c r="I39" s="4"/>
    </row>
    <row r="40" spans="2:9" x14ac:dyDescent="0.25">
      <c r="B40" s="6">
        <v>43831</v>
      </c>
      <c r="C40" s="6">
        <v>43889</v>
      </c>
      <c r="D40" s="23">
        <f>+F32</f>
        <v>281349.625</v>
      </c>
      <c r="E40" s="14">
        <f t="shared" si="6"/>
        <v>57</v>
      </c>
      <c r="F40" s="14">
        <f t="shared" si="7"/>
        <v>10691.285749999999</v>
      </c>
      <c r="G40" s="4"/>
      <c r="H40" s="4"/>
      <c r="I40" s="4"/>
    </row>
    <row r="41" spans="2:9" x14ac:dyDescent="0.25">
      <c r="B41" s="36" t="s">
        <v>8</v>
      </c>
      <c r="C41" s="36"/>
      <c r="D41" s="36"/>
      <c r="E41" s="36"/>
      <c r="F41" s="22">
        <f>SUM(F36:F40)</f>
        <v>959891.73387499992</v>
      </c>
      <c r="G41" s="24"/>
      <c r="H41" s="4"/>
      <c r="I41" s="4"/>
    </row>
    <row r="42" spans="2:9" x14ac:dyDescent="0.25">
      <c r="B42" s="4"/>
      <c r="C42" s="4"/>
      <c r="D42" s="4"/>
      <c r="E42" s="4"/>
      <c r="F42" s="4"/>
      <c r="G42" s="4"/>
      <c r="H42" s="4"/>
      <c r="I42" s="4"/>
    </row>
    <row r="43" spans="2:9" x14ac:dyDescent="0.25">
      <c r="B43" s="16" t="s">
        <v>1</v>
      </c>
      <c r="C43" s="16" t="s">
        <v>2</v>
      </c>
      <c r="D43" s="16" t="s">
        <v>9</v>
      </c>
      <c r="E43" s="16" t="s">
        <v>6</v>
      </c>
      <c r="F43" s="19" t="s">
        <v>13</v>
      </c>
      <c r="G43" s="4"/>
      <c r="H43" s="4"/>
      <c r="I43" s="4"/>
    </row>
    <row r="44" spans="2:9" x14ac:dyDescent="0.25">
      <c r="B44" s="6">
        <v>41153</v>
      </c>
      <c r="C44" s="6">
        <v>44042</v>
      </c>
      <c r="D44" s="8">
        <v>1679913</v>
      </c>
      <c r="E44" s="14">
        <f>DAYS360(B44,C44)</f>
        <v>2849</v>
      </c>
      <c r="F44" s="14">
        <f>(D44*E44)/720</f>
        <v>6647322.4124999996</v>
      </c>
      <c r="G44" s="4"/>
      <c r="H44" s="4"/>
      <c r="I44" s="4"/>
    </row>
    <row r="45" spans="2:9" x14ac:dyDescent="0.25">
      <c r="B45" s="36" t="s">
        <v>8</v>
      </c>
      <c r="C45" s="36"/>
      <c r="D45" s="36"/>
      <c r="E45" s="36"/>
      <c r="F45" s="22">
        <f>SUM(F44)</f>
        <v>6647322.4124999996</v>
      </c>
      <c r="G45" s="4"/>
      <c r="H45" s="4"/>
      <c r="I45" s="4"/>
    </row>
    <row r="46" spans="2:9" x14ac:dyDescent="0.25">
      <c r="B46" s="33"/>
      <c r="C46" s="33"/>
      <c r="D46" s="33"/>
      <c r="E46" s="4"/>
      <c r="F46" s="4"/>
      <c r="G46" s="4"/>
      <c r="H46" s="4"/>
      <c r="I46" s="4"/>
    </row>
    <row r="47" spans="2:9" x14ac:dyDescent="0.25">
      <c r="B47" s="38" t="s">
        <v>14</v>
      </c>
      <c r="C47" s="39"/>
      <c r="D47" s="39"/>
      <c r="E47" s="39"/>
      <c r="F47" s="40"/>
      <c r="G47" s="4"/>
      <c r="H47" s="4"/>
    </row>
    <row r="48" spans="2:9" x14ac:dyDescent="0.25">
      <c r="B48" s="16" t="s">
        <v>1</v>
      </c>
      <c r="C48" s="16" t="s">
        <v>2</v>
      </c>
      <c r="D48" s="16" t="s">
        <v>9</v>
      </c>
      <c r="E48" s="16" t="s">
        <v>6</v>
      </c>
      <c r="F48" s="26" t="s">
        <v>15</v>
      </c>
      <c r="G48" s="4"/>
      <c r="H48" s="4"/>
    </row>
    <row r="49" spans="2:8" x14ac:dyDescent="0.25">
      <c r="B49" s="27">
        <v>42781</v>
      </c>
      <c r="C49" s="27">
        <v>43145</v>
      </c>
      <c r="D49" s="25">
        <v>737717</v>
      </c>
      <c r="E49" s="21">
        <f t="shared" ref="E49" si="8">DAYS360(B49,C49)+1</f>
        <v>360</v>
      </c>
      <c r="F49" s="21">
        <f t="shared" ref="F49" si="9">(D49/30)*E49</f>
        <v>8852604</v>
      </c>
      <c r="G49" s="4"/>
      <c r="H49" s="4"/>
    </row>
    <row r="50" spans="2:8" x14ac:dyDescent="0.25">
      <c r="B50" s="27">
        <v>43146</v>
      </c>
      <c r="C50" s="27">
        <v>43510</v>
      </c>
      <c r="D50" s="25">
        <f>+F7</f>
        <v>1529274</v>
      </c>
      <c r="E50" s="21">
        <f>DAYS360(B50,C50)+1</f>
        <v>360</v>
      </c>
      <c r="F50" s="21">
        <f>(D50/30)*E50</f>
        <v>18351288</v>
      </c>
      <c r="G50" s="4"/>
      <c r="H50" s="4"/>
    </row>
    <row r="51" spans="2:8" x14ac:dyDescent="0.25">
      <c r="B51" s="27">
        <v>43511</v>
      </c>
      <c r="C51" s="27">
        <v>43875</v>
      </c>
      <c r="D51" s="25">
        <f>+F8</f>
        <v>1598091</v>
      </c>
      <c r="E51" s="21">
        <f t="shared" ref="E51:E52" si="10">DAYS360(B51,C51)+1</f>
        <v>360</v>
      </c>
      <c r="F51" s="21">
        <f t="shared" ref="F51:F52" si="11">(D51/30)*E51</f>
        <v>19177092</v>
      </c>
      <c r="G51" s="4"/>
      <c r="H51" s="4"/>
    </row>
    <row r="52" spans="2:8" x14ac:dyDescent="0.25">
      <c r="B52" s="27">
        <v>43876</v>
      </c>
      <c r="C52" s="6">
        <v>43889</v>
      </c>
      <c r="D52" s="25">
        <f>+F9</f>
        <v>1679913</v>
      </c>
      <c r="E52" s="21">
        <f t="shared" si="10"/>
        <v>14</v>
      </c>
      <c r="F52" s="21">
        <f t="shared" si="11"/>
        <v>783959.4</v>
      </c>
      <c r="G52" s="4"/>
      <c r="H52" s="4"/>
    </row>
    <row r="53" spans="2:8" x14ac:dyDescent="0.25">
      <c r="B53" s="36" t="s">
        <v>8</v>
      </c>
      <c r="C53" s="36"/>
      <c r="D53" s="36"/>
      <c r="E53" s="36"/>
      <c r="F53" s="22">
        <f>SUM(F49:F52)</f>
        <v>47164943.399999999</v>
      </c>
      <c r="G53" s="4"/>
      <c r="H53" s="4"/>
    </row>
    <row r="54" spans="2:8" x14ac:dyDescent="0.25">
      <c r="B54" s="4"/>
      <c r="C54" s="4"/>
      <c r="D54" s="4"/>
      <c r="E54" s="4"/>
      <c r="F54" s="4"/>
      <c r="G54" s="4"/>
      <c r="H54" s="4"/>
    </row>
    <row r="55" spans="2:8" x14ac:dyDescent="0.25">
      <c r="B55" s="4"/>
      <c r="C55" s="4"/>
      <c r="D55" s="4"/>
      <c r="E55" s="4"/>
      <c r="F55" s="4"/>
      <c r="G55" s="4"/>
      <c r="H55" s="4"/>
    </row>
    <row r="56" spans="2:8" x14ac:dyDescent="0.25">
      <c r="B56" s="37" t="s">
        <v>17</v>
      </c>
      <c r="C56" s="37"/>
      <c r="D56" s="37"/>
      <c r="E56" s="37"/>
      <c r="F56" s="37"/>
      <c r="G56" s="4"/>
      <c r="H56" s="4"/>
    </row>
    <row r="57" spans="2:8" x14ac:dyDescent="0.25">
      <c r="B57" s="42" t="s">
        <v>18</v>
      </c>
      <c r="C57" s="42"/>
      <c r="D57" s="42" t="s">
        <v>19</v>
      </c>
      <c r="E57" s="42"/>
      <c r="F57" s="11" t="s">
        <v>20</v>
      </c>
      <c r="G57" s="4"/>
      <c r="H57" s="4"/>
    </row>
    <row r="58" spans="2:8" x14ac:dyDescent="0.25">
      <c r="B58" s="43">
        <f>+D52/30</f>
        <v>55997.1</v>
      </c>
      <c r="C58" s="44"/>
      <c r="D58" s="45">
        <v>720</v>
      </c>
      <c r="E58" s="45"/>
      <c r="F58" s="28">
        <f>B58*D58</f>
        <v>40317912</v>
      </c>
      <c r="G58" s="4"/>
      <c r="H58" s="4"/>
    </row>
  </sheetData>
  <mergeCells count="15">
    <mergeCell ref="B57:C57"/>
    <mergeCell ref="D57:E57"/>
    <mergeCell ref="B58:C58"/>
    <mergeCell ref="D58:E58"/>
    <mergeCell ref="H12:M30"/>
    <mergeCell ref="B47:F47"/>
    <mergeCell ref="B53:E53"/>
    <mergeCell ref="B56:F56"/>
    <mergeCell ref="B41:E41"/>
    <mergeCell ref="B45:E45"/>
    <mergeCell ref="B2:G2"/>
    <mergeCell ref="B4:H4"/>
    <mergeCell ref="B17:E17"/>
    <mergeCell ref="B25:E25"/>
    <mergeCell ref="B33:E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2024-05-17T23:26:24Z</dcterms:modified>
  <cp:category/>
  <cp:contentStatus/>
</cp:coreProperties>
</file>