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https://gha2-my.sharepoint.com/personal/vorozco_gha_com_co/Documents/Documents/GHA/LIQUIDACIONES/"/>
    </mc:Choice>
  </mc:AlternateContent>
  <xr:revisionPtr revIDLastSave="65" documentId="13_ncr:1_{C7AD4D49-F3FF-4519-8A74-4AC279C541B8}" xr6:coauthVersionLast="47" xr6:coauthVersionMax="47" xr10:uidLastSave="{D2923851-08A9-4476-A3A9-1C750C5B9FA0}"/>
  <bookViews>
    <workbookView xWindow="-120" yWindow="-120" windowWidth="24240" windowHeight="13020" xr2:uid="{00000000-000D-0000-FFFF-FFFF00000000}"/>
  </bookViews>
  <sheets>
    <sheet name="LIQ. PRETENSIONES DEMANDA" sheetId="13" r:id="rId1"/>
    <sheet name="PML" sheetId="15"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5" l="1"/>
  <c r="G104" i="15"/>
  <c r="E99" i="15"/>
  <c r="E98" i="15"/>
  <c r="E97" i="15"/>
  <c r="H96" i="15"/>
  <c r="I96" i="15" s="1"/>
  <c r="E100" i="15" s="1"/>
  <c r="F100" i="15" s="1"/>
  <c r="F69" i="15"/>
  <c r="F51" i="15"/>
  <c r="F52" i="15"/>
  <c r="F53" i="15"/>
  <c r="F54" i="15"/>
  <c r="F55" i="15"/>
  <c r="F56" i="15"/>
  <c r="F57" i="15"/>
  <c r="F58" i="15"/>
  <c r="F59" i="15"/>
  <c r="F60" i="15"/>
  <c r="F61" i="15"/>
  <c r="F62" i="15"/>
  <c r="F63" i="15"/>
  <c r="F64" i="15"/>
  <c r="F65" i="15"/>
  <c r="F66" i="15"/>
  <c r="F67" i="15"/>
  <c r="F68" i="15"/>
  <c r="F50" i="15"/>
  <c r="F33" i="13"/>
  <c r="F34" i="13"/>
  <c r="F35" i="13"/>
  <c r="F36" i="13"/>
  <c r="F37" i="13"/>
  <c r="F38" i="13"/>
  <c r="F39" i="13"/>
  <c r="F40" i="13"/>
  <c r="F32" i="13"/>
  <c r="D51" i="15"/>
  <c r="D52" i="15"/>
  <c r="D53" i="15"/>
  <c r="D54" i="15"/>
  <c r="D55" i="15"/>
  <c r="D56" i="15"/>
  <c r="D57" i="15"/>
  <c r="D58" i="15"/>
  <c r="D59" i="15"/>
  <c r="D60" i="15"/>
  <c r="E68" i="15"/>
  <c r="E67" i="15"/>
  <c r="E66" i="15"/>
  <c r="E65" i="15"/>
  <c r="E64" i="15"/>
  <c r="E63" i="15"/>
  <c r="E62" i="15"/>
  <c r="E61" i="15"/>
  <c r="E60" i="15"/>
  <c r="E59" i="15"/>
  <c r="E58" i="15"/>
  <c r="E57" i="15"/>
  <c r="E56" i="15"/>
  <c r="E55" i="15"/>
  <c r="E54" i="15"/>
  <c r="E53" i="15"/>
  <c r="E52" i="15"/>
  <c r="E51" i="15"/>
  <c r="E50" i="15"/>
  <c r="F35" i="15"/>
  <c r="E24" i="15"/>
  <c r="F24" i="15" s="1"/>
  <c r="E23" i="15"/>
  <c r="E22" i="15"/>
  <c r="E21" i="15"/>
  <c r="F21" i="15" s="1"/>
  <c r="E20" i="15"/>
  <c r="F20" i="15" s="1"/>
  <c r="E19" i="15"/>
  <c r="E18" i="15"/>
  <c r="F18" i="15" s="1"/>
  <c r="E17" i="15"/>
  <c r="F17" i="15" s="1"/>
  <c r="E16" i="15"/>
  <c r="F16" i="15" s="1"/>
  <c r="E15" i="15"/>
  <c r="E14" i="15"/>
  <c r="E13" i="15"/>
  <c r="F13" i="15" s="1"/>
  <c r="E12" i="15"/>
  <c r="F12" i="15" s="1"/>
  <c r="E11" i="15"/>
  <c r="E10" i="15"/>
  <c r="E9" i="15"/>
  <c r="F9" i="15" s="1"/>
  <c r="E8" i="15"/>
  <c r="F8" i="15" s="1"/>
  <c r="E7" i="15"/>
  <c r="F7" i="15" s="1"/>
  <c r="E6" i="15"/>
  <c r="F6" i="15" s="1"/>
  <c r="E31" i="15"/>
  <c r="F31" i="15" s="1"/>
  <c r="E41" i="15"/>
  <c r="E35" i="15"/>
  <c r="E38" i="15"/>
  <c r="F38" i="15" s="1"/>
  <c r="E46" i="15"/>
  <c r="E40" i="15"/>
  <c r="F40" i="15" s="1"/>
  <c r="E29" i="15"/>
  <c r="F29" i="15" s="1"/>
  <c r="D61" i="15" s="1"/>
  <c r="E30" i="15"/>
  <c r="F30" i="15" s="1"/>
  <c r="E32" i="15"/>
  <c r="F32" i="15" s="1"/>
  <c r="E33" i="15"/>
  <c r="F33" i="15" s="1"/>
  <c r="E34" i="15"/>
  <c r="F34" i="15" s="1"/>
  <c r="E36" i="15"/>
  <c r="F36" i="15" s="1"/>
  <c r="E37" i="15"/>
  <c r="F37" i="15" s="1"/>
  <c r="E39" i="15"/>
  <c r="F39" i="15" s="1"/>
  <c r="E42" i="15"/>
  <c r="F42" i="15" s="1"/>
  <c r="D64" i="15" s="1"/>
  <c r="E43" i="15"/>
  <c r="F43" i="15" s="1"/>
  <c r="E44" i="15"/>
  <c r="F44" i="15" s="1"/>
  <c r="D66" i="15" s="1"/>
  <c r="E45" i="15"/>
  <c r="F45" i="15" s="1"/>
  <c r="D67" i="15" s="1"/>
  <c r="F23" i="15"/>
  <c r="F19" i="15"/>
  <c r="F14" i="15"/>
  <c r="F11" i="15"/>
  <c r="F10" i="15"/>
  <c r="B90" i="15"/>
  <c r="F90" i="15" s="1"/>
  <c r="E85" i="15"/>
  <c r="F85" i="15" s="1"/>
  <c r="E84" i="15"/>
  <c r="F84" i="15" s="1"/>
  <c r="E83" i="15"/>
  <c r="F83" i="15" s="1"/>
  <c r="E82" i="15"/>
  <c r="F82" i="15" s="1"/>
  <c r="E81" i="15"/>
  <c r="F81" i="15" s="1"/>
  <c r="E80" i="15"/>
  <c r="F80" i="15" s="1"/>
  <c r="E79" i="15"/>
  <c r="F79" i="15" s="1"/>
  <c r="E78" i="15"/>
  <c r="F78" i="15" s="1"/>
  <c r="E72" i="15"/>
  <c r="F72" i="15" s="1"/>
  <c r="F73" i="15" s="1"/>
  <c r="E28" i="15"/>
  <c r="F28" i="15" s="1"/>
  <c r="D50" i="15" s="1"/>
  <c r="F22" i="15"/>
  <c r="F15" i="15"/>
  <c r="E69" i="13"/>
  <c r="E71" i="13" s="1"/>
  <c r="H68" i="13"/>
  <c r="I68" i="13" s="1"/>
  <c r="E72" i="13" s="1"/>
  <c r="F101" i="15" l="1"/>
  <c r="F46" i="15"/>
  <c r="D68" i="15" s="1"/>
  <c r="D65" i="15"/>
  <c r="F41" i="15"/>
  <c r="D62" i="15"/>
  <c r="F25" i="15"/>
  <c r="F86" i="15"/>
  <c r="D63" i="15" l="1"/>
  <c r="B62" i="13" l="1"/>
  <c r="E70" i="13" s="1"/>
  <c r="F72" i="13" s="1"/>
  <c r="F73" i="13" s="1"/>
  <c r="E50" i="13"/>
  <c r="F50" i="13" s="1"/>
  <c r="E51" i="13"/>
  <c r="F51" i="13" s="1"/>
  <c r="E52" i="13"/>
  <c r="F52" i="13" s="1"/>
  <c r="E53" i="13"/>
  <c r="F53" i="13" s="1"/>
  <c r="E54" i="13"/>
  <c r="F54" i="13" s="1"/>
  <c r="E55" i="13"/>
  <c r="F55" i="13" s="1"/>
  <c r="E32" i="13"/>
  <c r="E20" i="13"/>
  <c r="F20" i="13" s="1"/>
  <c r="E8" i="13"/>
  <c r="F8" i="13" s="1"/>
  <c r="E13" i="13"/>
  <c r="F13" i="13" s="1"/>
  <c r="E12" i="13"/>
  <c r="F12" i="13" s="1"/>
  <c r="E11" i="13"/>
  <c r="F11" i="13" s="1"/>
  <c r="E10" i="13"/>
  <c r="F10" i="13" s="1"/>
  <c r="E9" i="13"/>
  <c r="F9" i="13" s="1"/>
  <c r="E21" i="13"/>
  <c r="F21" i="13" s="1"/>
  <c r="D33" i="13" s="1"/>
  <c r="E22" i="13"/>
  <c r="F22" i="13" s="1"/>
  <c r="D34" i="13" s="1"/>
  <c r="E23" i="13"/>
  <c r="F23" i="13" s="1"/>
  <c r="D35" i="13" s="1"/>
  <c r="E24" i="13"/>
  <c r="F24" i="13" s="1"/>
  <c r="D36" i="13" s="1"/>
  <c r="E25" i="13"/>
  <c r="F25" i="13" s="1"/>
  <c r="D37" i="13" s="1"/>
  <c r="E33" i="13"/>
  <c r="E34" i="13"/>
  <c r="E35" i="13"/>
  <c r="E36" i="13"/>
  <c r="E37" i="13"/>
  <c r="D32" i="13" l="1"/>
  <c r="E57" i="13" l="1"/>
  <c r="E39" i="13"/>
  <c r="E40" i="13"/>
  <c r="E27" i="13"/>
  <c r="E28" i="13"/>
  <c r="E15" i="13"/>
  <c r="E16" i="13"/>
  <c r="E44" i="13"/>
  <c r="E38" i="13"/>
  <c r="E26" i="13"/>
  <c r="F28" i="13" l="1"/>
  <c r="F57" i="13"/>
  <c r="D40" i="13" l="1"/>
  <c r="F27" i="13"/>
  <c r="F16" i="13"/>
  <c r="F15" i="13"/>
  <c r="F62" i="13"/>
  <c r="E14" i="13"/>
  <c r="D39" i="13" l="1"/>
  <c r="F44" i="13"/>
  <c r="F45" i="13" s="1"/>
  <c r="F26" i="13"/>
  <c r="F29" i="13" s="1"/>
  <c r="F14" i="13"/>
  <c r="F17" i="13" s="1"/>
  <c r="D38" i="13" l="1"/>
  <c r="F41" i="13"/>
  <c r="G76" i="13" s="1"/>
  <c r="E56" i="13" l="1"/>
  <c r="F56" i="13" s="1"/>
  <c r="F58" i="13" s="1"/>
</calcChain>
</file>

<file path=xl/sharedStrings.xml><?xml version="1.0" encoding="utf-8"?>
<sst xmlns="http://schemas.openxmlformats.org/spreadsheetml/2006/main" count="106" uniqueCount="36">
  <si>
    <t>DESDE</t>
  </si>
  <si>
    <t>HASTA</t>
  </si>
  <si>
    <t>DÍAS</t>
  </si>
  <si>
    <t>TOTAL ADEUDADO</t>
  </si>
  <si>
    <t>SALARIO</t>
  </si>
  <si>
    <t>PRIMAS</t>
  </si>
  <si>
    <t>CESANTÍAS</t>
  </si>
  <si>
    <t>INTERESES</t>
  </si>
  <si>
    <t>VACACIONES</t>
  </si>
  <si>
    <t>SANCIÓN POR NO CONSIGNACIÓN DE CESANTÍAS</t>
  </si>
  <si>
    <t>SANCIÓN</t>
  </si>
  <si>
    <t>Total Liquidación:</t>
  </si>
  <si>
    <t>INDEMNIZACIÓN DEL ARTÍCULO 65 DEL C.S.T.</t>
  </si>
  <si>
    <t>Salario diario</t>
  </si>
  <si>
    <t>x 720 días</t>
  </si>
  <si>
    <t>Total</t>
  </si>
  <si>
    <t>LIQUIDACIÓN DE LAS PRETENSIONES DE LA DEMANDA</t>
  </si>
  <si>
    <t xml:space="preserve">LIQUIDACIÓN DE LAS PRETENSIONES DE LA DEMANDA </t>
  </si>
  <si>
    <r>
      <rPr>
        <b/>
        <sz val="10"/>
        <color theme="1"/>
        <rFont val="Arial"/>
        <family val="2"/>
      </rPr>
      <t>Nota 2</t>
    </r>
    <r>
      <rPr>
        <sz val="10"/>
        <color theme="1"/>
        <rFont val="Arial"/>
        <family val="2"/>
      </rPr>
      <t>:Las pretensiones de la demanda están orientadas a solicitar (i) el pago de un reajuste al salario conforme a un trabajador oficial de la RED DE SALUD CENTRO ESE, así como el pago de prestaciones sociales y vacaciones y auxilio de transporte (ii)  indemnización del art. 64 y 65 del CST, sanción por no consignación de cesantías y sanción por no pago de intereses a las cesantías, (iv) solicita el pago de aportes a la Seguridad social integral y prima de navidad, rubros los cuales no se liquida</t>
    </r>
  </si>
  <si>
    <t>INDEMNIZACIÓN ARTÍCULO 64 DEL C.S.T.</t>
  </si>
  <si>
    <t>AÑO</t>
  </si>
  <si>
    <t>MES</t>
  </si>
  <si>
    <t>DÍA</t>
  </si>
  <si>
    <t>Tiempo Laborado en:</t>
  </si>
  <si>
    <t>Fecha de Terminación:</t>
  </si>
  <si>
    <t>Días</t>
  </si>
  <si>
    <t>Años</t>
  </si>
  <si>
    <t>Fecha de Ingreso:</t>
  </si>
  <si>
    <t>Ingreso Mensual:</t>
  </si>
  <si>
    <t>Ingreso Diario:</t>
  </si>
  <si>
    <t>Indemnización primer año</t>
  </si>
  <si>
    <t>Indemnización años adicionales:</t>
  </si>
  <si>
    <t>Total Indemnizacón:</t>
  </si>
  <si>
    <r>
      <rPr>
        <b/>
        <sz val="10"/>
        <color theme="1"/>
        <rFont val="Arial"/>
        <family val="2"/>
      </rPr>
      <t>Nota 2:</t>
    </r>
    <r>
      <rPr>
        <sz val="10"/>
        <color theme="1"/>
        <rFont val="Arial"/>
        <family val="2"/>
      </rPr>
      <t xml:space="preserve"> El demandante solicita el pago de los salarios que debió percibir como trabajador oficial de la LA RED DE SALUD CENTRO ESE, sin embargo, no se aporta prueba de la escala salarial de dicha entidad, por tanto, no es posible liquidar dicha pretensión.
Por otro lado, teniendo en consideración que el actor pretende acreencias laborales desde 18/05/2011, se desconoce el salario desde esa época, por lo que, se tomará el SMLMV.
Para el cálculo de las prestaciones se sumó el auxilio de transporte</t>
    </r>
  </si>
  <si>
    <r>
      <rPr>
        <b/>
        <sz val="10"/>
        <color theme="1"/>
        <rFont val="Arial"/>
        <family val="2"/>
      </rPr>
      <t xml:space="preserve">Nota 1: </t>
    </r>
    <r>
      <rPr>
        <sz val="10"/>
        <color theme="1"/>
        <rFont val="Arial"/>
        <family val="2"/>
      </rPr>
      <t xml:space="preserve"> 
Afianzado: AGESOC y asegurado: RED DE SALUD CENTRO ESE
Las pólizas No. GU050436, GU051026, GU051794, GU052103, GU052434, GU053163, GU053572, GU054983, GU055413, GU055761, GU056140, GU058303, GU059033, GU059243, GU060243, GU061002, GU061347, GU061690, GU062017, GU062573, GU062975, GU063231, GU063889, GU064158, GU064444, GU065822, GU066176, GU066398, GU066726, GU067048, GU067274, GU067937, GU068237, GU068578 y GU075231 se amparó el pago de salarios, prestaciones sociales e indemnizaciones y en las Pólizas No. GU069447, GU069765, GU070213, GU070467, GU070903, GU071199, GU071476, GU071687, GU071935, GU072226, GU072565, GU072797, GU073951, GU074112, GU074274, GU074454, GU074657, GU074902, GU075053, GU075439, GU075706, GU075856, GU075994 y GU076496 se amparó el pago de salarios, prestaciones sociales, indemnizaciones y similares (compensaciones, auxilios y beneficios), y tienen una vigencia del 06/06/2012 al 06/07/2012, del 01/08/2012 al 31/08/2012, del 01/11/2012 al 30/11/2012, del 01/12/2012 al 31/12/2012, del 01/01/2013 al 31/01/2013, del 01/03/2013 al 31/03/2013, del 01/05/2013 al 31/05/2013, del 01/10/2013 al 31/10/2013, del 01/11/2013 al 30/11/2013, del 01/12/2013 al 31/12/2013, del 02/01/2014 al 30/06/2014, del 01/07/2014 al 31/07/2014, del 01/09/2014 al 30/09/2014, del 01/10/2014 al 31/10/2014, del 02/01/2015 al 31/01/2015, del 01/03/2015 al 31/03/2015, del 01/04/2015 al 30/04/2015, del 01/05/2015 al 31/05/2015, del 01/06/2015 al 30/06/2015, del 01/07/2015 al 31/07/2015, del 01/08/2015 al 30/08/2015, del 01/09/2015 al 30/09/2015, del 01/11/2015 al 30/11/2015, del 01/12/2015 al 31/12/2015, del 01/01/2016 al 31/01/2016, del 01/04/2016 al 30/04/2016, del 01/05/2016 al 31/05/2016, del 01/06/2016 al 30/06/2016, del 01/07/2016 al 31/07/2016, del 01/08/2016 al 31/08/2016, del 01/09/2016 al 30/09/2016, del 01/11/2016 al 30/11/2016, del 01/12/2016 al 31/12/2016, del 01/01/2017 al 31/01/2017, del 01/02/2017 al 28/02/2017, del 01/03/2017 al 31/03/2017, del 01/04/2017 al 30/04/2017, del 01/05/2017 al 31/05/2017, del 01/06/2017 al 30/06/2017, del 01/07/2017 al 31/07/2017, del 01/08/2017 al 31/08/2017, del 01/09/2017 al 30/09/2017, del 01/10/2017 al 31/10/2017, del 01/11/2017 al 30/11/2017, del 01/12/2017 al 31/12/2017, del 01/01/2018 al 30/06/2018, del 01/07/2018 al 31/07/2018, del 01/08/2018 al 31/08/2018, del 01/09/2018 al 30/09/2018, del 01/10/2018 al 31/10/2018, del 01/11/2018 al 30/11/2018, del 01/12/2018 al 31/12/2018, del 01/01/2019 al 31/01/2019, del 01/02/2019 al 28/02/2019, del 01/03/2019 al 31/03/2019, del 01/04/2019 al 30/04/2019, del 01/05/2019 al 31/05/2019, del 01/06/2019 al 30/09/2019 y del 01/11/2019 al 30/11/2019.
Vigencias al no ser corridas, no se tienen en cuentas los periodos por fuera de aquellas
</t>
    </r>
  </si>
  <si>
    <r>
      <rPr>
        <b/>
        <sz val="10"/>
        <color theme="1"/>
        <rFont val="Arial"/>
        <family val="2"/>
      </rPr>
      <t>Nota 1:</t>
    </r>
    <r>
      <rPr>
        <sz val="10"/>
        <color theme="1"/>
        <rFont val="Arial"/>
        <family val="2"/>
      </rPr>
      <t xml:space="preserve"> El demandante solicita el pago de los salarios que debió percibir como trabajador oficial de la LA RED DE SALUD CENTRO ESE, sin embargo, no se aporta prueba de la escala salarial de dicha entidad, por tanto, no es posible liquidar dicha pretensión.
Por otro lado, teniendo en consideración que el actor pretende acreencias laborales desde 18/05/2011, se desconoce el salario desde esa época, por lo que, se tomará el SMLMV.
Para el cálculo de las prestaciones se sumó el auxilio de transporte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</si>
</sst>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_-&quot;$&quot;\ * #,##0_-;\-&quot;$&quot;\ * #,##0_-;_-&quot;$&quot;\ * &quot;-&quot;??_-;_-@_-"/>
    <numFmt numFmtId="169" formatCode="0.0"/>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1"/>
      <color theme="1"/>
      <name val="Arial"/>
      <family val="2"/>
    </font>
    <font>
      <sz val="9"/>
      <color theme="1"/>
      <name val="Arial"/>
      <family val="2"/>
    </font>
    <font>
      <sz val="10"/>
      <color theme="1"/>
      <name val="Arial"/>
      <family val="2"/>
    </font>
    <font>
      <b/>
      <u/>
      <sz val="10"/>
      <color theme="1"/>
      <name val="Arial"/>
      <family val="2"/>
    </font>
    <font>
      <b/>
      <sz val="10"/>
      <color theme="1"/>
      <name val="Arial"/>
      <family val="2"/>
    </font>
    <font>
      <b/>
      <sz val="10"/>
      <color theme="0"/>
      <name val="Arial"/>
      <family val="2"/>
    </font>
    <font>
      <b/>
      <sz val="1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1">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14" fontId="6" fillId="0" borderId="1" xfId="0" applyNumberFormat="1" applyFont="1" applyBorder="1" applyAlignment="1">
      <alignment horizontal="center" vertical="center"/>
    </xf>
    <xf numFmtId="164" fontId="6" fillId="0" borderId="1" xfId="6" applyNumberFormat="1" applyFont="1" applyFill="1" applyBorder="1"/>
    <xf numFmtId="3" fontId="6" fillId="0" borderId="1" xfId="0" applyNumberFormat="1" applyFont="1" applyBorder="1"/>
    <xf numFmtId="0" fontId="8" fillId="0" borderId="1" xfId="0" applyFont="1" applyBorder="1" applyAlignment="1">
      <alignment horizontal="center" vertical="center"/>
    </xf>
    <xf numFmtId="164" fontId="6" fillId="0" borderId="1" xfId="1" applyNumberFormat="1" applyFont="1" applyBorder="1"/>
    <xf numFmtId="0" fontId="8" fillId="0" borderId="1" xfId="0" applyFont="1" applyBorder="1" applyAlignment="1">
      <alignment horizontal="center"/>
    </xf>
    <xf numFmtId="164" fontId="8" fillId="2" borderId="1" xfId="1" applyNumberFormat="1" applyFont="1" applyFill="1" applyBorder="1" applyAlignment="1">
      <alignment horizontal="center"/>
    </xf>
    <xf numFmtId="0" fontId="6" fillId="0" borderId="4" xfId="0" applyFont="1" applyBorder="1" applyAlignment="1">
      <alignment wrapText="1"/>
    </xf>
    <xf numFmtId="164" fontId="6" fillId="0" borderId="1" xfId="1" applyNumberFormat="1" applyFont="1" applyFill="1" applyBorder="1"/>
    <xf numFmtId="164" fontId="8" fillId="3" borderId="1" xfId="1" applyNumberFormat="1" applyFont="1" applyFill="1" applyBorder="1"/>
    <xf numFmtId="164" fontId="6" fillId="0" borderId="1" xfId="1" applyNumberFormat="1" applyFont="1" applyFill="1" applyBorder="1" applyAlignment="1">
      <alignment vertical="center"/>
    </xf>
    <xf numFmtId="164" fontId="6" fillId="0" borderId="0" xfId="0" applyNumberFormat="1" applyFont="1"/>
    <xf numFmtId="164" fontId="6" fillId="0" borderId="1" xfId="6" applyNumberFormat="1" applyFont="1" applyBorder="1"/>
    <xf numFmtId="164" fontId="8" fillId="0" borderId="1" xfId="1" applyNumberFormat="1" applyFont="1" applyFill="1" applyBorder="1" applyAlignment="1">
      <alignment horizontal="center"/>
    </xf>
    <xf numFmtId="14" fontId="6" fillId="0" borderId="1" xfId="0" applyNumberFormat="1" applyFont="1" applyBorder="1" applyAlignment="1">
      <alignment horizontal="center"/>
    </xf>
    <xf numFmtId="168" fontId="8" fillId="3" borderId="1" xfId="0" applyNumberFormat="1" applyFont="1" applyFill="1" applyBorder="1"/>
    <xf numFmtId="0" fontId="9" fillId="4" borderId="1" xfId="0" applyFont="1" applyFill="1" applyBorder="1" applyAlignment="1">
      <alignment horizontal="center"/>
    </xf>
    <xf numFmtId="44" fontId="9" fillId="4" borderId="1" xfId="0" applyNumberFormat="1" applyFont="1" applyFill="1" applyBorder="1"/>
    <xf numFmtId="0" fontId="8" fillId="0" borderId="0" xfId="0" applyFont="1" applyAlignment="1">
      <alignment horizontal="center"/>
    </xf>
    <xf numFmtId="164" fontId="6" fillId="0" borderId="1" xfId="0" applyNumberFormat="1" applyFont="1" applyBorder="1" applyAlignment="1">
      <alignment horizontal="center"/>
    </xf>
    <xf numFmtId="8" fontId="6" fillId="0" borderId="0" xfId="20" applyNumberFormat="1" applyFont="1" applyBorder="1" applyAlignment="1">
      <alignment horizontal="center"/>
    </xf>
    <xf numFmtId="44" fontId="6" fillId="0" borderId="0" xfId="20" applyFont="1" applyBorder="1" applyAlignment="1">
      <alignment horizontal="center"/>
    </xf>
    <xf numFmtId="0" fontId="6" fillId="0" borderId="0" xfId="0" applyFont="1" applyAlignment="1">
      <alignment horizontal="center"/>
    </xf>
    <xf numFmtId="0" fontId="2" fillId="0" borderId="2" xfId="0" applyFont="1" applyBorder="1" applyAlignment="1">
      <alignment horizontal="center"/>
    </xf>
    <xf numFmtId="0" fontId="10" fillId="0" borderId="7" xfId="0" applyFont="1" applyBorder="1" applyAlignment="1">
      <alignment horizontal="center"/>
    </xf>
    <xf numFmtId="0" fontId="2" fillId="0" borderId="1" xfId="0" applyFont="1" applyBorder="1" applyAlignment="1">
      <alignment horizontal="center"/>
    </xf>
    <xf numFmtId="0" fontId="10" fillId="2" borderId="1" xfId="0" applyFont="1" applyFill="1" applyBorder="1" applyAlignment="1">
      <alignment horizontal="center"/>
    </xf>
    <xf numFmtId="169" fontId="10" fillId="2" borderId="1" xfId="0" applyNumberFormat="1" applyFont="1" applyFill="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3" fontId="2" fillId="0" borderId="1" xfId="0" applyNumberFormat="1" applyFont="1" applyBorder="1" applyAlignment="1">
      <alignment horizontal="center"/>
    </xf>
    <xf numFmtId="2" fontId="2" fillId="0" borderId="1" xfId="0" applyNumberFormat="1" applyFont="1" applyBorder="1" applyAlignment="1">
      <alignment horizontal="center"/>
    </xf>
    <xf numFmtId="2" fontId="10" fillId="0" borderId="7" xfId="0" applyNumberFormat="1" applyFont="1" applyBorder="1" applyAlignment="1">
      <alignment horizontal="center"/>
    </xf>
    <xf numFmtId="0" fontId="10" fillId="0" borderId="1" xfId="0" applyFont="1" applyBorder="1"/>
    <xf numFmtId="0" fontId="6" fillId="0" borderId="0" xfId="0" applyFont="1" applyAlignment="1">
      <alignment wrapText="1"/>
    </xf>
    <xf numFmtId="8" fontId="9" fillId="4" borderId="1" xfId="0" applyNumberFormat="1" applyFont="1" applyFill="1" applyBorder="1"/>
    <xf numFmtId="8" fontId="10" fillId="0" borderId="2" xfId="0" applyNumberFormat="1" applyFont="1" applyBorder="1" applyAlignment="1">
      <alignment horizontal="center"/>
    </xf>
    <xf numFmtId="8" fontId="10" fillId="0" borderId="5" xfId="0" applyNumberFormat="1" applyFont="1" applyBorder="1" applyAlignment="1">
      <alignment horizontal="center"/>
    </xf>
    <xf numFmtId="8" fontId="10" fillId="0" borderId="6" xfId="0" applyNumberFormat="1" applyFont="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8" fontId="10" fillId="3" borderId="2" xfId="0" applyNumberFormat="1" applyFont="1" applyFill="1" applyBorder="1" applyAlignment="1">
      <alignment horizontal="center"/>
    </xf>
    <xf numFmtId="8" fontId="10" fillId="3" borderId="5" xfId="0" applyNumberFormat="1" applyFont="1" applyFill="1" applyBorder="1" applyAlignment="1">
      <alignment horizontal="center"/>
    </xf>
    <xf numFmtId="8" fontId="10" fillId="3" borderId="6" xfId="0" applyNumberFormat="1" applyFont="1" applyFill="1" applyBorder="1" applyAlignment="1">
      <alignment horizontal="center"/>
    </xf>
    <xf numFmtId="0" fontId="6" fillId="2" borderId="0" xfId="0" applyFont="1" applyFill="1" applyAlignment="1">
      <alignment horizontal="center" wrapText="1"/>
    </xf>
    <xf numFmtId="0" fontId="6" fillId="2" borderId="0" xfId="0" applyFont="1" applyFill="1" applyAlignment="1">
      <alignment horizontal="center" vertical="center" wrapText="1"/>
    </xf>
    <xf numFmtId="0" fontId="8" fillId="2" borderId="2"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xf>
    <xf numFmtId="0" fontId="9" fillId="4" borderId="1" xfId="0" applyFont="1" applyFill="1" applyBorder="1" applyAlignment="1">
      <alignment horizontal="center"/>
    </xf>
    <xf numFmtId="0" fontId="8" fillId="0" borderId="1" xfId="0" applyFont="1" applyBorder="1" applyAlignment="1">
      <alignment horizontal="center" vertical="center"/>
    </xf>
    <xf numFmtId="8" fontId="6" fillId="0" borderId="1" xfId="20" applyNumberFormat="1" applyFont="1" applyBorder="1" applyAlignment="1">
      <alignment horizontal="center"/>
    </xf>
    <xf numFmtId="44" fontId="6" fillId="0" borderId="1" xfId="20" applyFont="1" applyBorder="1" applyAlignment="1">
      <alignment horizontal="center"/>
    </xf>
    <xf numFmtId="0" fontId="6" fillId="0" borderId="1" xfId="0" applyFont="1" applyBorder="1" applyAlignment="1">
      <alignment horizontal="center"/>
    </xf>
    <xf numFmtId="8" fontId="2" fillId="0" borderId="2" xfId="0" applyNumberFormat="1" applyFont="1" applyBorder="1" applyAlignment="1">
      <alignment horizontal="center"/>
    </xf>
    <xf numFmtId="8" fontId="2" fillId="0" borderId="5" xfId="0" applyNumberFormat="1" applyFont="1" applyBorder="1" applyAlignment="1">
      <alignment horizontal="center"/>
    </xf>
    <xf numFmtId="8" fontId="2" fillId="0" borderId="6" xfId="0" applyNumberFormat="1" applyFont="1" applyBorder="1" applyAlignment="1">
      <alignment horizontal="center"/>
    </xf>
    <xf numFmtId="0" fontId="7" fillId="3" borderId="3" xfId="0" applyFont="1" applyFill="1" applyBorder="1" applyAlignment="1">
      <alignment horizontal="center"/>
    </xf>
    <xf numFmtId="0" fontId="8" fillId="0" borderId="1" xfId="0" applyFont="1" applyBorder="1" applyAlignment="1">
      <alignment horizontal="center"/>
    </xf>
    <xf numFmtId="0" fontId="8" fillId="2" borderId="1" xfId="0" applyFont="1" applyFill="1" applyBorder="1" applyAlignment="1">
      <alignment horizontal="center"/>
    </xf>
    <xf numFmtId="0" fontId="8" fillId="0" borderId="5" xfId="0" applyFont="1" applyBorder="1" applyAlignment="1">
      <alignment horizontal="center"/>
    </xf>
  </cellXfs>
  <cellStyles count="21">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xfId="20" builtinId="4"/>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41196</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5</xdr:col>
      <xdr:colOff>41196</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78"/>
  <sheetViews>
    <sheetView tabSelected="1" zoomScale="80" zoomScaleNormal="80" workbookViewId="0">
      <selection activeCell="H16" sqref="H16"/>
    </sheetView>
  </sheetViews>
  <sheetFormatPr baseColWidth="10" defaultColWidth="11.42578125" defaultRowHeight="15" x14ac:dyDescent="0.25"/>
  <cols>
    <col min="2" max="2" width="16.42578125" style="1" customWidth="1"/>
    <col min="3" max="3" width="11.42578125" style="1"/>
    <col min="4" max="4" width="18.28515625" style="1" customWidth="1"/>
    <col min="5" max="5" width="13.85546875" style="1" customWidth="1"/>
    <col min="6" max="6" width="17.140625" style="1" customWidth="1"/>
    <col min="7" max="7" width="22.5703125" style="1" customWidth="1"/>
    <col min="8" max="8" width="17.42578125" style="1" customWidth="1"/>
  </cols>
  <sheetData>
    <row r="3" spans="1:16" x14ac:dyDescent="0.25">
      <c r="B3" s="4"/>
      <c r="C3" s="4"/>
      <c r="D3" s="4"/>
      <c r="E3" s="4"/>
      <c r="F3" s="4"/>
      <c r="G3" s="4"/>
      <c r="H3" s="4"/>
      <c r="I3" s="4"/>
      <c r="J3" s="4"/>
      <c r="K3" s="4"/>
      <c r="L3" s="4"/>
      <c r="M3" s="4"/>
      <c r="N3" s="4"/>
      <c r="O3" s="4"/>
      <c r="P3" s="4"/>
    </row>
    <row r="4" spans="1:16" x14ac:dyDescent="0.25">
      <c r="B4" s="4"/>
      <c r="C4" s="4"/>
      <c r="D4" s="4"/>
      <c r="E4" s="4"/>
      <c r="F4" s="4"/>
      <c r="G4" s="4"/>
      <c r="H4" s="4"/>
      <c r="I4" s="4"/>
      <c r="J4" s="4"/>
      <c r="K4" s="4"/>
      <c r="L4" s="4"/>
      <c r="M4" s="4"/>
      <c r="N4" s="4"/>
      <c r="O4" s="4"/>
      <c r="P4" s="4"/>
    </row>
    <row r="5" spans="1:16" s="1" customFormat="1" ht="15" customHeight="1" x14ac:dyDescent="0.2">
      <c r="A5" s="3"/>
      <c r="B5" s="68" t="s">
        <v>16</v>
      </c>
      <c r="C5" s="68"/>
      <c r="D5" s="68"/>
      <c r="E5" s="68"/>
      <c r="F5" s="68"/>
      <c r="G5" s="68"/>
      <c r="H5" s="4"/>
      <c r="I5" s="4"/>
      <c r="O5" s="4"/>
      <c r="P5" s="4"/>
    </row>
    <row r="6" spans="1:16" s="1" customFormat="1" ht="15" customHeight="1" x14ac:dyDescent="0.2">
      <c r="A6" s="3"/>
      <c r="B6" s="4"/>
      <c r="C6" s="4"/>
      <c r="D6" s="4"/>
      <c r="E6" s="4"/>
      <c r="F6" s="4"/>
      <c r="G6" s="4"/>
      <c r="H6" s="4"/>
      <c r="I6" s="4"/>
      <c r="O6" s="4"/>
      <c r="P6" s="4"/>
    </row>
    <row r="7" spans="1:16" ht="15" customHeight="1" x14ac:dyDescent="0.25">
      <c r="A7" s="3"/>
      <c r="B7" s="10" t="s">
        <v>0</v>
      </c>
      <c r="C7" s="10" t="s">
        <v>1</v>
      </c>
      <c r="D7" s="10" t="s">
        <v>4</v>
      </c>
      <c r="E7" s="10" t="s">
        <v>2</v>
      </c>
      <c r="F7" s="11" t="s">
        <v>5</v>
      </c>
      <c r="G7" s="12"/>
      <c r="H7" s="50" t="s">
        <v>35</v>
      </c>
      <c r="I7" s="50"/>
      <c r="J7" s="50"/>
      <c r="K7" s="50"/>
      <c r="L7" s="50"/>
      <c r="O7" s="4"/>
      <c r="P7" s="4"/>
    </row>
    <row r="8" spans="1:16" ht="15" customHeight="1" x14ac:dyDescent="0.25">
      <c r="A8" s="3"/>
      <c r="B8" s="5">
        <v>40681</v>
      </c>
      <c r="C8" s="5">
        <v>40908</v>
      </c>
      <c r="D8" s="7">
        <v>599200</v>
      </c>
      <c r="E8" s="9">
        <f t="shared" ref="E8" si="0">DAYS360(B8,C8)</f>
        <v>223</v>
      </c>
      <c r="F8" s="13">
        <f t="shared" ref="F8" si="1">(D8*E8)/360</f>
        <v>371171.11111111112</v>
      </c>
      <c r="G8" s="12"/>
      <c r="H8" s="50"/>
      <c r="I8" s="50"/>
      <c r="J8" s="50"/>
      <c r="K8" s="50"/>
      <c r="L8" s="50"/>
      <c r="O8" s="4"/>
      <c r="P8" s="4"/>
    </row>
    <row r="9" spans="1:16" ht="15" customHeight="1" x14ac:dyDescent="0.25">
      <c r="A9" s="3"/>
      <c r="B9" s="5">
        <v>40909</v>
      </c>
      <c r="C9" s="5">
        <v>41274</v>
      </c>
      <c r="D9" s="7">
        <v>634500</v>
      </c>
      <c r="E9" s="9">
        <f t="shared" ref="E9:E13" si="2">DAYS360(B9,C9)</f>
        <v>360</v>
      </c>
      <c r="F9" s="13">
        <f t="shared" ref="F9:F13" si="3">(D9*E9)/360</f>
        <v>634500</v>
      </c>
      <c r="G9" s="12"/>
      <c r="H9" s="50"/>
      <c r="I9" s="50"/>
      <c r="J9" s="50"/>
      <c r="K9" s="50"/>
      <c r="L9" s="50"/>
      <c r="O9" s="4"/>
      <c r="P9" s="4"/>
    </row>
    <row r="10" spans="1:16" ht="15" customHeight="1" x14ac:dyDescent="0.25">
      <c r="A10" s="3"/>
      <c r="B10" s="5">
        <v>41275</v>
      </c>
      <c r="C10" s="5">
        <v>41639</v>
      </c>
      <c r="D10" s="7">
        <v>660000</v>
      </c>
      <c r="E10" s="9">
        <f t="shared" si="2"/>
        <v>360</v>
      </c>
      <c r="F10" s="13">
        <f t="shared" si="3"/>
        <v>660000</v>
      </c>
      <c r="G10" s="12"/>
      <c r="H10" s="50"/>
      <c r="I10" s="50"/>
      <c r="J10" s="50"/>
      <c r="K10" s="50"/>
      <c r="L10" s="50"/>
      <c r="O10" s="4"/>
      <c r="P10" s="4"/>
    </row>
    <row r="11" spans="1:16" ht="15" customHeight="1" x14ac:dyDescent="0.25">
      <c r="A11" s="3"/>
      <c r="B11" s="5">
        <v>41640</v>
      </c>
      <c r="C11" s="5">
        <v>42004</v>
      </c>
      <c r="D11" s="7">
        <v>688000</v>
      </c>
      <c r="E11" s="9">
        <f t="shared" si="2"/>
        <v>360</v>
      </c>
      <c r="F11" s="13">
        <f t="shared" si="3"/>
        <v>688000</v>
      </c>
      <c r="G11" s="12"/>
      <c r="H11" s="50"/>
      <c r="I11" s="50"/>
      <c r="J11" s="50"/>
      <c r="K11" s="50"/>
      <c r="L11" s="50"/>
      <c r="O11" s="4"/>
      <c r="P11" s="4"/>
    </row>
    <row r="12" spans="1:16" ht="15" customHeight="1" x14ac:dyDescent="0.25">
      <c r="A12" s="3"/>
      <c r="B12" s="5">
        <v>42005</v>
      </c>
      <c r="C12" s="5">
        <v>42369</v>
      </c>
      <c r="D12" s="7">
        <v>718350</v>
      </c>
      <c r="E12" s="9">
        <f t="shared" si="2"/>
        <v>360</v>
      </c>
      <c r="F12" s="13">
        <f t="shared" si="3"/>
        <v>718350</v>
      </c>
      <c r="G12" s="12"/>
      <c r="H12" s="50"/>
      <c r="I12" s="50"/>
      <c r="J12" s="50"/>
      <c r="K12" s="50"/>
      <c r="L12" s="50"/>
      <c r="O12" s="4"/>
      <c r="P12" s="4"/>
    </row>
    <row r="13" spans="1:16" ht="15" customHeight="1" x14ac:dyDescent="0.25">
      <c r="A13" s="3"/>
      <c r="B13" s="5">
        <v>42370</v>
      </c>
      <c r="C13" s="5">
        <v>42735</v>
      </c>
      <c r="D13" s="7">
        <v>767155</v>
      </c>
      <c r="E13" s="9">
        <f t="shared" si="2"/>
        <v>360</v>
      </c>
      <c r="F13" s="13">
        <f t="shared" si="3"/>
        <v>767155</v>
      </c>
      <c r="G13" s="12"/>
      <c r="H13" s="50"/>
      <c r="I13" s="50"/>
      <c r="J13" s="50"/>
      <c r="K13" s="50"/>
      <c r="L13" s="50"/>
      <c r="O13" s="4"/>
      <c r="P13" s="4"/>
    </row>
    <row r="14" spans="1:16" ht="15" customHeight="1" x14ac:dyDescent="0.25">
      <c r="A14" s="3"/>
      <c r="B14" s="5">
        <v>42736</v>
      </c>
      <c r="C14" s="5">
        <v>43100</v>
      </c>
      <c r="D14" s="7">
        <v>820857</v>
      </c>
      <c r="E14" s="9">
        <f>DAYS360(B14,C14)</f>
        <v>360</v>
      </c>
      <c r="F14" s="13">
        <f>(D14*E14)/360</f>
        <v>820857</v>
      </c>
      <c r="G14" s="12"/>
      <c r="H14" s="50"/>
      <c r="I14" s="50"/>
      <c r="J14" s="50"/>
      <c r="K14" s="50"/>
      <c r="L14" s="50"/>
      <c r="M14" s="4"/>
      <c r="N14" s="4"/>
      <c r="O14" s="4"/>
      <c r="P14" s="4"/>
    </row>
    <row r="15" spans="1:16" x14ac:dyDescent="0.25">
      <c r="A15" s="3"/>
      <c r="B15" s="5">
        <v>43101</v>
      </c>
      <c r="C15" s="5">
        <v>43465</v>
      </c>
      <c r="D15" s="7">
        <v>869453</v>
      </c>
      <c r="E15" s="9">
        <f t="shared" ref="E15:E16" si="4">DAYS360(B15,C15)</f>
        <v>360</v>
      </c>
      <c r="F15" s="13">
        <f t="shared" ref="F15:F16" si="5">(D15*E15)/360</f>
        <v>869453</v>
      </c>
      <c r="G15" s="12"/>
      <c r="H15" s="50"/>
      <c r="I15" s="50"/>
      <c r="J15" s="50"/>
      <c r="K15" s="50"/>
      <c r="L15" s="50"/>
      <c r="M15" s="4"/>
      <c r="N15" s="4"/>
      <c r="O15" s="4"/>
      <c r="P15" s="4"/>
    </row>
    <row r="16" spans="1:16" x14ac:dyDescent="0.25">
      <c r="A16" s="3"/>
      <c r="B16" s="5">
        <v>43466</v>
      </c>
      <c r="C16" s="5">
        <v>43799</v>
      </c>
      <c r="D16" s="7">
        <v>925148</v>
      </c>
      <c r="E16" s="9">
        <f t="shared" si="4"/>
        <v>329</v>
      </c>
      <c r="F16" s="13">
        <f t="shared" si="5"/>
        <v>845482.47777777782</v>
      </c>
      <c r="G16" s="12"/>
      <c r="H16" s="4"/>
      <c r="I16" s="4"/>
      <c r="J16" s="4"/>
      <c r="K16" s="4"/>
      <c r="L16" s="4"/>
    </row>
    <row r="17" spans="1:16" ht="15" customHeight="1" x14ac:dyDescent="0.25">
      <c r="A17" s="3"/>
      <c r="B17" s="69" t="s">
        <v>3</v>
      </c>
      <c r="C17" s="69"/>
      <c r="D17" s="69"/>
      <c r="E17" s="69"/>
      <c r="F17" s="14">
        <f>SUM(F8:F16)</f>
        <v>6374968.5888888892</v>
      </c>
      <c r="G17" s="12"/>
    </row>
    <row r="18" spans="1:16" ht="15" customHeight="1" x14ac:dyDescent="0.25">
      <c r="A18" s="3"/>
      <c r="B18" s="4"/>
      <c r="C18" s="4"/>
      <c r="D18" s="4"/>
      <c r="E18" s="4"/>
      <c r="F18" s="4"/>
      <c r="G18" s="4"/>
      <c r="H18" s="51" t="s">
        <v>18</v>
      </c>
      <c r="I18" s="51"/>
      <c r="J18" s="51"/>
      <c r="K18" s="51"/>
      <c r="L18" s="51"/>
    </row>
    <row r="19" spans="1:16" ht="15" customHeight="1" x14ac:dyDescent="0.25">
      <c r="A19" s="3"/>
      <c r="B19" s="10" t="s">
        <v>0</v>
      </c>
      <c r="C19" s="10" t="s">
        <v>1</v>
      </c>
      <c r="D19" s="10" t="s">
        <v>4</v>
      </c>
      <c r="E19" s="10" t="s">
        <v>2</v>
      </c>
      <c r="F19" s="11" t="s">
        <v>6</v>
      </c>
      <c r="G19" s="12"/>
      <c r="H19" s="51"/>
      <c r="I19" s="51"/>
      <c r="J19" s="51"/>
      <c r="K19" s="51"/>
      <c r="L19" s="51"/>
    </row>
    <row r="20" spans="1:16" ht="15" customHeight="1" x14ac:dyDescent="0.25">
      <c r="A20" s="3"/>
      <c r="B20" s="5">
        <v>40681</v>
      </c>
      <c r="C20" s="5">
        <v>40908</v>
      </c>
      <c r="D20" s="7">
        <v>599200</v>
      </c>
      <c r="E20" s="9">
        <f t="shared" ref="E20" si="6">DAYS360(B20,C20)</f>
        <v>223</v>
      </c>
      <c r="F20" s="13">
        <f t="shared" ref="F20" si="7">(D20*E20)/360</f>
        <v>371171.11111111112</v>
      </c>
      <c r="G20" s="12"/>
      <c r="H20" s="51"/>
      <c r="I20" s="51"/>
      <c r="J20" s="51"/>
      <c r="K20" s="51"/>
      <c r="L20" s="51"/>
    </row>
    <row r="21" spans="1:16" ht="15" customHeight="1" x14ac:dyDescent="0.25">
      <c r="A21" s="3"/>
      <c r="B21" s="5">
        <v>40909</v>
      </c>
      <c r="C21" s="5">
        <v>41274</v>
      </c>
      <c r="D21" s="7">
        <v>634500</v>
      </c>
      <c r="E21" s="9">
        <f t="shared" ref="E21:E25" si="8">DAYS360(B21,C21)</f>
        <v>360</v>
      </c>
      <c r="F21" s="15">
        <f t="shared" ref="F21:F25" si="9">(D21*E21)/360</f>
        <v>634500</v>
      </c>
      <c r="G21" s="12"/>
      <c r="H21" s="51"/>
      <c r="I21" s="51"/>
      <c r="J21" s="51"/>
      <c r="K21" s="51"/>
      <c r="L21" s="51"/>
    </row>
    <row r="22" spans="1:16" ht="15" customHeight="1" x14ac:dyDescent="0.25">
      <c r="A22" s="3"/>
      <c r="B22" s="5">
        <v>41275</v>
      </c>
      <c r="C22" s="5">
        <v>41639</v>
      </c>
      <c r="D22" s="7">
        <v>660000</v>
      </c>
      <c r="E22" s="9">
        <f t="shared" si="8"/>
        <v>360</v>
      </c>
      <c r="F22" s="15">
        <f t="shared" si="9"/>
        <v>660000</v>
      </c>
      <c r="G22" s="12"/>
      <c r="H22" s="51"/>
      <c r="I22" s="51"/>
      <c r="J22" s="51"/>
      <c r="K22" s="51"/>
      <c r="L22" s="51"/>
    </row>
    <row r="23" spans="1:16" ht="15" customHeight="1" x14ac:dyDescent="0.25">
      <c r="A23" s="3"/>
      <c r="B23" s="5">
        <v>41640</v>
      </c>
      <c r="C23" s="5">
        <v>42004</v>
      </c>
      <c r="D23" s="7">
        <v>688000</v>
      </c>
      <c r="E23" s="9">
        <f t="shared" si="8"/>
        <v>360</v>
      </c>
      <c r="F23" s="15">
        <f t="shared" si="9"/>
        <v>688000</v>
      </c>
      <c r="G23" s="12"/>
      <c r="H23" s="51"/>
      <c r="I23" s="51"/>
      <c r="J23" s="51"/>
      <c r="K23" s="51"/>
      <c r="L23" s="51"/>
    </row>
    <row r="24" spans="1:16" ht="15" customHeight="1" x14ac:dyDescent="0.25">
      <c r="A24" s="3"/>
      <c r="B24" s="5">
        <v>42005</v>
      </c>
      <c r="C24" s="5">
        <v>42369</v>
      </c>
      <c r="D24" s="7">
        <v>718350</v>
      </c>
      <c r="E24" s="9">
        <f t="shared" si="8"/>
        <v>360</v>
      </c>
      <c r="F24" s="15">
        <f t="shared" si="9"/>
        <v>718350</v>
      </c>
      <c r="G24" s="12"/>
      <c r="H24" s="51"/>
      <c r="I24" s="51"/>
      <c r="J24" s="51"/>
      <c r="K24" s="51"/>
      <c r="L24" s="51"/>
    </row>
    <row r="25" spans="1:16" ht="15" customHeight="1" x14ac:dyDescent="0.25">
      <c r="A25" s="3"/>
      <c r="B25" s="5">
        <v>42370</v>
      </c>
      <c r="C25" s="5">
        <v>42735</v>
      </c>
      <c r="D25" s="7">
        <v>767155</v>
      </c>
      <c r="E25" s="9">
        <f t="shared" si="8"/>
        <v>360</v>
      </c>
      <c r="F25" s="15">
        <f t="shared" si="9"/>
        <v>767155</v>
      </c>
      <c r="G25" s="12"/>
      <c r="H25" s="51"/>
      <c r="I25" s="51"/>
      <c r="J25" s="51"/>
      <c r="K25" s="51"/>
      <c r="L25" s="51"/>
      <c r="M25" s="4"/>
      <c r="N25" s="4"/>
      <c r="O25" s="4"/>
      <c r="P25" s="4"/>
    </row>
    <row r="26" spans="1:16" ht="14.25" customHeight="1" x14ac:dyDescent="0.25">
      <c r="A26" s="3"/>
      <c r="B26" s="5">
        <v>42736</v>
      </c>
      <c r="C26" s="5">
        <v>43100</v>
      </c>
      <c r="D26" s="7">
        <v>820857</v>
      </c>
      <c r="E26" s="9">
        <f>DAYS360(B26,C26)</f>
        <v>360</v>
      </c>
      <c r="F26" s="15">
        <f>(D26*E26)/360</f>
        <v>820857</v>
      </c>
      <c r="G26" s="12"/>
      <c r="H26" s="51"/>
      <c r="I26" s="51"/>
      <c r="J26" s="51"/>
      <c r="K26" s="51"/>
      <c r="L26" s="51"/>
      <c r="M26" s="4"/>
      <c r="N26" s="4"/>
      <c r="O26" s="4"/>
      <c r="P26" s="4"/>
    </row>
    <row r="27" spans="1:16" ht="14.25" customHeight="1" x14ac:dyDescent="0.25">
      <c r="A27" s="3"/>
      <c r="B27" s="5">
        <v>43101</v>
      </c>
      <c r="C27" s="5">
        <v>43465</v>
      </c>
      <c r="D27" s="7">
        <v>869453</v>
      </c>
      <c r="E27" s="9">
        <f t="shared" ref="E27:E28" si="10">DAYS360(B27,C27)</f>
        <v>360</v>
      </c>
      <c r="F27" s="15">
        <f t="shared" ref="F27:F28" si="11">(D27*E27)/360</f>
        <v>869453</v>
      </c>
      <c r="G27" s="12"/>
      <c r="H27" s="4"/>
      <c r="I27" s="4"/>
      <c r="J27" s="4"/>
      <c r="K27" s="4"/>
      <c r="L27" s="4"/>
      <c r="M27" s="4"/>
      <c r="N27" s="4"/>
      <c r="O27" s="4"/>
      <c r="P27" s="4"/>
    </row>
    <row r="28" spans="1:16" ht="14.25" customHeight="1" x14ac:dyDescent="0.25">
      <c r="A28" s="3"/>
      <c r="B28" s="5">
        <v>43466</v>
      </c>
      <c r="C28" s="5">
        <v>43799</v>
      </c>
      <c r="D28" s="7">
        <v>925148</v>
      </c>
      <c r="E28" s="9">
        <f t="shared" si="10"/>
        <v>329</v>
      </c>
      <c r="F28" s="15">
        <f t="shared" si="11"/>
        <v>845482.47777777782</v>
      </c>
      <c r="G28" s="12"/>
      <c r="H28" s="4"/>
      <c r="I28" s="4"/>
      <c r="J28" s="4"/>
      <c r="K28" s="4"/>
      <c r="L28" s="4"/>
      <c r="M28" s="4"/>
      <c r="N28" s="4"/>
      <c r="O28" s="4"/>
      <c r="P28" s="4"/>
    </row>
    <row r="29" spans="1:16" s="1" customFormat="1" ht="15" customHeight="1" x14ac:dyDescent="0.2">
      <c r="A29" s="3"/>
      <c r="B29" s="69" t="s">
        <v>3</v>
      </c>
      <c r="C29" s="69"/>
      <c r="D29" s="69"/>
      <c r="E29" s="69"/>
      <c r="F29" s="14">
        <f>SUM(F20:F28)</f>
        <v>6374968.5888888892</v>
      </c>
      <c r="G29" s="12"/>
      <c r="H29" s="4"/>
      <c r="I29" s="4"/>
      <c r="J29" s="4"/>
      <c r="K29" s="4"/>
      <c r="L29" s="4"/>
      <c r="M29" s="4"/>
      <c r="N29" s="4"/>
      <c r="O29" s="4"/>
      <c r="P29" s="4"/>
    </row>
    <row r="30" spans="1:16" s="1" customFormat="1" ht="12" customHeight="1" x14ac:dyDescent="0.2">
      <c r="A30" s="3"/>
      <c r="B30" s="4"/>
      <c r="C30" s="4"/>
      <c r="D30" s="4"/>
      <c r="E30" s="4"/>
      <c r="F30" s="4"/>
      <c r="G30" s="4"/>
      <c r="H30" s="4"/>
      <c r="I30" s="4"/>
      <c r="J30" s="4"/>
      <c r="K30" s="4"/>
      <c r="L30" s="4"/>
      <c r="M30" s="4"/>
      <c r="N30" s="4"/>
      <c r="O30" s="4"/>
      <c r="P30" s="4"/>
    </row>
    <row r="31" spans="1:16" s="1" customFormat="1" ht="12" customHeight="1" x14ac:dyDescent="0.2">
      <c r="A31" s="3"/>
      <c r="B31" s="10" t="s">
        <v>0</v>
      </c>
      <c r="C31" s="10" t="s">
        <v>1</v>
      </c>
      <c r="D31" s="10" t="s">
        <v>6</v>
      </c>
      <c r="E31" s="10" t="s">
        <v>2</v>
      </c>
      <c r="F31" s="11" t="s">
        <v>7</v>
      </c>
      <c r="G31" s="4"/>
      <c r="H31" s="4"/>
      <c r="I31" s="4"/>
      <c r="J31" s="4"/>
      <c r="K31" s="4"/>
      <c r="L31" s="4"/>
      <c r="M31" s="4"/>
      <c r="N31" s="4"/>
      <c r="O31" s="4"/>
      <c r="P31" s="4"/>
    </row>
    <row r="32" spans="1:16" s="1" customFormat="1" ht="12" customHeight="1" x14ac:dyDescent="0.2">
      <c r="A32" s="3"/>
      <c r="B32" s="5">
        <v>40681</v>
      </c>
      <c r="C32" s="5">
        <v>40908</v>
      </c>
      <c r="D32" s="24">
        <f t="shared" ref="D32:D40" si="12">+F20</f>
        <v>371171.11111111112</v>
      </c>
      <c r="E32" s="9">
        <f t="shared" ref="E32:E37" si="13">DAYS360(B32,C32)</f>
        <v>223</v>
      </c>
      <c r="F32" s="9">
        <f>(D32*E32*0.24)/360</f>
        <v>55180.771851851852</v>
      </c>
      <c r="G32" s="4"/>
      <c r="H32" s="4"/>
      <c r="I32" s="4"/>
      <c r="J32" s="4"/>
      <c r="K32" s="4"/>
      <c r="L32" s="4"/>
      <c r="M32" s="4"/>
      <c r="N32" s="4"/>
      <c r="O32" s="4"/>
      <c r="P32" s="4"/>
    </row>
    <row r="33" spans="1:16" s="1" customFormat="1" ht="12" customHeight="1" x14ac:dyDescent="0.2">
      <c r="A33" s="3"/>
      <c r="B33" s="5">
        <v>40909</v>
      </c>
      <c r="C33" s="5">
        <v>41274</v>
      </c>
      <c r="D33" s="7">
        <f t="shared" si="12"/>
        <v>634500</v>
      </c>
      <c r="E33" s="9">
        <f t="shared" si="13"/>
        <v>360</v>
      </c>
      <c r="F33" s="9">
        <f t="shared" ref="F33:F40" si="14">(D33*E33*0.24)/360</f>
        <v>152280</v>
      </c>
      <c r="G33" s="4"/>
      <c r="H33" s="4"/>
      <c r="I33" s="4"/>
      <c r="J33" s="4"/>
      <c r="K33" s="4"/>
      <c r="L33" s="4"/>
      <c r="M33" s="4"/>
      <c r="N33" s="4"/>
      <c r="O33" s="4"/>
      <c r="P33" s="4"/>
    </row>
    <row r="34" spans="1:16" s="1" customFormat="1" ht="12" customHeight="1" x14ac:dyDescent="0.2">
      <c r="A34" s="3"/>
      <c r="B34" s="5">
        <v>41275</v>
      </c>
      <c r="C34" s="5">
        <v>41639</v>
      </c>
      <c r="D34" s="7">
        <f t="shared" si="12"/>
        <v>660000</v>
      </c>
      <c r="E34" s="9">
        <f t="shared" si="13"/>
        <v>360</v>
      </c>
      <c r="F34" s="9">
        <f t="shared" si="14"/>
        <v>158400</v>
      </c>
      <c r="G34" s="4"/>
      <c r="H34" s="4"/>
      <c r="I34" s="4"/>
      <c r="J34" s="4"/>
      <c r="K34" s="4"/>
      <c r="L34" s="4"/>
      <c r="M34" s="4"/>
      <c r="N34" s="4"/>
      <c r="O34" s="4"/>
      <c r="P34" s="4"/>
    </row>
    <row r="35" spans="1:16" s="1" customFormat="1" ht="12" customHeight="1" x14ac:dyDescent="0.2">
      <c r="A35" s="3"/>
      <c r="B35" s="5">
        <v>41640</v>
      </c>
      <c r="C35" s="5">
        <v>42004</v>
      </c>
      <c r="D35" s="7">
        <f t="shared" si="12"/>
        <v>688000</v>
      </c>
      <c r="E35" s="9">
        <f t="shared" si="13"/>
        <v>360</v>
      </c>
      <c r="F35" s="9">
        <f t="shared" si="14"/>
        <v>165120</v>
      </c>
      <c r="G35" s="4"/>
      <c r="H35" s="4"/>
      <c r="I35" s="4"/>
      <c r="J35" s="4"/>
      <c r="K35" s="4"/>
      <c r="L35" s="4"/>
      <c r="M35" s="4"/>
      <c r="N35" s="4"/>
      <c r="O35" s="4"/>
      <c r="P35" s="4"/>
    </row>
    <row r="36" spans="1:16" s="1" customFormat="1" ht="12" customHeight="1" x14ac:dyDescent="0.2">
      <c r="A36" s="3"/>
      <c r="B36" s="5">
        <v>42005</v>
      </c>
      <c r="C36" s="5">
        <v>42369</v>
      </c>
      <c r="D36" s="7">
        <f t="shared" si="12"/>
        <v>718350</v>
      </c>
      <c r="E36" s="9">
        <f t="shared" si="13"/>
        <v>360</v>
      </c>
      <c r="F36" s="9">
        <f t="shared" si="14"/>
        <v>172404</v>
      </c>
      <c r="G36" s="4"/>
      <c r="H36" s="4"/>
      <c r="I36" s="4"/>
      <c r="J36" s="4"/>
      <c r="K36" s="4"/>
      <c r="L36" s="4"/>
      <c r="M36" s="4"/>
      <c r="N36" s="4"/>
      <c r="O36" s="4"/>
      <c r="P36" s="4"/>
    </row>
    <row r="37" spans="1:16" s="1" customFormat="1" ht="12" customHeight="1" x14ac:dyDescent="0.2">
      <c r="A37" s="3"/>
      <c r="B37" s="5">
        <v>42370</v>
      </c>
      <c r="C37" s="5">
        <v>42735</v>
      </c>
      <c r="D37" s="7">
        <f t="shared" si="12"/>
        <v>767155</v>
      </c>
      <c r="E37" s="9">
        <f t="shared" si="13"/>
        <v>360</v>
      </c>
      <c r="F37" s="9">
        <f t="shared" si="14"/>
        <v>184117.2</v>
      </c>
      <c r="G37" s="4"/>
      <c r="H37" s="4"/>
      <c r="I37" s="4"/>
      <c r="J37" s="4"/>
      <c r="K37" s="4"/>
      <c r="L37" s="4"/>
      <c r="M37" s="4"/>
      <c r="N37" s="4"/>
      <c r="O37" s="4"/>
      <c r="P37" s="4"/>
    </row>
    <row r="38" spans="1:16" s="1" customFormat="1" ht="12" customHeight="1" x14ac:dyDescent="0.2">
      <c r="A38" s="3"/>
      <c r="B38" s="5">
        <v>42736</v>
      </c>
      <c r="C38" s="5">
        <v>43100</v>
      </c>
      <c r="D38" s="7">
        <f t="shared" si="12"/>
        <v>820857</v>
      </c>
      <c r="E38" s="9">
        <f>DAYS360(B38,C38)</f>
        <v>360</v>
      </c>
      <c r="F38" s="9">
        <f t="shared" si="14"/>
        <v>197005.68</v>
      </c>
      <c r="G38" s="4"/>
      <c r="H38" s="4"/>
      <c r="I38" s="4"/>
      <c r="J38" s="4"/>
      <c r="K38" s="4"/>
      <c r="L38" s="4"/>
      <c r="M38" s="4"/>
      <c r="N38" s="4"/>
      <c r="O38" s="4"/>
      <c r="P38" s="4"/>
    </row>
    <row r="39" spans="1:16" s="1" customFormat="1" ht="12" customHeight="1" x14ac:dyDescent="0.2">
      <c r="A39" s="3"/>
      <c r="B39" s="5">
        <v>43101</v>
      </c>
      <c r="C39" s="5">
        <v>43465</v>
      </c>
      <c r="D39" s="7">
        <f t="shared" si="12"/>
        <v>869453</v>
      </c>
      <c r="E39" s="9">
        <f t="shared" ref="E39:E40" si="15">DAYS360(B39,C39)</f>
        <v>360</v>
      </c>
      <c r="F39" s="9">
        <f t="shared" si="14"/>
        <v>208668.72</v>
      </c>
      <c r="G39" s="4"/>
      <c r="H39" s="4"/>
      <c r="I39" s="4"/>
      <c r="J39" s="4"/>
      <c r="K39" s="4"/>
      <c r="L39" s="4"/>
      <c r="M39" s="4"/>
      <c r="N39" s="4"/>
      <c r="O39" s="4"/>
      <c r="P39" s="4"/>
    </row>
    <row r="40" spans="1:16" s="1" customFormat="1" ht="12" customHeight="1" x14ac:dyDescent="0.2">
      <c r="A40" s="3"/>
      <c r="B40" s="5">
        <v>43466</v>
      </c>
      <c r="C40" s="5">
        <v>43799</v>
      </c>
      <c r="D40" s="7">
        <f t="shared" si="12"/>
        <v>845482.47777777782</v>
      </c>
      <c r="E40" s="9">
        <f t="shared" si="15"/>
        <v>329</v>
      </c>
      <c r="F40" s="9">
        <f t="shared" si="14"/>
        <v>185442.49012592592</v>
      </c>
      <c r="G40" s="4"/>
      <c r="H40" s="4"/>
      <c r="I40" s="4"/>
      <c r="J40" s="4"/>
      <c r="K40" s="4"/>
      <c r="L40" s="4"/>
      <c r="M40" s="4"/>
      <c r="N40" s="4"/>
      <c r="O40" s="4"/>
      <c r="P40" s="4"/>
    </row>
    <row r="41" spans="1:16" s="1" customFormat="1" ht="12.75" x14ac:dyDescent="0.2">
      <c r="A41" s="3"/>
      <c r="B41" s="69" t="s">
        <v>3</v>
      </c>
      <c r="C41" s="69"/>
      <c r="D41" s="69"/>
      <c r="E41" s="69"/>
      <c r="F41" s="14">
        <f>SUM(F32:F40)</f>
        <v>1478618.8619777777</v>
      </c>
      <c r="G41" s="16"/>
      <c r="H41" s="4"/>
      <c r="I41" s="4"/>
      <c r="J41" s="4"/>
      <c r="K41" s="4"/>
      <c r="L41" s="4"/>
      <c r="M41" s="4"/>
      <c r="N41" s="4"/>
      <c r="O41" s="4"/>
      <c r="P41" s="4"/>
    </row>
    <row r="42" spans="1:16" s="1" customFormat="1" ht="12.75" x14ac:dyDescent="0.2">
      <c r="A42" s="3"/>
      <c r="B42" s="4"/>
      <c r="C42" s="4"/>
      <c r="D42" s="4"/>
      <c r="E42" s="4"/>
      <c r="F42" s="4"/>
      <c r="G42" s="4"/>
      <c r="H42" s="4"/>
      <c r="I42" s="4"/>
      <c r="J42" s="4"/>
      <c r="K42" s="4"/>
      <c r="L42" s="4"/>
      <c r="M42" s="4"/>
      <c r="N42" s="4"/>
      <c r="O42" s="4"/>
      <c r="P42" s="4"/>
    </row>
    <row r="43" spans="1:16" s="1" customFormat="1" ht="12.75" x14ac:dyDescent="0.2">
      <c r="A43" s="3"/>
      <c r="B43" s="10" t="s">
        <v>0</v>
      </c>
      <c r="C43" s="10" t="s">
        <v>1</v>
      </c>
      <c r="D43" s="10" t="s">
        <v>4</v>
      </c>
      <c r="E43" s="10" t="s">
        <v>2</v>
      </c>
      <c r="F43" s="11" t="s">
        <v>8</v>
      </c>
      <c r="G43" s="4"/>
      <c r="H43" s="4"/>
      <c r="I43" s="4"/>
      <c r="J43" s="4"/>
      <c r="K43" s="4"/>
      <c r="L43" s="4"/>
      <c r="M43" s="4"/>
      <c r="N43" s="4"/>
      <c r="O43" s="4"/>
      <c r="P43" s="4"/>
    </row>
    <row r="44" spans="1:16" s="1" customFormat="1" ht="12.75" x14ac:dyDescent="0.2">
      <c r="A44" s="3"/>
      <c r="B44" s="5">
        <v>41153</v>
      </c>
      <c r="C44" s="5">
        <v>43799</v>
      </c>
      <c r="D44" s="6">
        <v>1679913</v>
      </c>
      <c r="E44" s="9">
        <f>DAYS360(B44,C44)</f>
        <v>2609</v>
      </c>
      <c r="F44" s="9">
        <f>(D44*E44)/720</f>
        <v>6087351.4124999996</v>
      </c>
      <c r="G44" s="4"/>
      <c r="H44" s="4"/>
      <c r="I44" s="4"/>
      <c r="J44" s="4"/>
      <c r="K44" s="4"/>
      <c r="L44" s="4"/>
      <c r="M44" s="4"/>
      <c r="N44" s="4"/>
      <c r="O44" s="4"/>
      <c r="P44" s="4"/>
    </row>
    <row r="45" spans="1:16" s="1" customFormat="1" ht="12.75" x14ac:dyDescent="0.2">
      <c r="A45" s="3"/>
      <c r="B45" s="69" t="s">
        <v>3</v>
      </c>
      <c r="C45" s="69"/>
      <c r="D45" s="69"/>
      <c r="E45" s="69"/>
      <c r="F45" s="14">
        <f>SUM(F44)</f>
        <v>6087351.4124999996</v>
      </c>
      <c r="G45" s="4"/>
      <c r="H45" s="4"/>
      <c r="I45" s="4"/>
      <c r="J45" s="4"/>
      <c r="K45" s="4"/>
      <c r="L45" s="4"/>
      <c r="M45" s="4"/>
      <c r="N45" s="4"/>
      <c r="O45" s="4"/>
      <c r="P45" s="4"/>
    </row>
    <row r="46" spans="1:16" s="1" customFormat="1" ht="12.75" x14ac:dyDescent="0.2">
      <c r="A46" s="3"/>
      <c r="B46" s="23"/>
      <c r="C46" s="23"/>
      <c r="D46" s="23"/>
      <c r="E46" s="4"/>
      <c r="F46" s="4"/>
      <c r="G46" s="4"/>
      <c r="H46" s="4"/>
      <c r="I46" s="4"/>
      <c r="J46" s="4"/>
      <c r="K46" s="4"/>
      <c r="L46" s="4"/>
      <c r="M46" s="4"/>
      <c r="N46" s="4"/>
      <c r="O46" s="4"/>
      <c r="P46" s="4"/>
    </row>
    <row r="47" spans="1:16" x14ac:dyDescent="0.25">
      <c r="A47" s="3"/>
      <c r="B47" s="4"/>
      <c r="C47" s="4"/>
      <c r="D47" s="4"/>
      <c r="E47" s="4"/>
      <c r="F47" s="4"/>
      <c r="G47" s="4"/>
      <c r="H47" s="4"/>
      <c r="I47" s="4"/>
      <c r="J47" s="4"/>
      <c r="K47" s="4"/>
      <c r="L47" s="4"/>
      <c r="M47" s="4"/>
      <c r="N47" s="4"/>
      <c r="O47" s="4"/>
      <c r="P47" s="4"/>
    </row>
    <row r="48" spans="1:16" x14ac:dyDescent="0.25">
      <c r="A48" s="3"/>
      <c r="B48" s="58" t="s">
        <v>9</v>
      </c>
      <c r="C48" s="71"/>
      <c r="D48" s="71"/>
      <c r="E48" s="71"/>
      <c r="F48" s="59"/>
      <c r="G48" s="4"/>
      <c r="H48" s="4"/>
      <c r="I48" s="4"/>
      <c r="J48" s="4"/>
      <c r="K48" s="4"/>
      <c r="L48" s="4"/>
      <c r="M48" s="4"/>
      <c r="N48" s="4"/>
      <c r="O48" s="4"/>
      <c r="P48" s="4"/>
    </row>
    <row r="49" spans="1:16" x14ac:dyDescent="0.25">
      <c r="A49" s="3"/>
      <c r="B49" s="10" t="s">
        <v>0</v>
      </c>
      <c r="C49" s="10" t="s">
        <v>1</v>
      </c>
      <c r="D49" s="10" t="s">
        <v>4</v>
      </c>
      <c r="E49" s="10" t="s">
        <v>2</v>
      </c>
      <c r="F49" s="18" t="s">
        <v>10</v>
      </c>
      <c r="G49" s="4"/>
      <c r="H49" s="4"/>
      <c r="I49" s="4"/>
      <c r="J49" s="4"/>
      <c r="K49" s="4"/>
      <c r="L49" s="4"/>
      <c r="M49" s="4"/>
      <c r="N49" s="4"/>
      <c r="O49" s="4"/>
      <c r="P49" s="4"/>
    </row>
    <row r="50" spans="1:16" x14ac:dyDescent="0.25">
      <c r="A50" s="3"/>
      <c r="B50" s="19">
        <v>40954</v>
      </c>
      <c r="C50" s="19">
        <v>41684</v>
      </c>
      <c r="D50" s="17">
        <v>566700</v>
      </c>
      <c r="E50" s="13">
        <f t="shared" ref="E50:E55" si="16">DAYS360(B50,C50)+1</f>
        <v>720</v>
      </c>
      <c r="F50" s="13">
        <f t="shared" ref="F50:F55" si="17">(D50/30)*E50</f>
        <v>13600800</v>
      </c>
      <c r="G50" s="4"/>
      <c r="H50" s="4"/>
      <c r="I50" s="4"/>
      <c r="J50" s="4"/>
      <c r="K50" s="4"/>
      <c r="L50" s="4"/>
      <c r="M50" s="4"/>
      <c r="N50" s="4"/>
      <c r="O50" s="4"/>
      <c r="P50" s="4"/>
    </row>
    <row r="51" spans="1:16" x14ac:dyDescent="0.25">
      <c r="A51" s="3"/>
      <c r="B51" s="19">
        <v>41320</v>
      </c>
      <c r="C51" s="19">
        <v>42049</v>
      </c>
      <c r="D51" s="17">
        <v>589500</v>
      </c>
      <c r="E51" s="13">
        <f t="shared" si="16"/>
        <v>720</v>
      </c>
      <c r="F51" s="13">
        <f t="shared" si="17"/>
        <v>14148000</v>
      </c>
      <c r="G51" s="4"/>
      <c r="H51" s="4"/>
      <c r="I51" s="4"/>
      <c r="J51" s="4"/>
      <c r="K51" s="4"/>
      <c r="L51" s="4"/>
      <c r="M51" s="4"/>
      <c r="N51" s="4"/>
      <c r="O51" s="4"/>
      <c r="P51" s="4"/>
    </row>
    <row r="52" spans="1:16" x14ac:dyDescent="0.25">
      <c r="A52" s="3"/>
      <c r="B52" s="19">
        <v>41685</v>
      </c>
      <c r="C52" s="19">
        <v>42414</v>
      </c>
      <c r="D52" s="17">
        <v>616000</v>
      </c>
      <c r="E52" s="13">
        <f t="shared" si="16"/>
        <v>720</v>
      </c>
      <c r="F52" s="13">
        <f t="shared" si="17"/>
        <v>14784000</v>
      </c>
      <c r="G52" s="4"/>
      <c r="H52" s="4"/>
      <c r="I52" s="4"/>
      <c r="J52" s="4"/>
      <c r="K52" s="4"/>
      <c r="L52" s="4"/>
      <c r="M52" s="4"/>
      <c r="N52" s="4"/>
      <c r="O52" s="4"/>
      <c r="P52" s="4"/>
    </row>
    <row r="53" spans="1:16" x14ac:dyDescent="0.25">
      <c r="A53" s="3"/>
      <c r="B53" s="19">
        <v>42050</v>
      </c>
      <c r="C53" s="19">
        <v>42780</v>
      </c>
      <c r="D53" s="17">
        <v>644350</v>
      </c>
      <c r="E53" s="13">
        <f t="shared" si="16"/>
        <v>720</v>
      </c>
      <c r="F53" s="13">
        <f t="shared" si="17"/>
        <v>15464400</v>
      </c>
      <c r="G53" s="4"/>
      <c r="H53" s="4"/>
      <c r="I53" s="4"/>
      <c r="J53" s="4"/>
      <c r="K53" s="4"/>
      <c r="L53" s="4"/>
      <c r="M53" s="4"/>
      <c r="N53" s="4"/>
      <c r="O53" s="4"/>
      <c r="P53" s="4"/>
    </row>
    <row r="54" spans="1:16" x14ac:dyDescent="0.25">
      <c r="A54" s="3"/>
      <c r="B54" s="19">
        <v>42415</v>
      </c>
      <c r="C54" s="19">
        <v>43145</v>
      </c>
      <c r="D54" s="17">
        <v>689455</v>
      </c>
      <c r="E54" s="13">
        <f t="shared" si="16"/>
        <v>720</v>
      </c>
      <c r="F54" s="13">
        <f t="shared" si="17"/>
        <v>16546920</v>
      </c>
      <c r="G54" s="4"/>
      <c r="H54" s="4"/>
      <c r="I54" s="4"/>
      <c r="J54" s="4"/>
      <c r="K54" s="4"/>
      <c r="L54" s="4"/>
      <c r="M54" s="4"/>
      <c r="N54" s="4"/>
      <c r="O54" s="4"/>
      <c r="P54" s="4"/>
    </row>
    <row r="55" spans="1:16" x14ac:dyDescent="0.25">
      <c r="A55" s="3"/>
      <c r="B55" s="19">
        <v>42781</v>
      </c>
      <c r="C55" s="19">
        <v>43510</v>
      </c>
      <c r="D55" s="17">
        <v>737717</v>
      </c>
      <c r="E55" s="13">
        <f t="shared" si="16"/>
        <v>720</v>
      </c>
      <c r="F55" s="13">
        <f t="shared" si="17"/>
        <v>17705208</v>
      </c>
      <c r="G55" s="4"/>
      <c r="H55" s="4"/>
      <c r="I55" s="4"/>
      <c r="J55" s="4"/>
      <c r="K55" s="4"/>
      <c r="L55" s="4"/>
      <c r="M55" s="4"/>
      <c r="N55" s="4"/>
      <c r="O55" s="4"/>
      <c r="P55" s="4"/>
    </row>
    <row r="56" spans="1:16" x14ac:dyDescent="0.25">
      <c r="A56" s="3"/>
      <c r="B56" s="19">
        <v>43146</v>
      </c>
      <c r="C56" s="19">
        <v>43510</v>
      </c>
      <c r="D56" s="17">
        <v>781242</v>
      </c>
      <c r="E56" s="13">
        <f>DAYS360(B56,C56)+1</f>
        <v>360</v>
      </c>
      <c r="F56" s="13">
        <f>(D56/30)*E56</f>
        <v>9374904</v>
      </c>
      <c r="G56" s="4"/>
      <c r="H56" s="4"/>
      <c r="I56" s="4"/>
      <c r="J56" s="4"/>
      <c r="K56" s="4"/>
      <c r="L56" s="4"/>
      <c r="M56" s="4"/>
      <c r="N56" s="4"/>
      <c r="O56" s="4"/>
      <c r="P56" s="4"/>
    </row>
    <row r="57" spans="1:16" x14ac:dyDescent="0.25">
      <c r="A57" s="3"/>
      <c r="B57" s="19">
        <v>43511</v>
      </c>
      <c r="C57" s="5">
        <v>43799</v>
      </c>
      <c r="D57" s="17">
        <v>828115</v>
      </c>
      <c r="E57" s="13">
        <f t="shared" ref="E57" si="18">DAYS360(B57,C57)+1</f>
        <v>286</v>
      </c>
      <c r="F57" s="13">
        <f t="shared" ref="F57" si="19">(D57/30)*E57</f>
        <v>7894696.333333333</v>
      </c>
      <c r="G57" s="4"/>
      <c r="H57" s="4"/>
      <c r="I57" s="4"/>
      <c r="J57" s="4"/>
      <c r="K57" s="4"/>
      <c r="L57" s="4"/>
      <c r="M57" s="4"/>
      <c r="N57" s="4"/>
      <c r="O57" s="4"/>
      <c r="P57" s="4"/>
    </row>
    <row r="58" spans="1:16" x14ac:dyDescent="0.25">
      <c r="A58" s="3"/>
      <c r="B58" s="69" t="s">
        <v>3</v>
      </c>
      <c r="C58" s="69"/>
      <c r="D58" s="69"/>
      <c r="E58" s="69"/>
      <c r="F58" s="14">
        <f>SUM(F50:F57)</f>
        <v>109518928.33333333</v>
      </c>
      <c r="G58" s="4"/>
      <c r="H58" s="4"/>
      <c r="I58" s="4"/>
      <c r="J58" s="4"/>
      <c r="K58" s="4"/>
      <c r="L58" s="4"/>
      <c r="M58" s="4"/>
      <c r="N58" s="4"/>
      <c r="O58" s="4"/>
      <c r="P58" s="4"/>
    </row>
    <row r="59" spans="1:16" x14ac:dyDescent="0.25">
      <c r="A59" s="3"/>
      <c r="B59" s="4"/>
      <c r="C59" s="4"/>
      <c r="D59" s="4"/>
      <c r="E59" s="4"/>
      <c r="F59" s="4"/>
      <c r="G59" s="4"/>
      <c r="H59" s="4"/>
      <c r="I59" s="4"/>
      <c r="J59" s="4"/>
      <c r="K59" s="4"/>
      <c r="L59" s="4"/>
      <c r="M59" s="4"/>
      <c r="N59" s="4"/>
      <c r="O59" s="4"/>
      <c r="P59" s="4"/>
    </row>
    <row r="60" spans="1:16" x14ac:dyDescent="0.25">
      <c r="A60" s="3"/>
      <c r="B60" s="70" t="s">
        <v>12</v>
      </c>
      <c r="C60" s="70"/>
      <c r="D60" s="70"/>
      <c r="E60" s="70"/>
      <c r="F60" s="70"/>
      <c r="G60" s="4"/>
      <c r="H60" s="4"/>
      <c r="I60" s="4"/>
      <c r="J60" s="4"/>
      <c r="K60" s="4"/>
      <c r="L60" s="4"/>
      <c r="M60" s="4"/>
      <c r="N60" s="4"/>
      <c r="O60" s="4"/>
      <c r="P60" s="4"/>
    </row>
    <row r="61" spans="1:16" x14ac:dyDescent="0.25">
      <c r="A61" s="3"/>
      <c r="B61" s="61" t="s">
        <v>13</v>
      </c>
      <c r="C61" s="61"/>
      <c r="D61" s="61" t="s">
        <v>14</v>
      </c>
      <c r="E61" s="61"/>
      <c r="F61" s="8" t="s">
        <v>15</v>
      </c>
      <c r="G61" s="4"/>
      <c r="H61" s="4"/>
      <c r="I61" s="4"/>
      <c r="J61" s="4"/>
      <c r="K61" s="4"/>
      <c r="L61" s="4"/>
      <c r="M61" s="4"/>
      <c r="N61" s="4"/>
      <c r="O61" s="4"/>
      <c r="P61" s="4"/>
    </row>
    <row r="62" spans="1:16" x14ac:dyDescent="0.25">
      <c r="A62" s="3"/>
      <c r="B62" s="62">
        <f>+D57/30</f>
        <v>27603.833333333332</v>
      </c>
      <c r="C62" s="63"/>
      <c r="D62" s="64">
        <v>720</v>
      </c>
      <c r="E62" s="64"/>
      <c r="F62" s="20">
        <f>B62*D62</f>
        <v>19874760</v>
      </c>
      <c r="G62" s="4"/>
      <c r="H62" s="4"/>
      <c r="I62" s="4"/>
      <c r="J62" s="4"/>
      <c r="K62" s="4"/>
      <c r="L62" s="4"/>
      <c r="M62" s="4"/>
      <c r="N62" s="4"/>
      <c r="O62" s="4"/>
      <c r="P62" s="4"/>
    </row>
    <row r="63" spans="1:16" x14ac:dyDescent="0.25">
      <c r="A63" s="3"/>
      <c r="B63" s="25"/>
      <c r="C63" s="26"/>
      <c r="D63" s="27"/>
      <c r="E63" s="4"/>
      <c r="F63" s="4"/>
      <c r="G63" s="4"/>
      <c r="H63" s="4"/>
      <c r="I63" s="4"/>
      <c r="J63" s="4"/>
      <c r="K63" s="4"/>
      <c r="L63" s="4"/>
      <c r="M63" s="4"/>
      <c r="N63" s="4"/>
      <c r="O63" s="4"/>
      <c r="P63" s="4"/>
    </row>
    <row r="64" spans="1:16" x14ac:dyDescent="0.25">
      <c r="A64" s="3"/>
      <c r="B64" s="25"/>
      <c r="C64" s="26"/>
      <c r="D64" s="27"/>
      <c r="E64" s="4"/>
      <c r="F64" s="4"/>
      <c r="G64" s="4"/>
      <c r="H64" s="4"/>
      <c r="I64" s="4"/>
      <c r="J64" s="4"/>
      <c r="K64" s="4"/>
      <c r="L64" s="4"/>
      <c r="M64" s="4"/>
      <c r="N64" s="4"/>
      <c r="O64" s="4"/>
      <c r="P64" s="4"/>
    </row>
    <row r="65" spans="1:16" x14ac:dyDescent="0.25">
      <c r="A65" s="3"/>
      <c r="B65" s="52" t="s">
        <v>19</v>
      </c>
      <c r="C65" s="53"/>
      <c r="D65" s="53"/>
      <c r="E65" s="53"/>
      <c r="F65" s="53"/>
      <c r="G65" s="53"/>
      <c r="H65" s="53"/>
      <c r="I65" s="54"/>
      <c r="J65" s="4"/>
      <c r="K65" s="4"/>
      <c r="L65" s="4"/>
      <c r="M65" s="4"/>
      <c r="N65" s="4"/>
      <c r="O65" s="4"/>
      <c r="P65" s="4"/>
    </row>
    <row r="66" spans="1:16" x14ac:dyDescent="0.25">
      <c r="A66" s="3"/>
      <c r="B66" s="55"/>
      <c r="C66" s="56"/>
      <c r="D66" s="57"/>
      <c r="E66" s="29" t="s">
        <v>20</v>
      </c>
      <c r="F66" s="29" t="s">
        <v>21</v>
      </c>
      <c r="G66" s="29" t="s">
        <v>22</v>
      </c>
      <c r="H66" s="58" t="s">
        <v>23</v>
      </c>
      <c r="I66" s="59"/>
      <c r="J66" s="4"/>
      <c r="K66" s="4"/>
      <c r="L66" s="4"/>
      <c r="M66" s="4"/>
      <c r="N66" s="4"/>
      <c r="O66" s="4"/>
      <c r="P66" s="4"/>
    </row>
    <row r="67" spans="1:16" x14ac:dyDescent="0.25">
      <c r="A67" s="3"/>
      <c r="B67" s="55" t="s">
        <v>24</v>
      </c>
      <c r="C67" s="56"/>
      <c r="D67" s="57"/>
      <c r="E67" s="30">
        <v>2019</v>
      </c>
      <c r="F67" s="30">
        <v>11</v>
      </c>
      <c r="G67" s="28">
        <v>30</v>
      </c>
      <c r="H67" s="31" t="s">
        <v>25</v>
      </c>
      <c r="I67" s="32" t="s">
        <v>26</v>
      </c>
      <c r="J67" s="4"/>
      <c r="K67" s="4"/>
      <c r="L67" s="4"/>
      <c r="M67" s="4"/>
      <c r="N67" s="4"/>
      <c r="O67" s="4"/>
      <c r="P67" s="4"/>
    </row>
    <row r="68" spans="1:16" x14ac:dyDescent="0.25">
      <c r="A68" s="3"/>
      <c r="B68" s="55" t="s">
        <v>27</v>
      </c>
      <c r="C68" s="56"/>
      <c r="D68" s="57"/>
      <c r="E68" s="33">
        <v>2011</v>
      </c>
      <c r="F68" s="33">
        <v>5</v>
      </c>
      <c r="G68" s="34">
        <v>18</v>
      </c>
      <c r="H68" s="35">
        <f>(E67-E68)*360+(F67-F68)*30+(G67-G68+1)</f>
        <v>3073</v>
      </c>
      <c r="I68" s="36">
        <f>H68/360</f>
        <v>8.5361111111111114</v>
      </c>
      <c r="J68" s="4"/>
      <c r="K68" s="4"/>
      <c r="L68" s="4"/>
      <c r="M68" s="4"/>
      <c r="N68" s="4"/>
      <c r="O68" s="4"/>
      <c r="P68" s="4"/>
    </row>
    <row r="69" spans="1:16" x14ac:dyDescent="0.25">
      <c r="A69" s="3"/>
      <c r="B69" s="55" t="s">
        <v>28</v>
      </c>
      <c r="C69" s="56"/>
      <c r="D69" s="57"/>
      <c r="E69" s="65">
        <f>+D57</f>
        <v>828115</v>
      </c>
      <c r="F69" s="66"/>
      <c r="G69" s="66"/>
      <c r="H69" s="66"/>
      <c r="I69" s="67"/>
      <c r="J69" s="4"/>
      <c r="K69" s="4"/>
      <c r="L69" s="4"/>
      <c r="M69" s="4"/>
      <c r="N69" s="4"/>
      <c r="O69" s="4"/>
      <c r="P69" s="4"/>
    </row>
    <row r="70" spans="1:16" x14ac:dyDescent="0.25">
      <c r="A70" s="3"/>
      <c r="B70" s="55" t="s">
        <v>29</v>
      </c>
      <c r="C70" s="56"/>
      <c r="D70" s="57"/>
      <c r="E70" s="65">
        <f>+B62</f>
        <v>27603.833333333332</v>
      </c>
      <c r="F70" s="66"/>
      <c r="G70" s="66"/>
      <c r="H70" s="66"/>
      <c r="I70" s="67"/>
      <c r="J70" s="4"/>
      <c r="K70" s="4"/>
      <c r="L70" s="4"/>
      <c r="M70" s="4"/>
      <c r="N70" s="4"/>
      <c r="O70" s="4"/>
      <c r="P70" s="4"/>
    </row>
    <row r="71" spans="1:16" x14ac:dyDescent="0.25">
      <c r="A71" s="3"/>
      <c r="B71" s="55" t="s">
        <v>30</v>
      </c>
      <c r="C71" s="56"/>
      <c r="D71" s="57"/>
      <c r="E71" s="41">
        <f>E69</f>
        <v>828115</v>
      </c>
      <c r="F71" s="42"/>
      <c r="G71" s="42"/>
      <c r="H71" s="42"/>
      <c r="I71" s="43"/>
      <c r="J71" s="4"/>
      <c r="K71" s="4"/>
      <c r="L71" s="4"/>
      <c r="M71" s="4"/>
      <c r="N71" s="4"/>
      <c r="O71" s="4"/>
      <c r="P71" s="4"/>
    </row>
    <row r="72" spans="1:16" x14ac:dyDescent="0.25">
      <c r="A72" s="3"/>
      <c r="B72" s="55" t="s">
        <v>31</v>
      </c>
      <c r="C72" s="56"/>
      <c r="D72" s="57"/>
      <c r="E72" s="37">
        <f>I68-1</f>
        <v>7.5361111111111114</v>
      </c>
      <c r="F72" s="41">
        <f>E72*20*E70</f>
        <v>4160511.1018518517</v>
      </c>
      <c r="G72" s="42"/>
      <c r="H72" s="42"/>
      <c r="I72" s="43"/>
      <c r="J72" s="4"/>
      <c r="K72" s="4"/>
      <c r="L72" s="4"/>
      <c r="M72" s="4"/>
      <c r="N72" s="4"/>
      <c r="O72" s="4"/>
      <c r="P72" s="4"/>
    </row>
    <row r="73" spans="1:16" x14ac:dyDescent="0.25">
      <c r="A73" s="3"/>
      <c r="B73" s="44" t="s">
        <v>32</v>
      </c>
      <c r="C73" s="45"/>
      <c r="D73" s="46"/>
      <c r="E73" s="38"/>
      <c r="F73" s="47">
        <f>SUM(E71:F72)</f>
        <v>4988633.6379629625</v>
      </c>
      <c r="G73" s="48"/>
      <c r="H73" s="48"/>
      <c r="I73" s="49"/>
      <c r="J73" s="4"/>
      <c r="K73" s="4"/>
      <c r="L73" s="4"/>
      <c r="M73" s="4"/>
      <c r="N73" s="4"/>
      <c r="O73" s="4"/>
      <c r="P73" s="4"/>
    </row>
    <row r="74" spans="1:16" x14ac:dyDescent="0.25">
      <c r="A74" s="3"/>
      <c r="B74" s="25"/>
      <c r="C74" s="26"/>
      <c r="D74" s="27"/>
      <c r="E74" s="4"/>
      <c r="F74" s="4"/>
      <c r="G74" s="4"/>
      <c r="H74" s="4"/>
      <c r="I74" s="4"/>
      <c r="J74" s="4"/>
      <c r="K74" s="4"/>
      <c r="L74" s="4"/>
      <c r="M74" s="4"/>
      <c r="N74" s="4"/>
      <c r="O74" s="4"/>
      <c r="P74" s="4"/>
    </row>
    <row r="75" spans="1:16" x14ac:dyDescent="0.25">
      <c r="A75" s="3"/>
      <c r="B75" s="4"/>
      <c r="C75" s="4"/>
      <c r="D75" s="4"/>
      <c r="E75" s="4"/>
      <c r="F75" s="4"/>
      <c r="G75" s="4"/>
      <c r="H75" s="4"/>
      <c r="I75" s="4"/>
      <c r="J75" s="4"/>
      <c r="K75" s="4"/>
      <c r="L75" s="4"/>
      <c r="M75" s="4"/>
      <c r="N75" s="4"/>
      <c r="O75" s="4"/>
      <c r="P75" s="4"/>
    </row>
    <row r="76" spans="1:16" x14ac:dyDescent="0.25">
      <c r="A76" s="3"/>
      <c r="B76" s="60" t="s">
        <v>11</v>
      </c>
      <c r="C76" s="60"/>
      <c r="D76" s="60"/>
      <c r="E76" s="60"/>
      <c r="F76" s="21"/>
      <c r="G76" s="22">
        <f>F62+F58+F45+F41+F29+F17+F73</f>
        <v>154698229.42355186</v>
      </c>
      <c r="H76" s="4"/>
      <c r="I76" s="4"/>
      <c r="J76" s="4"/>
      <c r="K76" s="4"/>
      <c r="L76" s="4"/>
      <c r="M76" s="4"/>
      <c r="N76" s="4"/>
      <c r="O76" s="4"/>
      <c r="P76" s="4"/>
    </row>
    <row r="77" spans="1:16" x14ac:dyDescent="0.25">
      <c r="A77" s="2"/>
      <c r="B77" s="4"/>
      <c r="C77" s="4"/>
      <c r="D77" s="4"/>
      <c r="E77" s="4"/>
      <c r="F77" s="4"/>
      <c r="G77" s="4"/>
      <c r="H77" s="4"/>
      <c r="I77" s="4"/>
      <c r="J77" s="4"/>
      <c r="K77" s="4"/>
      <c r="L77" s="4"/>
      <c r="M77" s="4"/>
      <c r="N77" s="4"/>
      <c r="O77" s="4"/>
      <c r="P77" s="4"/>
    </row>
    <row r="78" spans="1:16" x14ac:dyDescent="0.25">
      <c r="B78" s="4"/>
      <c r="C78" s="4"/>
      <c r="D78" s="4"/>
      <c r="E78" s="4"/>
      <c r="F78" s="4"/>
      <c r="G78" s="4"/>
      <c r="H78" s="4"/>
      <c r="I78" s="4"/>
      <c r="J78" s="4"/>
      <c r="K78" s="4"/>
      <c r="L78" s="4"/>
      <c r="M78" s="4"/>
      <c r="N78" s="4"/>
      <c r="O78" s="4"/>
      <c r="P78" s="4"/>
    </row>
  </sheetData>
  <mergeCells count="30">
    <mergeCell ref="B5:G5"/>
    <mergeCell ref="B17:E17"/>
    <mergeCell ref="B60:F60"/>
    <mergeCell ref="B58:E58"/>
    <mergeCell ref="B29:E29"/>
    <mergeCell ref="B41:E41"/>
    <mergeCell ref="B45:E45"/>
    <mergeCell ref="B48:F48"/>
    <mergeCell ref="B76:E76"/>
    <mergeCell ref="B61:C61"/>
    <mergeCell ref="D61:E61"/>
    <mergeCell ref="B62:C62"/>
    <mergeCell ref="D62:E62"/>
    <mergeCell ref="B67:D67"/>
    <mergeCell ref="B68:D68"/>
    <mergeCell ref="B69:D69"/>
    <mergeCell ref="E69:I69"/>
    <mergeCell ref="B70:D70"/>
    <mergeCell ref="E70:I70"/>
    <mergeCell ref="B71:D71"/>
    <mergeCell ref="E71:I71"/>
    <mergeCell ref="B72:D72"/>
    <mergeCell ref="F72:I72"/>
    <mergeCell ref="B73:D73"/>
    <mergeCell ref="F73:I73"/>
    <mergeCell ref="H7:L15"/>
    <mergeCell ref="H18:L26"/>
    <mergeCell ref="B65:I65"/>
    <mergeCell ref="B66:D66"/>
    <mergeCell ref="H66:I6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ECD5-550D-4F46-A73F-206542610D6D}">
  <dimension ref="B2:M104"/>
  <sheetViews>
    <sheetView topLeftCell="A31" zoomScale="90" zoomScaleNormal="90" workbookViewId="0">
      <selection activeCell="N11" sqref="N11"/>
    </sheetView>
  </sheetViews>
  <sheetFormatPr baseColWidth="10" defaultColWidth="11.42578125" defaultRowHeight="15" x14ac:dyDescent="0.25"/>
  <cols>
    <col min="4" max="4" width="17.42578125" customWidth="1"/>
    <col min="5" max="5" width="14.7109375" customWidth="1"/>
    <col min="6" max="6" width="18.140625" customWidth="1"/>
    <col min="7" max="7" width="22.7109375" customWidth="1"/>
    <col min="8" max="8" width="20.42578125" customWidth="1"/>
  </cols>
  <sheetData>
    <row r="2" spans="2:13" x14ac:dyDescent="0.25">
      <c r="B2" s="68" t="s">
        <v>17</v>
      </c>
      <c r="C2" s="68"/>
      <c r="D2" s="68"/>
      <c r="E2" s="68"/>
      <c r="F2" s="68"/>
      <c r="G2" s="68"/>
      <c r="H2" s="4"/>
      <c r="I2" s="4"/>
    </row>
    <row r="3" spans="2:13" x14ac:dyDescent="0.25">
      <c r="B3" s="4"/>
      <c r="C3" s="4"/>
      <c r="D3" s="4"/>
      <c r="E3" s="4"/>
      <c r="F3" s="4"/>
      <c r="G3" s="4"/>
      <c r="H3" s="4"/>
      <c r="I3" s="4"/>
    </row>
    <row r="4" spans="2:13" x14ac:dyDescent="0.25">
      <c r="B4" s="4"/>
      <c r="C4" s="4"/>
      <c r="D4" s="4"/>
      <c r="E4" s="4"/>
      <c r="F4" s="4"/>
      <c r="G4" s="4"/>
    </row>
    <row r="5" spans="2:13" ht="15" customHeight="1" x14ac:dyDescent="0.25">
      <c r="B5" s="10" t="s">
        <v>0</v>
      </c>
      <c r="C5" s="10" t="s">
        <v>1</v>
      </c>
      <c r="D5" s="10" t="s">
        <v>4</v>
      </c>
      <c r="E5" s="10" t="s">
        <v>2</v>
      </c>
      <c r="F5" s="11" t="s">
        <v>5</v>
      </c>
      <c r="G5" s="12"/>
      <c r="H5" s="51" t="s">
        <v>34</v>
      </c>
      <c r="I5" s="51"/>
      <c r="J5" s="51"/>
      <c r="K5" s="51"/>
      <c r="L5" s="51"/>
      <c r="M5" s="51"/>
    </row>
    <row r="6" spans="2:13" x14ac:dyDescent="0.25">
      <c r="B6" s="5">
        <v>41066</v>
      </c>
      <c r="C6" s="5">
        <v>41096</v>
      </c>
      <c r="D6" s="7">
        <v>634500</v>
      </c>
      <c r="E6" s="9">
        <f t="shared" ref="E6:E23" si="0">DAYS360(B6,C6)</f>
        <v>30</v>
      </c>
      <c r="F6" s="13">
        <f t="shared" ref="F6:F24" si="1">(D6*E6)/360</f>
        <v>52875</v>
      </c>
      <c r="G6" s="12"/>
      <c r="H6" s="51"/>
      <c r="I6" s="51"/>
      <c r="J6" s="51"/>
      <c r="K6" s="51"/>
      <c r="L6" s="51"/>
      <c r="M6" s="51"/>
    </row>
    <row r="7" spans="2:13" x14ac:dyDescent="0.25">
      <c r="B7" s="5">
        <v>41122</v>
      </c>
      <c r="C7" s="5">
        <v>41152</v>
      </c>
      <c r="D7" s="7">
        <v>634500</v>
      </c>
      <c r="E7" s="9">
        <f t="shared" si="0"/>
        <v>30</v>
      </c>
      <c r="F7" s="13">
        <f t="shared" si="1"/>
        <v>52875</v>
      </c>
      <c r="G7" s="12"/>
      <c r="H7" s="51"/>
      <c r="I7" s="51"/>
      <c r="J7" s="51"/>
      <c r="K7" s="51"/>
      <c r="L7" s="51"/>
      <c r="M7" s="51"/>
    </row>
    <row r="8" spans="2:13" x14ac:dyDescent="0.25">
      <c r="B8" s="5">
        <v>41214</v>
      </c>
      <c r="C8" s="5">
        <v>41274</v>
      </c>
      <c r="D8" s="7">
        <v>634500</v>
      </c>
      <c r="E8" s="9">
        <f t="shared" si="0"/>
        <v>60</v>
      </c>
      <c r="F8" s="13">
        <f t="shared" si="1"/>
        <v>105750</v>
      </c>
      <c r="G8" s="12"/>
      <c r="H8" s="51"/>
      <c r="I8" s="51"/>
      <c r="J8" s="51"/>
      <c r="K8" s="51"/>
      <c r="L8" s="51"/>
      <c r="M8" s="51"/>
    </row>
    <row r="9" spans="2:13" x14ac:dyDescent="0.25">
      <c r="B9" s="5">
        <v>41275</v>
      </c>
      <c r="C9" s="5">
        <v>41304</v>
      </c>
      <c r="D9" s="7">
        <v>660000</v>
      </c>
      <c r="E9" s="9">
        <f>DAYS360(B9,C9)+1</f>
        <v>30</v>
      </c>
      <c r="F9" s="13">
        <f t="shared" si="1"/>
        <v>55000</v>
      </c>
      <c r="G9" s="12"/>
      <c r="H9" s="51"/>
      <c r="I9" s="51"/>
      <c r="J9" s="51"/>
      <c r="K9" s="51"/>
      <c r="L9" s="51"/>
      <c r="M9" s="51"/>
    </row>
    <row r="10" spans="2:13" x14ac:dyDescent="0.25">
      <c r="B10" s="5">
        <v>41334</v>
      </c>
      <c r="C10" s="5">
        <v>41364</v>
      </c>
      <c r="D10" s="7">
        <v>660000</v>
      </c>
      <c r="E10" s="9">
        <f t="shared" si="0"/>
        <v>30</v>
      </c>
      <c r="F10" s="13">
        <f t="shared" si="1"/>
        <v>55000</v>
      </c>
      <c r="G10" s="12"/>
      <c r="H10" s="51"/>
      <c r="I10" s="51"/>
      <c r="J10" s="51"/>
      <c r="K10" s="51"/>
      <c r="L10" s="51"/>
      <c r="M10" s="51"/>
    </row>
    <row r="11" spans="2:13" x14ac:dyDescent="0.25">
      <c r="B11" s="5">
        <v>41395</v>
      </c>
      <c r="C11" s="5">
        <v>41425</v>
      </c>
      <c r="D11" s="7">
        <v>660000</v>
      </c>
      <c r="E11" s="9">
        <f t="shared" si="0"/>
        <v>30</v>
      </c>
      <c r="F11" s="13">
        <f t="shared" si="1"/>
        <v>55000</v>
      </c>
      <c r="G11" s="12"/>
      <c r="H11" s="51"/>
      <c r="I11" s="51"/>
      <c r="J11" s="51"/>
      <c r="K11" s="51"/>
      <c r="L11" s="51"/>
      <c r="M11" s="51"/>
    </row>
    <row r="12" spans="2:13" x14ac:dyDescent="0.25">
      <c r="B12" s="5">
        <v>41548</v>
      </c>
      <c r="C12" s="5">
        <v>41639</v>
      </c>
      <c r="D12" s="7">
        <v>660000</v>
      </c>
      <c r="E12" s="9">
        <f t="shared" si="0"/>
        <v>90</v>
      </c>
      <c r="F12" s="13">
        <f t="shared" si="1"/>
        <v>165000</v>
      </c>
      <c r="G12" s="12"/>
      <c r="H12" s="51"/>
      <c r="I12" s="51"/>
      <c r="J12" s="51"/>
      <c r="K12" s="51"/>
      <c r="L12" s="51"/>
      <c r="M12" s="51"/>
    </row>
    <row r="13" spans="2:13" x14ac:dyDescent="0.25">
      <c r="B13" s="5">
        <v>41641</v>
      </c>
      <c r="C13" s="5">
        <v>41851</v>
      </c>
      <c r="D13" s="7">
        <v>688000</v>
      </c>
      <c r="E13" s="9">
        <f>DAYS360(B13,C13)+1</f>
        <v>210</v>
      </c>
      <c r="F13" s="13">
        <f t="shared" si="1"/>
        <v>401333.33333333331</v>
      </c>
      <c r="G13" s="12"/>
      <c r="H13" s="51"/>
      <c r="I13" s="51"/>
      <c r="J13" s="51"/>
      <c r="K13" s="51"/>
      <c r="L13" s="51"/>
      <c r="M13" s="51"/>
    </row>
    <row r="14" spans="2:13" x14ac:dyDescent="0.25">
      <c r="B14" s="5">
        <v>41883</v>
      </c>
      <c r="C14" s="5">
        <v>41943</v>
      </c>
      <c r="D14" s="7">
        <v>688000</v>
      </c>
      <c r="E14" s="9">
        <f t="shared" si="0"/>
        <v>60</v>
      </c>
      <c r="F14" s="13">
        <f t="shared" si="1"/>
        <v>114666.66666666667</v>
      </c>
      <c r="G14" s="12"/>
      <c r="H14" s="51"/>
      <c r="I14" s="51"/>
      <c r="J14" s="51"/>
      <c r="K14" s="51"/>
      <c r="L14" s="51"/>
      <c r="M14" s="51"/>
    </row>
    <row r="15" spans="2:13" x14ac:dyDescent="0.25">
      <c r="B15" s="5">
        <v>42006</v>
      </c>
      <c r="C15" s="5">
        <v>42034</v>
      </c>
      <c r="D15" s="7">
        <v>718350</v>
      </c>
      <c r="E15" s="9">
        <f t="shared" si="0"/>
        <v>28</v>
      </c>
      <c r="F15" s="13">
        <f t="shared" si="1"/>
        <v>55871.666666666664</v>
      </c>
      <c r="G15" s="12"/>
      <c r="H15" s="51"/>
      <c r="I15" s="51"/>
      <c r="J15" s="51"/>
      <c r="K15" s="51"/>
      <c r="L15" s="51"/>
      <c r="M15" s="51"/>
    </row>
    <row r="16" spans="2:13" x14ac:dyDescent="0.25">
      <c r="B16" s="5">
        <v>42064</v>
      </c>
      <c r="C16" s="5">
        <v>42277</v>
      </c>
      <c r="D16" s="7">
        <v>718350</v>
      </c>
      <c r="E16" s="9">
        <f>DAYS360(B16,C16)+1</f>
        <v>210</v>
      </c>
      <c r="F16" s="13">
        <f t="shared" si="1"/>
        <v>419037.5</v>
      </c>
      <c r="G16" s="12"/>
      <c r="H16" s="51"/>
      <c r="I16" s="51"/>
      <c r="J16" s="51"/>
      <c r="K16" s="51"/>
      <c r="L16" s="51"/>
      <c r="M16" s="51"/>
    </row>
    <row r="17" spans="2:13" x14ac:dyDescent="0.25">
      <c r="B17" s="5">
        <v>42309</v>
      </c>
      <c r="C17" s="5">
        <v>42369</v>
      </c>
      <c r="D17" s="7">
        <v>718350</v>
      </c>
      <c r="E17" s="9">
        <f t="shared" si="0"/>
        <v>60</v>
      </c>
      <c r="F17" s="13">
        <f t="shared" si="1"/>
        <v>119725</v>
      </c>
      <c r="G17" s="12"/>
      <c r="H17" s="51"/>
      <c r="I17" s="51"/>
      <c r="J17" s="51"/>
      <c r="K17" s="51"/>
      <c r="L17" s="51"/>
      <c r="M17" s="51"/>
    </row>
    <row r="18" spans="2:13" x14ac:dyDescent="0.25">
      <c r="B18" s="5">
        <v>42370</v>
      </c>
      <c r="C18" s="5">
        <v>42399</v>
      </c>
      <c r="D18" s="7">
        <v>767155</v>
      </c>
      <c r="E18" s="9">
        <f>DAYS360(B18,C18)+1</f>
        <v>30</v>
      </c>
      <c r="F18" s="13">
        <f t="shared" si="1"/>
        <v>63929.583333333336</v>
      </c>
      <c r="G18" s="12"/>
      <c r="H18" s="51"/>
      <c r="I18" s="51"/>
      <c r="J18" s="51"/>
      <c r="K18" s="51"/>
      <c r="L18" s="51"/>
      <c r="M18" s="51"/>
    </row>
    <row r="19" spans="2:13" x14ac:dyDescent="0.25">
      <c r="B19" s="5">
        <v>42461</v>
      </c>
      <c r="C19" s="5">
        <v>42643</v>
      </c>
      <c r="D19" s="7">
        <v>767155</v>
      </c>
      <c r="E19" s="9">
        <f>DAYS360(B19,C19)+1</f>
        <v>180</v>
      </c>
      <c r="F19" s="13">
        <f t="shared" si="1"/>
        <v>383577.5</v>
      </c>
      <c r="G19" s="39"/>
      <c r="H19" s="51"/>
      <c r="I19" s="51"/>
      <c r="J19" s="51"/>
      <c r="K19" s="51"/>
      <c r="L19" s="51"/>
      <c r="M19" s="51"/>
    </row>
    <row r="20" spans="2:13" x14ac:dyDescent="0.25">
      <c r="B20" s="5">
        <v>42675</v>
      </c>
      <c r="C20" s="5">
        <v>42735</v>
      </c>
      <c r="D20" s="7">
        <v>767155</v>
      </c>
      <c r="E20" s="9">
        <f t="shared" si="0"/>
        <v>60</v>
      </c>
      <c r="F20" s="13">
        <f t="shared" si="1"/>
        <v>127859.16666666667</v>
      </c>
      <c r="G20" s="39"/>
      <c r="H20" s="51"/>
      <c r="I20" s="51"/>
      <c r="J20" s="51"/>
      <c r="K20" s="51"/>
      <c r="L20" s="51"/>
      <c r="M20" s="51"/>
    </row>
    <row r="21" spans="2:13" x14ac:dyDescent="0.25">
      <c r="B21" s="5">
        <v>42736</v>
      </c>
      <c r="C21" s="5">
        <v>43100</v>
      </c>
      <c r="D21" s="7">
        <v>820857</v>
      </c>
      <c r="E21" s="9">
        <f t="shared" si="0"/>
        <v>360</v>
      </c>
      <c r="F21" s="13">
        <f t="shared" si="1"/>
        <v>820857</v>
      </c>
      <c r="G21" s="4"/>
      <c r="H21" s="51"/>
      <c r="I21" s="51"/>
      <c r="J21" s="51"/>
      <c r="K21" s="51"/>
      <c r="L21" s="51"/>
      <c r="M21" s="51"/>
    </row>
    <row r="22" spans="2:13" x14ac:dyDescent="0.25">
      <c r="B22" s="5">
        <v>43101</v>
      </c>
      <c r="C22" s="5">
        <v>43465</v>
      </c>
      <c r="D22" s="7">
        <v>869453</v>
      </c>
      <c r="E22" s="9">
        <f t="shared" si="0"/>
        <v>360</v>
      </c>
      <c r="F22" s="13">
        <f t="shared" si="1"/>
        <v>869453</v>
      </c>
      <c r="G22" s="12"/>
      <c r="H22" s="51"/>
      <c r="I22" s="51"/>
      <c r="J22" s="51"/>
      <c r="K22" s="51"/>
      <c r="L22" s="51"/>
      <c r="M22" s="51"/>
    </row>
    <row r="23" spans="2:13" x14ac:dyDescent="0.25">
      <c r="B23" s="5">
        <v>43466</v>
      </c>
      <c r="C23" s="5">
        <v>43738</v>
      </c>
      <c r="D23" s="7">
        <v>925148</v>
      </c>
      <c r="E23" s="9">
        <f t="shared" si="0"/>
        <v>269</v>
      </c>
      <c r="F23" s="13">
        <f t="shared" si="1"/>
        <v>691291.14444444445</v>
      </c>
      <c r="G23" s="12"/>
      <c r="H23" s="51"/>
      <c r="I23" s="51"/>
      <c r="J23" s="51"/>
      <c r="K23" s="51"/>
      <c r="L23" s="51"/>
      <c r="M23" s="51"/>
    </row>
    <row r="24" spans="2:13" x14ac:dyDescent="0.25">
      <c r="B24" s="5">
        <v>43770</v>
      </c>
      <c r="C24" s="5">
        <v>43799</v>
      </c>
      <c r="D24" s="7">
        <v>925148</v>
      </c>
      <c r="E24" s="9">
        <f>DAYS360(B24,C24)+1</f>
        <v>30</v>
      </c>
      <c r="F24" s="13">
        <f t="shared" si="1"/>
        <v>77095.666666666672</v>
      </c>
      <c r="G24" s="12"/>
      <c r="H24" s="51"/>
      <c r="I24" s="51"/>
      <c r="J24" s="51"/>
      <c r="K24" s="51"/>
      <c r="L24" s="51"/>
      <c r="M24" s="51"/>
    </row>
    <row r="25" spans="2:13" x14ac:dyDescent="0.25">
      <c r="B25" s="69" t="s">
        <v>3</v>
      </c>
      <c r="C25" s="69"/>
      <c r="D25" s="69"/>
      <c r="E25" s="69"/>
      <c r="F25" s="14">
        <f>SUM(F6:F24)</f>
        <v>4686197.2277777782</v>
      </c>
      <c r="G25" s="12"/>
      <c r="H25" s="51"/>
      <c r="I25" s="51"/>
      <c r="J25" s="51"/>
      <c r="K25" s="51"/>
      <c r="L25" s="51"/>
      <c r="M25" s="51"/>
    </row>
    <row r="26" spans="2:13" x14ac:dyDescent="0.25">
      <c r="B26" s="4"/>
      <c r="C26" s="4"/>
      <c r="D26" s="4"/>
      <c r="E26" s="4"/>
      <c r="F26" s="4"/>
      <c r="G26" s="12"/>
      <c r="H26" s="51"/>
      <c r="I26" s="51"/>
      <c r="J26" s="51"/>
      <c r="K26" s="51"/>
      <c r="L26" s="51"/>
      <c r="M26" s="51"/>
    </row>
    <row r="27" spans="2:13" x14ac:dyDescent="0.25">
      <c r="B27" s="10" t="s">
        <v>0</v>
      </c>
      <c r="C27" s="10" t="s">
        <v>1</v>
      </c>
      <c r="D27" s="10" t="s">
        <v>4</v>
      </c>
      <c r="E27" s="10" t="s">
        <v>2</v>
      </c>
      <c r="F27" s="11" t="s">
        <v>6</v>
      </c>
      <c r="G27" s="12"/>
      <c r="H27" s="51"/>
      <c r="I27" s="51"/>
      <c r="J27" s="51"/>
      <c r="K27" s="51"/>
      <c r="L27" s="51"/>
      <c r="M27" s="51"/>
    </row>
    <row r="28" spans="2:13" x14ac:dyDescent="0.25">
      <c r="B28" s="5">
        <v>41066</v>
      </c>
      <c r="C28" s="5">
        <v>41096</v>
      </c>
      <c r="D28" s="7">
        <v>634500</v>
      </c>
      <c r="E28" s="9">
        <f t="shared" ref="E28:E45" si="2">DAYS360(B28,C28)</f>
        <v>30</v>
      </c>
      <c r="F28" s="13">
        <f t="shared" ref="F28:F46" si="3">(D28*E28)/360</f>
        <v>52875</v>
      </c>
      <c r="G28" s="12"/>
      <c r="H28" s="51"/>
      <c r="I28" s="51"/>
      <c r="J28" s="51"/>
      <c r="K28" s="51"/>
      <c r="L28" s="51"/>
      <c r="M28" s="51"/>
    </row>
    <row r="29" spans="2:13" x14ac:dyDescent="0.25">
      <c r="B29" s="5">
        <v>41122</v>
      </c>
      <c r="C29" s="5">
        <v>41152</v>
      </c>
      <c r="D29" s="7">
        <v>634500</v>
      </c>
      <c r="E29" s="9">
        <f t="shared" si="2"/>
        <v>30</v>
      </c>
      <c r="F29" s="13">
        <f t="shared" si="3"/>
        <v>52875</v>
      </c>
      <c r="G29" s="12"/>
      <c r="H29" s="51"/>
      <c r="I29" s="51"/>
      <c r="J29" s="51"/>
      <c r="K29" s="51"/>
      <c r="L29" s="51"/>
      <c r="M29" s="51"/>
    </row>
    <row r="30" spans="2:13" x14ac:dyDescent="0.25">
      <c r="B30" s="5">
        <v>41214</v>
      </c>
      <c r="C30" s="5">
        <v>41274</v>
      </c>
      <c r="D30" s="7">
        <v>634500</v>
      </c>
      <c r="E30" s="9">
        <f t="shared" si="2"/>
        <v>60</v>
      </c>
      <c r="F30" s="13">
        <f t="shared" si="3"/>
        <v>105750</v>
      </c>
      <c r="G30" s="39"/>
      <c r="H30" s="51"/>
      <c r="I30" s="51"/>
      <c r="J30" s="51"/>
      <c r="K30" s="51"/>
      <c r="L30" s="51"/>
      <c r="M30" s="51"/>
    </row>
    <row r="31" spans="2:13" x14ac:dyDescent="0.25">
      <c r="B31" s="5">
        <v>41275</v>
      </c>
      <c r="C31" s="5">
        <v>41304</v>
      </c>
      <c r="D31" s="7">
        <v>660000</v>
      </c>
      <c r="E31" s="9">
        <f>DAYS360(B31,C31)+1</f>
        <v>30</v>
      </c>
      <c r="F31" s="13">
        <f t="shared" si="3"/>
        <v>55000</v>
      </c>
      <c r="G31" s="39"/>
      <c r="H31" s="51"/>
      <c r="I31" s="51"/>
      <c r="J31" s="51"/>
      <c r="K31" s="51"/>
      <c r="L31" s="51"/>
      <c r="M31" s="51"/>
    </row>
    <row r="32" spans="2:13" x14ac:dyDescent="0.25">
      <c r="B32" s="5">
        <v>41334</v>
      </c>
      <c r="C32" s="5">
        <v>41364</v>
      </c>
      <c r="D32" s="7">
        <v>660000</v>
      </c>
      <c r="E32" s="9">
        <f t="shared" si="2"/>
        <v>30</v>
      </c>
      <c r="F32" s="13">
        <f t="shared" si="3"/>
        <v>55000</v>
      </c>
      <c r="G32" s="39"/>
      <c r="H32" s="51"/>
      <c r="I32" s="51"/>
      <c r="J32" s="51"/>
      <c r="K32" s="51"/>
      <c r="L32" s="51"/>
      <c r="M32" s="51"/>
    </row>
    <row r="33" spans="2:13" x14ac:dyDescent="0.25">
      <c r="B33" s="5">
        <v>41395</v>
      </c>
      <c r="C33" s="5">
        <v>41425</v>
      </c>
      <c r="D33" s="7">
        <v>660000</v>
      </c>
      <c r="E33" s="9">
        <f t="shared" si="2"/>
        <v>30</v>
      </c>
      <c r="F33" s="13">
        <f t="shared" si="3"/>
        <v>55000</v>
      </c>
      <c r="G33" s="39"/>
      <c r="H33" s="51"/>
      <c r="I33" s="51"/>
      <c r="J33" s="51"/>
      <c r="K33" s="51"/>
      <c r="L33" s="51"/>
      <c r="M33" s="51"/>
    </row>
    <row r="34" spans="2:13" x14ac:dyDescent="0.25">
      <c r="B34" s="5">
        <v>41548</v>
      </c>
      <c r="C34" s="5">
        <v>41639</v>
      </c>
      <c r="D34" s="7">
        <v>660000</v>
      </c>
      <c r="E34" s="9">
        <f t="shared" si="2"/>
        <v>90</v>
      </c>
      <c r="F34" s="13">
        <f t="shared" si="3"/>
        <v>165000</v>
      </c>
      <c r="G34" s="39"/>
      <c r="H34" s="51"/>
      <c r="I34" s="51"/>
      <c r="J34" s="51"/>
      <c r="K34" s="51"/>
      <c r="L34" s="51"/>
      <c r="M34" s="51"/>
    </row>
    <row r="35" spans="2:13" x14ac:dyDescent="0.25">
      <c r="B35" s="5">
        <v>41641</v>
      </c>
      <c r="C35" s="5">
        <v>41851</v>
      </c>
      <c r="D35" s="7">
        <v>688000</v>
      </c>
      <c r="E35" s="9">
        <f>DAYS360(B35,C35)+1</f>
        <v>210</v>
      </c>
      <c r="F35" s="13">
        <f t="shared" si="3"/>
        <v>401333.33333333331</v>
      </c>
      <c r="G35" s="39"/>
      <c r="H35" s="51"/>
      <c r="I35" s="51"/>
      <c r="J35" s="51"/>
      <c r="K35" s="51"/>
      <c r="L35" s="51"/>
      <c r="M35" s="51"/>
    </row>
    <row r="36" spans="2:13" x14ac:dyDescent="0.25">
      <c r="B36" s="5">
        <v>41883</v>
      </c>
      <c r="C36" s="5">
        <v>41943</v>
      </c>
      <c r="D36" s="7">
        <v>688000</v>
      </c>
      <c r="E36" s="9">
        <f t="shared" si="2"/>
        <v>60</v>
      </c>
      <c r="F36" s="13">
        <f t="shared" si="3"/>
        <v>114666.66666666667</v>
      </c>
      <c r="G36" s="39"/>
      <c r="H36" s="51"/>
      <c r="I36" s="51"/>
      <c r="J36" s="51"/>
      <c r="K36" s="51"/>
      <c r="L36" s="51"/>
      <c r="M36" s="51"/>
    </row>
    <row r="37" spans="2:13" x14ac:dyDescent="0.25">
      <c r="B37" s="5">
        <v>42006</v>
      </c>
      <c r="C37" s="5">
        <v>42034</v>
      </c>
      <c r="D37" s="7">
        <v>718350</v>
      </c>
      <c r="E37" s="9">
        <f t="shared" si="2"/>
        <v>28</v>
      </c>
      <c r="F37" s="13">
        <f t="shared" si="3"/>
        <v>55871.666666666664</v>
      </c>
      <c r="G37" s="39"/>
      <c r="H37" s="51"/>
      <c r="I37" s="51"/>
      <c r="J37" s="51"/>
      <c r="K37" s="51"/>
      <c r="L37" s="51"/>
      <c r="M37" s="51"/>
    </row>
    <row r="38" spans="2:13" x14ac:dyDescent="0.25">
      <c r="B38" s="5">
        <v>42064</v>
      </c>
      <c r="C38" s="5">
        <v>42277</v>
      </c>
      <c r="D38" s="7">
        <v>718350</v>
      </c>
      <c r="E38" s="9">
        <f>DAYS360(B38,C38)+1</f>
        <v>210</v>
      </c>
      <c r="F38" s="13">
        <f t="shared" si="3"/>
        <v>419037.5</v>
      </c>
      <c r="G38" s="39"/>
      <c r="H38" s="51"/>
      <c r="I38" s="51"/>
      <c r="J38" s="51"/>
      <c r="K38" s="51"/>
      <c r="L38" s="51"/>
      <c r="M38" s="51"/>
    </row>
    <row r="39" spans="2:13" x14ac:dyDescent="0.25">
      <c r="B39" s="5">
        <v>42309</v>
      </c>
      <c r="C39" s="5">
        <v>42369</v>
      </c>
      <c r="D39" s="7">
        <v>718350</v>
      </c>
      <c r="E39" s="9">
        <f t="shared" si="2"/>
        <v>60</v>
      </c>
      <c r="F39" s="13">
        <f t="shared" si="3"/>
        <v>119725</v>
      </c>
    </row>
    <row r="40" spans="2:13" x14ac:dyDescent="0.25">
      <c r="B40" s="5">
        <v>42370</v>
      </c>
      <c r="C40" s="5">
        <v>42399</v>
      </c>
      <c r="D40" s="7">
        <v>767155</v>
      </c>
      <c r="E40" s="9">
        <f>DAYS360(B40,C40)+1</f>
        <v>30</v>
      </c>
      <c r="F40" s="13">
        <f t="shared" si="3"/>
        <v>63929.583333333336</v>
      </c>
    </row>
    <row r="41" spans="2:13" x14ac:dyDescent="0.25">
      <c r="B41" s="5">
        <v>42461</v>
      </c>
      <c r="C41" s="5">
        <v>42643</v>
      </c>
      <c r="D41" s="7">
        <v>767155</v>
      </c>
      <c r="E41" s="9">
        <f>DAYS360(B41,C41)+1</f>
        <v>180</v>
      </c>
      <c r="F41" s="13">
        <f t="shared" si="3"/>
        <v>383577.5</v>
      </c>
    </row>
    <row r="42" spans="2:13" ht="15" customHeight="1" x14ac:dyDescent="0.25">
      <c r="B42" s="5">
        <v>42675</v>
      </c>
      <c r="C42" s="5">
        <v>42735</v>
      </c>
      <c r="D42" s="7">
        <v>767155</v>
      </c>
      <c r="E42" s="9">
        <f t="shared" si="2"/>
        <v>60</v>
      </c>
      <c r="F42" s="13">
        <f t="shared" si="3"/>
        <v>127859.16666666667</v>
      </c>
      <c r="H42" s="50" t="s">
        <v>33</v>
      </c>
      <c r="I42" s="50"/>
      <c r="J42" s="50"/>
      <c r="K42" s="50"/>
      <c r="L42" s="50"/>
    </row>
    <row r="43" spans="2:13" x14ac:dyDescent="0.25">
      <c r="B43" s="5">
        <v>42736</v>
      </c>
      <c r="C43" s="5">
        <v>43100</v>
      </c>
      <c r="D43" s="7">
        <v>820857</v>
      </c>
      <c r="E43" s="9">
        <f t="shared" si="2"/>
        <v>360</v>
      </c>
      <c r="F43" s="13">
        <f t="shared" si="3"/>
        <v>820857</v>
      </c>
      <c r="H43" s="50"/>
      <c r="I43" s="50"/>
      <c r="J43" s="50"/>
      <c r="K43" s="50"/>
      <c r="L43" s="50"/>
    </row>
    <row r="44" spans="2:13" x14ac:dyDescent="0.25">
      <c r="B44" s="5">
        <v>43101</v>
      </c>
      <c r="C44" s="5">
        <v>43465</v>
      </c>
      <c r="D44" s="7">
        <v>869453</v>
      </c>
      <c r="E44" s="9">
        <f t="shared" si="2"/>
        <v>360</v>
      </c>
      <c r="F44" s="13">
        <f t="shared" si="3"/>
        <v>869453</v>
      </c>
      <c r="H44" s="50"/>
      <c r="I44" s="50"/>
      <c r="J44" s="50"/>
      <c r="K44" s="50"/>
      <c r="L44" s="50"/>
    </row>
    <row r="45" spans="2:13" x14ac:dyDescent="0.25">
      <c r="B45" s="5">
        <v>43466</v>
      </c>
      <c r="C45" s="5">
        <v>43738</v>
      </c>
      <c r="D45" s="7">
        <v>925148</v>
      </c>
      <c r="E45" s="9">
        <f t="shared" si="2"/>
        <v>269</v>
      </c>
      <c r="F45" s="13">
        <f t="shared" si="3"/>
        <v>691291.14444444445</v>
      </c>
      <c r="H45" s="50"/>
      <c r="I45" s="50"/>
      <c r="J45" s="50"/>
      <c r="K45" s="50"/>
      <c r="L45" s="50"/>
    </row>
    <row r="46" spans="2:13" x14ac:dyDescent="0.25">
      <c r="B46" s="5">
        <v>43770</v>
      </c>
      <c r="C46" s="5">
        <v>43799</v>
      </c>
      <c r="D46" s="7">
        <v>925148</v>
      </c>
      <c r="E46" s="9">
        <f>DAYS360(B46,C46)+1</f>
        <v>30</v>
      </c>
      <c r="F46" s="13">
        <f t="shared" si="3"/>
        <v>77095.666666666672</v>
      </c>
      <c r="H46" s="50"/>
      <c r="I46" s="50"/>
      <c r="J46" s="50"/>
      <c r="K46" s="50"/>
      <c r="L46" s="50"/>
    </row>
    <row r="47" spans="2:13" x14ac:dyDescent="0.25">
      <c r="B47" s="69" t="s">
        <v>3</v>
      </c>
      <c r="C47" s="69"/>
      <c r="D47" s="69"/>
      <c r="E47" s="69"/>
      <c r="F47" s="14">
        <f>SUM(F28:F46)</f>
        <v>4686197.2277777782</v>
      </c>
      <c r="H47" s="50"/>
      <c r="I47" s="50"/>
      <c r="J47" s="50"/>
      <c r="K47" s="50"/>
      <c r="L47" s="50"/>
    </row>
    <row r="48" spans="2:13" x14ac:dyDescent="0.25">
      <c r="B48" s="4"/>
      <c r="C48" s="4"/>
      <c r="D48" s="4"/>
      <c r="E48" s="4"/>
      <c r="F48" s="4"/>
      <c r="H48" s="50"/>
      <c r="I48" s="50"/>
      <c r="J48" s="50"/>
      <c r="K48" s="50"/>
      <c r="L48" s="50"/>
    </row>
    <row r="49" spans="2:12" x14ac:dyDescent="0.25">
      <c r="B49" s="10" t="s">
        <v>0</v>
      </c>
      <c r="C49" s="10" t="s">
        <v>1</v>
      </c>
      <c r="D49" s="10" t="s">
        <v>6</v>
      </c>
      <c r="E49" s="10" t="s">
        <v>2</v>
      </c>
      <c r="F49" s="11" t="s">
        <v>7</v>
      </c>
      <c r="H49" s="50"/>
      <c r="I49" s="50"/>
      <c r="J49" s="50"/>
      <c r="K49" s="50"/>
      <c r="L49" s="50"/>
    </row>
    <row r="50" spans="2:12" x14ac:dyDescent="0.25">
      <c r="B50" s="5">
        <v>41066</v>
      </c>
      <c r="C50" s="5">
        <v>41096</v>
      </c>
      <c r="D50" s="24">
        <f>+F28</f>
        <v>52875</v>
      </c>
      <c r="E50" s="9">
        <f t="shared" ref="E50:E67" si="4">DAYS360(B50,C50)</f>
        <v>30</v>
      </c>
      <c r="F50" s="9">
        <f>(D50*E50*0.24)/360</f>
        <v>1057.5</v>
      </c>
    </row>
    <row r="51" spans="2:12" x14ac:dyDescent="0.25">
      <c r="B51" s="5">
        <v>41122</v>
      </c>
      <c r="C51" s="5">
        <v>41152</v>
      </c>
      <c r="D51" s="24">
        <f t="shared" ref="D51:D60" si="5">+F29</f>
        <v>52875</v>
      </c>
      <c r="E51" s="9">
        <f t="shared" si="4"/>
        <v>30</v>
      </c>
      <c r="F51" s="9">
        <f t="shared" ref="F51:F68" si="6">(D51*E51*0.24)/360</f>
        <v>1057.5</v>
      </c>
    </row>
    <row r="52" spans="2:12" x14ac:dyDescent="0.25">
      <c r="B52" s="5">
        <v>41214</v>
      </c>
      <c r="C52" s="5">
        <v>41274</v>
      </c>
      <c r="D52" s="24">
        <f t="shared" si="5"/>
        <v>105750</v>
      </c>
      <c r="E52" s="9">
        <f t="shared" si="4"/>
        <v>60</v>
      </c>
      <c r="F52" s="9">
        <f t="shared" si="6"/>
        <v>4230</v>
      </c>
    </row>
    <row r="53" spans="2:12" x14ac:dyDescent="0.25">
      <c r="B53" s="5">
        <v>41275</v>
      </c>
      <c r="C53" s="5">
        <v>41304</v>
      </c>
      <c r="D53" s="24">
        <f t="shared" si="5"/>
        <v>55000</v>
      </c>
      <c r="E53" s="9">
        <f>DAYS360(B53,C53)+1</f>
        <v>30</v>
      </c>
      <c r="F53" s="9">
        <f t="shared" si="6"/>
        <v>1100</v>
      </c>
    </row>
    <row r="54" spans="2:12" x14ac:dyDescent="0.25">
      <c r="B54" s="5">
        <v>41334</v>
      </c>
      <c r="C54" s="5">
        <v>41364</v>
      </c>
      <c r="D54" s="24">
        <f t="shared" si="5"/>
        <v>55000</v>
      </c>
      <c r="E54" s="9">
        <f t="shared" si="4"/>
        <v>30</v>
      </c>
      <c r="F54" s="9">
        <f t="shared" si="6"/>
        <v>1100</v>
      </c>
    </row>
    <row r="55" spans="2:12" x14ac:dyDescent="0.25">
      <c r="B55" s="5">
        <v>41395</v>
      </c>
      <c r="C55" s="5">
        <v>41425</v>
      </c>
      <c r="D55" s="24">
        <f t="shared" si="5"/>
        <v>55000</v>
      </c>
      <c r="E55" s="9">
        <f t="shared" si="4"/>
        <v>30</v>
      </c>
      <c r="F55" s="9">
        <f t="shared" si="6"/>
        <v>1100</v>
      </c>
    </row>
    <row r="56" spans="2:12" x14ac:dyDescent="0.25">
      <c r="B56" s="5">
        <v>41548</v>
      </c>
      <c r="C56" s="5">
        <v>41639</v>
      </c>
      <c r="D56" s="24">
        <f t="shared" si="5"/>
        <v>165000</v>
      </c>
      <c r="E56" s="9">
        <f t="shared" si="4"/>
        <v>90</v>
      </c>
      <c r="F56" s="9">
        <f t="shared" si="6"/>
        <v>9900</v>
      </c>
    </row>
    <row r="57" spans="2:12" x14ac:dyDescent="0.25">
      <c r="B57" s="5">
        <v>41641</v>
      </c>
      <c r="C57" s="5">
        <v>41851</v>
      </c>
      <c r="D57" s="24">
        <f t="shared" si="5"/>
        <v>401333.33333333331</v>
      </c>
      <c r="E57" s="9">
        <f>DAYS360(B57,C57)+1</f>
        <v>210</v>
      </c>
      <c r="F57" s="9">
        <f t="shared" si="6"/>
        <v>56186.666666666664</v>
      </c>
    </row>
    <row r="58" spans="2:12" x14ac:dyDescent="0.25">
      <c r="B58" s="5">
        <v>41883</v>
      </c>
      <c r="C58" s="5">
        <v>41943</v>
      </c>
      <c r="D58" s="24">
        <f t="shared" si="5"/>
        <v>114666.66666666667</v>
      </c>
      <c r="E58" s="9">
        <f t="shared" si="4"/>
        <v>60</v>
      </c>
      <c r="F58" s="9">
        <f t="shared" si="6"/>
        <v>4586.666666666667</v>
      </c>
    </row>
    <row r="59" spans="2:12" x14ac:dyDescent="0.25">
      <c r="B59" s="5">
        <v>42006</v>
      </c>
      <c r="C59" s="5">
        <v>42034</v>
      </c>
      <c r="D59" s="24">
        <f t="shared" si="5"/>
        <v>55871.666666666664</v>
      </c>
      <c r="E59" s="9">
        <f t="shared" si="4"/>
        <v>28</v>
      </c>
      <c r="F59" s="9">
        <f t="shared" si="6"/>
        <v>1042.9377777777777</v>
      </c>
    </row>
    <row r="60" spans="2:12" x14ac:dyDescent="0.25">
      <c r="B60" s="5">
        <v>42064</v>
      </c>
      <c r="C60" s="5">
        <v>42277</v>
      </c>
      <c r="D60" s="24">
        <f t="shared" si="5"/>
        <v>419037.5</v>
      </c>
      <c r="E60" s="9">
        <f>DAYS360(B60,C60)+1</f>
        <v>210</v>
      </c>
      <c r="F60" s="9">
        <f t="shared" si="6"/>
        <v>58665.25</v>
      </c>
    </row>
    <row r="61" spans="2:12" x14ac:dyDescent="0.25">
      <c r="B61" s="5">
        <v>42309</v>
      </c>
      <c r="C61" s="5">
        <v>42369</v>
      </c>
      <c r="D61" s="7">
        <f>+F29</f>
        <v>52875</v>
      </c>
      <c r="E61" s="9">
        <f t="shared" si="4"/>
        <v>60</v>
      </c>
      <c r="F61" s="9">
        <f t="shared" si="6"/>
        <v>2115</v>
      </c>
    </row>
    <row r="62" spans="2:12" x14ac:dyDescent="0.25">
      <c r="B62" s="5">
        <v>42370</v>
      </c>
      <c r="C62" s="5">
        <v>42399</v>
      </c>
      <c r="D62" s="7">
        <f t="shared" ref="D62:D68" si="7">+F40</f>
        <v>63929.583333333336</v>
      </c>
      <c r="E62" s="9">
        <f>DAYS360(B62,C62)+1</f>
        <v>30</v>
      </c>
      <c r="F62" s="9">
        <f t="shared" si="6"/>
        <v>1278.5916666666667</v>
      </c>
    </row>
    <row r="63" spans="2:12" x14ac:dyDescent="0.25">
      <c r="B63" s="5">
        <v>42461</v>
      </c>
      <c r="C63" s="5">
        <v>42643</v>
      </c>
      <c r="D63" s="7">
        <f t="shared" si="7"/>
        <v>383577.5</v>
      </c>
      <c r="E63" s="9">
        <f>DAYS360(B63,C63)+1</f>
        <v>180</v>
      </c>
      <c r="F63" s="9">
        <f t="shared" si="6"/>
        <v>46029.3</v>
      </c>
    </row>
    <row r="64" spans="2:12" x14ac:dyDescent="0.25">
      <c r="B64" s="5">
        <v>42675</v>
      </c>
      <c r="C64" s="5">
        <v>42735</v>
      </c>
      <c r="D64" s="7">
        <f t="shared" si="7"/>
        <v>127859.16666666667</v>
      </c>
      <c r="E64" s="9">
        <f t="shared" si="4"/>
        <v>60</v>
      </c>
      <c r="F64" s="9">
        <f t="shared" si="6"/>
        <v>5114.3666666666668</v>
      </c>
    </row>
    <row r="65" spans="2:8" x14ac:dyDescent="0.25">
      <c r="B65" s="5">
        <v>42736</v>
      </c>
      <c r="C65" s="5">
        <v>43100</v>
      </c>
      <c r="D65" s="7">
        <f t="shared" si="7"/>
        <v>820857</v>
      </c>
      <c r="E65" s="9">
        <f t="shared" si="4"/>
        <v>360</v>
      </c>
      <c r="F65" s="9">
        <f t="shared" si="6"/>
        <v>197005.68</v>
      </c>
    </row>
    <row r="66" spans="2:8" x14ac:dyDescent="0.25">
      <c r="B66" s="5">
        <v>43101</v>
      </c>
      <c r="C66" s="5">
        <v>43465</v>
      </c>
      <c r="D66" s="7">
        <f t="shared" si="7"/>
        <v>869453</v>
      </c>
      <c r="E66" s="9">
        <f t="shared" si="4"/>
        <v>360</v>
      </c>
      <c r="F66" s="9">
        <f t="shared" si="6"/>
        <v>208668.72</v>
      </c>
      <c r="G66" s="4"/>
      <c r="H66" s="4"/>
    </row>
    <row r="67" spans="2:8" x14ac:dyDescent="0.25">
      <c r="B67" s="5">
        <v>43466</v>
      </c>
      <c r="C67" s="5">
        <v>43738</v>
      </c>
      <c r="D67" s="7">
        <f t="shared" si="7"/>
        <v>691291.14444444445</v>
      </c>
      <c r="E67" s="9">
        <f t="shared" si="4"/>
        <v>269</v>
      </c>
      <c r="F67" s="9">
        <f t="shared" si="6"/>
        <v>123971.54523703705</v>
      </c>
      <c r="G67" s="4"/>
      <c r="H67" s="4"/>
    </row>
    <row r="68" spans="2:8" x14ac:dyDescent="0.25">
      <c r="B68" s="5">
        <v>43770</v>
      </c>
      <c r="C68" s="5">
        <v>43799</v>
      </c>
      <c r="D68" s="7">
        <f t="shared" si="7"/>
        <v>77095.666666666672</v>
      </c>
      <c r="E68" s="9">
        <f>DAYS360(B68,C68)+1</f>
        <v>30</v>
      </c>
      <c r="F68" s="9">
        <f t="shared" si="6"/>
        <v>1541.9133333333332</v>
      </c>
      <c r="G68" s="4"/>
      <c r="H68" s="4"/>
    </row>
    <row r="69" spans="2:8" x14ac:dyDescent="0.25">
      <c r="B69" s="69" t="s">
        <v>3</v>
      </c>
      <c r="C69" s="69"/>
      <c r="D69" s="69"/>
      <c r="E69" s="69"/>
      <c r="F69" s="14">
        <f>SUM(F50:F68)</f>
        <v>725751.6380148147</v>
      </c>
      <c r="G69" s="4"/>
      <c r="H69" s="4"/>
    </row>
    <row r="70" spans="2:8" x14ac:dyDescent="0.25">
      <c r="B70" s="4"/>
      <c r="C70" s="4"/>
      <c r="D70" s="4"/>
      <c r="E70" s="4"/>
      <c r="F70" s="4"/>
      <c r="G70" s="4"/>
      <c r="H70" s="4"/>
    </row>
    <row r="71" spans="2:8" x14ac:dyDescent="0.25">
      <c r="B71" s="10" t="s">
        <v>0</v>
      </c>
      <c r="C71" s="10" t="s">
        <v>1</v>
      </c>
      <c r="D71" s="10" t="s">
        <v>4</v>
      </c>
      <c r="E71" s="10" t="s">
        <v>2</v>
      </c>
      <c r="F71" s="11" t="s">
        <v>8</v>
      </c>
      <c r="G71" s="4"/>
      <c r="H71" s="4"/>
    </row>
    <row r="72" spans="2:8" x14ac:dyDescent="0.25">
      <c r="B72" s="5">
        <v>41066</v>
      </c>
      <c r="C72" s="5">
        <v>43799</v>
      </c>
      <c r="D72" s="6">
        <v>1679913</v>
      </c>
      <c r="E72" s="9">
        <f>DAYS360(B72,C72)</f>
        <v>2694</v>
      </c>
      <c r="F72" s="9">
        <f>(D72*E72)/720</f>
        <v>6285674.4749999996</v>
      </c>
      <c r="G72" s="4"/>
      <c r="H72" s="4"/>
    </row>
    <row r="73" spans="2:8" x14ac:dyDescent="0.25">
      <c r="B73" s="69" t="s">
        <v>3</v>
      </c>
      <c r="C73" s="69"/>
      <c r="D73" s="69"/>
      <c r="E73" s="69"/>
      <c r="F73" s="14">
        <f>SUM(F72)</f>
        <v>6285674.4749999996</v>
      </c>
      <c r="G73" s="4"/>
      <c r="H73" s="4"/>
    </row>
    <row r="74" spans="2:8" x14ac:dyDescent="0.25">
      <c r="B74" s="23"/>
      <c r="C74" s="23"/>
      <c r="D74" s="23"/>
      <c r="E74" s="4"/>
      <c r="F74" s="4"/>
    </row>
    <row r="75" spans="2:8" x14ac:dyDescent="0.25">
      <c r="B75" s="4"/>
      <c r="C75" s="4"/>
      <c r="D75" s="4"/>
      <c r="E75" s="4"/>
      <c r="F75" s="4"/>
    </row>
    <row r="76" spans="2:8" x14ac:dyDescent="0.25">
      <c r="B76" s="58" t="s">
        <v>9</v>
      </c>
      <c r="C76" s="71"/>
      <c r="D76" s="71"/>
      <c r="E76" s="71"/>
      <c r="F76" s="59"/>
    </row>
    <row r="77" spans="2:8" x14ac:dyDescent="0.25">
      <c r="B77" s="10" t="s">
        <v>0</v>
      </c>
      <c r="C77" s="10" t="s">
        <v>1</v>
      </c>
      <c r="D77" s="10" t="s">
        <v>4</v>
      </c>
      <c r="E77" s="10" t="s">
        <v>2</v>
      </c>
      <c r="F77" s="18" t="s">
        <v>10</v>
      </c>
    </row>
    <row r="78" spans="2:8" x14ac:dyDescent="0.25">
      <c r="B78" s="19">
        <v>41066</v>
      </c>
      <c r="C78" s="19">
        <v>41684</v>
      </c>
      <c r="D78" s="17">
        <v>566700</v>
      </c>
      <c r="E78" s="13">
        <f t="shared" ref="E78:E83" si="8">DAYS360(B78,C78)+1</f>
        <v>609</v>
      </c>
      <c r="F78" s="13">
        <f t="shared" ref="F78:F83" si="9">(D78/30)*E78</f>
        <v>11504010</v>
      </c>
    </row>
    <row r="79" spans="2:8" x14ac:dyDescent="0.25">
      <c r="B79" s="19">
        <v>41320</v>
      </c>
      <c r="C79" s="19">
        <v>42049</v>
      </c>
      <c r="D79" s="17">
        <v>589500</v>
      </c>
      <c r="E79" s="13">
        <f t="shared" si="8"/>
        <v>720</v>
      </c>
      <c r="F79" s="13">
        <f t="shared" si="9"/>
        <v>14148000</v>
      </c>
    </row>
    <row r="80" spans="2:8" x14ac:dyDescent="0.25">
      <c r="B80" s="19">
        <v>41685</v>
      </c>
      <c r="C80" s="19">
        <v>42414</v>
      </c>
      <c r="D80" s="17">
        <v>616000</v>
      </c>
      <c r="E80" s="13">
        <f t="shared" si="8"/>
        <v>720</v>
      </c>
      <c r="F80" s="13">
        <f t="shared" si="9"/>
        <v>14784000</v>
      </c>
    </row>
    <row r="81" spans="2:9" x14ac:dyDescent="0.25">
      <c r="B81" s="19">
        <v>42050</v>
      </c>
      <c r="C81" s="19">
        <v>42780</v>
      </c>
      <c r="D81" s="17">
        <v>644350</v>
      </c>
      <c r="E81" s="13">
        <f t="shared" si="8"/>
        <v>720</v>
      </c>
      <c r="F81" s="13">
        <f t="shared" si="9"/>
        <v>15464400</v>
      </c>
    </row>
    <row r="82" spans="2:9" x14ac:dyDescent="0.25">
      <c r="B82" s="19">
        <v>42415</v>
      </c>
      <c r="C82" s="19">
        <v>43145</v>
      </c>
      <c r="D82" s="17">
        <v>689455</v>
      </c>
      <c r="E82" s="13">
        <f t="shared" si="8"/>
        <v>720</v>
      </c>
      <c r="F82" s="13">
        <f t="shared" si="9"/>
        <v>16546920</v>
      </c>
    </row>
    <row r="83" spans="2:9" x14ac:dyDescent="0.25">
      <c r="B83" s="19">
        <v>42781</v>
      </c>
      <c r="C83" s="19">
        <v>43510</v>
      </c>
      <c r="D83" s="17">
        <v>737717</v>
      </c>
      <c r="E83" s="13">
        <f t="shared" si="8"/>
        <v>720</v>
      </c>
      <c r="F83" s="13">
        <f t="shared" si="9"/>
        <v>17705208</v>
      </c>
    </row>
    <row r="84" spans="2:9" x14ac:dyDescent="0.25">
      <c r="B84" s="19">
        <v>43146</v>
      </c>
      <c r="C84" s="19">
        <v>43510</v>
      </c>
      <c r="D84" s="17">
        <v>781242</v>
      </c>
      <c r="E84" s="13">
        <f>DAYS360(B84,C84)+1</f>
        <v>360</v>
      </c>
      <c r="F84" s="13">
        <f>(D84/30)*E84</f>
        <v>9374904</v>
      </c>
    </row>
    <row r="85" spans="2:9" x14ac:dyDescent="0.25">
      <c r="B85" s="19">
        <v>43511</v>
      </c>
      <c r="C85" s="5">
        <v>43799</v>
      </c>
      <c r="D85" s="17">
        <v>828115</v>
      </c>
      <c r="E85" s="13">
        <f t="shared" ref="E85" si="10">DAYS360(B85,C85)+1</f>
        <v>286</v>
      </c>
      <c r="F85" s="13">
        <f t="shared" ref="F85" si="11">(D85/30)*E85</f>
        <v>7894696.333333333</v>
      </c>
    </row>
    <row r="86" spans="2:9" x14ac:dyDescent="0.25">
      <c r="B86" s="69" t="s">
        <v>3</v>
      </c>
      <c r="C86" s="69"/>
      <c r="D86" s="69"/>
      <c r="E86" s="69"/>
      <c r="F86" s="14">
        <f>SUM(F78:F85)</f>
        <v>107422138.33333333</v>
      </c>
    </row>
    <row r="87" spans="2:9" x14ac:dyDescent="0.25">
      <c r="B87" s="4"/>
      <c r="C87" s="4"/>
      <c r="D87" s="4"/>
      <c r="E87" s="4"/>
      <c r="F87" s="4"/>
    </row>
    <row r="88" spans="2:9" x14ac:dyDescent="0.25">
      <c r="B88" s="70" t="s">
        <v>12</v>
      </c>
      <c r="C88" s="70"/>
      <c r="D88" s="70"/>
      <c r="E88" s="70"/>
      <c r="F88" s="70"/>
    </row>
    <row r="89" spans="2:9" x14ac:dyDescent="0.25">
      <c r="B89" s="61" t="s">
        <v>13</v>
      </c>
      <c r="C89" s="61"/>
      <c r="D89" s="61" t="s">
        <v>14</v>
      </c>
      <c r="E89" s="61"/>
      <c r="F89" s="8" t="s">
        <v>15</v>
      </c>
    </row>
    <row r="90" spans="2:9" x14ac:dyDescent="0.25">
      <c r="B90" s="62">
        <f>+D85/30</f>
        <v>27603.833333333332</v>
      </c>
      <c r="C90" s="63"/>
      <c r="D90" s="64">
        <v>720</v>
      </c>
      <c r="E90" s="64"/>
      <c r="F90" s="20">
        <f>B90*D90</f>
        <v>19874760</v>
      </c>
    </row>
    <row r="93" spans="2:9" x14ac:dyDescent="0.25">
      <c r="B93" s="52" t="s">
        <v>19</v>
      </c>
      <c r="C93" s="53"/>
      <c r="D93" s="53"/>
      <c r="E93" s="53"/>
      <c r="F93" s="53"/>
      <c r="G93" s="53"/>
      <c r="H93" s="53"/>
      <c r="I93" s="54"/>
    </row>
    <row r="94" spans="2:9" x14ac:dyDescent="0.25">
      <c r="B94" s="55"/>
      <c r="C94" s="56"/>
      <c r="D94" s="57"/>
      <c r="E94" s="29" t="s">
        <v>20</v>
      </c>
      <c r="F94" s="29" t="s">
        <v>21</v>
      </c>
      <c r="G94" s="29" t="s">
        <v>22</v>
      </c>
      <c r="H94" s="58" t="s">
        <v>23</v>
      </c>
      <c r="I94" s="59"/>
    </row>
    <row r="95" spans="2:9" x14ac:dyDescent="0.25">
      <c r="B95" s="55" t="s">
        <v>24</v>
      </c>
      <c r="C95" s="56"/>
      <c r="D95" s="57"/>
      <c r="E95" s="30">
        <v>2019</v>
      </c>
      <c r="F95" s="30">
        <v>11</v>
      </c>
      <c r="G95" s="28">
        <v>30</v>
      </c>
      <c r="H95" s="31" t="s">
        <v>25</v>
      </c>
      <c r="I95" s="32" t="s">
        <v>26</v>
      </c>
    </row>
    <row r="96" spans="2:9" x14ac:dyDescent="0.25">
      <c r="B96" s="55" t="s">
        <v>27</v>
      </c>
      <c r="C96" s="56"/>
      <c r="D96" s="57"/>
      <c r="E96" s="33">
        <v>2011</v>
      </c>
      <c r="F96" s="33">
        <v>5</v>
      </c>
      <c r="G96" s="34">
        <v>18</v>
      </c>
      <c r="H96" s="35">
        <f>(E95-E96)*360+(F95-F96)*30+(G95-G96+1)</f>
        <v>3073</v>
      </c>
      <c r="I96" s="36">
        <f>H96/360</f>
        <v>8.5361111111111114</v>
      </c>
    </row>
    <row r="97" spans="2:9" x14ac:dyDescent="0.25">
      <c r="B97" s="55" t="s">
        <v>28</v>
      </c>
      <c r="C97" s="56"/>
      <c r="D97" s="57"/>
      <c r="E97" s="65">
        <f>+D85</f>
        <v>828115</v>
      </c>
      <c r="F97" s="66"/>
      <c r="G97" s="66"/>
      <c r="H97" s="66"/>
      <c r="I97" s="67"/>
    </row>
    <row r="98" spans="2:9" x14ac:dyDescent="0.25">
      <c r="B98" s="55" t="s">
        <v>29</v>
      </c>
      <c r="C98" s="56"/>
      <c r="D98" s="57"/>
      <c r="E98" s="65">
        <f>+B90</f>
        <v>27603.833333333332</v>
      </c>
      <c r="F98" s="66"/>
      <c r="G98" s="66"/>
      <c r="H98" s="66"/>
      <c r="I98" s="67"/>
    </row>
    <row r="99" spans="2:9" x14ac:dyDescent="0.25">
      <c r="B99" s="55" t="s">
        <v>30</v>
      </c>
      <c r="C99" s="56"/>
      <c r="D99" s="57"/>
      <c r="E99" s="41">
        <f>E97</f>
        <v>828115</v>
      </c>
      <c r="F99" s="42"/>
      <c r="G99" s="42"/>
      <c r="H99" s="42"/>
      <c r="I99" s="43"/>
    </row>
    <row r="100" spans="2:9" x14ac:dyDescent="0.25">
      <c r="B100" s="55" t="s">
        <v>31</v>
      </c>
      <c r="C100" s="56"/>
      <c r="D100" s="57"/>
      <c r="E100" s="37">
        <f>I96-1</f>
        <v>7.5361111111111114</v>
      </c>
      <c r="F100" s="41">
        <f>E100*20*E98</f>
        <v>4160511.1018518517</v>
      </c>
      <c r="G100" s="42"/>
      <c r="H100" s="42"/>
      <c r="I100" s="43"/>
    </row>
    <row r="101" spans="2:9" x14ac:dyDescent="0.25">
      <c r="B101" s="44" t="s">
        <v>32</v>
      </c>
      <c r="C101" s="45"/>
      <c r="D101" s="46"/>
      <c r="E101" s="38"/>
      <c r="F101" s="47">
        <f>SUM(E99:F100)</f>
        <v>4988633.6379629625</v>
      </c>
      <c r="G101" s="48"/>
      <c r="H101" s="48"/>
      <c r="I101" s="49"/>
    </row>
    <row r="104" spans="2:9" x14ac:dyDescent="0.25">
      <c r="B104" s="60" t="s">
        <v>11</v>
      </c>
      <c r="C104" s="60"/>
      <c r="D104" s="60"/>
      <c r="E104" s="60"/>
      <c r="F104" s="21"/>
      <c r="G104" s="40">
        <f>F101+F90+F86+F73+F69+F47+F25</f>
        <v>148669352.53986669</v>
      </c>
    </row>
  </sheetData>
  <mergeCells count="30">
    <mergeCell ref="B2:G2"/>
    <mergeCell ref="B25:E25"/>
    <mergeCell ref="B90:C90"/>
    <mergeCell ref="D90:E90"/>
    <mergeCell ref="H5:M38"/>
    <mergeCell ref="H42:L49"/>
    <mergeCell ref="B76:F76"/>
    <mergeCell ref="B86:E86"/>
    <mergeCell ref="B88:F88"/>
    <mergeCell ref="B89:C89"/>
    <mergeCell ref="D89:E89"/>
    <mergeCell ref="B47:E47"/>
    <mergeCell ref="B69:E69"/>
    <mergeCell ref="B73:E73"/>
    <mergeCell ref="B93:I93"/>
    <mergeCell ref="B94:D94"/>
    <mergeCell ref="H94:I94"/>
    <mergeCell ref="B95:D95"/>
    <mergeCell ref="B96:D96"/>
    <mergeCell ref="B97:D97"/>
    <mergeCell ref="E97:I97"/>
    <mergeCell ref="B98:D98"/>
    <mergeCell ref="E98:I98"/>
    <mergeCell ref="B99:D99"/>
    <mergeCell ref="E99:I99"/>
    <mergeCell ref="B100:D100"/>
    <mergeCell ref="F100:I100"/>
    <mergeCell ref="B101:D101"/>
    <mergeCell ref="F101:I101"/>
    <mergeCell ref="B104:E10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2024-05-17T23:52:06Z</dcterms:modified>
  <cp:category/>
  <cp:contentStatus/>
</cp:coreProperties>
</file>