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juana\Downloads\"/>
    </mc:Choice>
  </mc:AlternateContent>
  <xr:revisionPtr revIDLastSave="0" documentId="13_ncr:1_{DD8E9BEF-2625-4AF8-877F-B29149BF043F}" xr6:coauthVersionLast="47" xr6:coauthVersionMax="47" xr10:uidLastSave="{00000000-0000-0000-0000-000000000000}"/>
  <bookViews>
    <workbookView xWindow="840" yWindow="936" windowWidth="11760" windowHeight="12744"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8" l="1"/>
  <c r="C12" i="8"/>
  <c r="C14" i="8" l="1"/>
  <c r="C11" i="8"/>
  <c r="B8" i="7"/>
  <c r="B20" i="8"/>
  <c r="B39" i="8" s="1"/>
  <c r="B10" i="9" l="1"/>
  <c r="B2" i="8" l="1"/>
  <c r="B2" i="9" s="1"/>
  <c r="B8" i="9" l="1"/>
  <c r="B7" i="9"/>
  <c r="B6" i="9"/>
  <c r="B5" i="9"/>
  <c r="B4" i="9"/>
  <c r="B3" i="9"/>
  <c r="B8" i="8"/>
  <c r="B7" i="8"/>
  <c r="B6" i="8"/>
  <c r="B5" i="8"/>
  <c r="B4" i="8"/>
  <c r="B3" i="8"/>
  <c r="B4" i="7" l="1"/>
  <c r="B5" i="7"/>
  <c r="B6" i="7"/>
  <c r="B7" i="7"/>
  <c r="B3" i="7"/>
  <c r="B9" i="8"/>
  <c r="B11" i="9" l="1"/>
</calcChain>
</file>

<file path=xl/sharedStrings.xml><?xml version="1.0" encoding="utf-8"?>
<sst xmlns="http://schemas.openxmlformats.org/spreadsheetml/2006/main" count="245" uniqueCount="183">
  <si>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</si>
  <si>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</si>
  <si>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</si>
  <si>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</si>
  <si>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</si>
  <si>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</si>
  <si>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</si>
  <si>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</si>
  <si>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</si>
  <si>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</si>
  <si>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</si>
  <si>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</si>
  <si>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</si>
  <si>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</si>
  <si>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</si>
  <si>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</si>
  <si>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</si>
  <si>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</si>
  <si>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</si>
  <si>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</si>
  <si>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</si>
  <si>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</si>
  <si>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</si>
  <si>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</si>
  <si>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</si>
  <si>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</si>
  <si>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</si>
  <si>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</si>
  <si>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</si>
  <si>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</si>
  <si>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</si>
  <si>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</si>
  <si>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</si>
  <si>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</si>
  <si>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</si>
  <si>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</si>
  <si>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</si>
  <si>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</si>
  <si>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</si>
  <si>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</si>
  <si>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</si>
  <si>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</si>
  <si>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</si>
  <si>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</si>
  <si>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</si>
  <si>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</si>
  <si>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</si>
  <si>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</si>
  <si>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</si>
  <si>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</si>
  <si>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</si>
  <si>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</si>
  <si>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</si>
  <si>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</si>
  <si>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</si>
  <si>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</si>
  <si>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</si>
  <si>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</si>
  <si>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</si>
  <si>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</si>
  <si>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</si>
  <si>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</si>
  <si>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</si>
  <si>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</si>
  <si>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</si>
  <si>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</si>
  <si>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</si>
  <si>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</si>
  <si>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</si>
  <si>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</si>
  <si>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</si>
  <si>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</si>
  <si>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</si>
  <si>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</si>
  <si>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</si>
  <si>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</si>
  <si>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</si>
  <si>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</si>
  <si>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</si>
  <si>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</si>
  <si>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</si>
  <si>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</si>
  <si>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</si>
  <si>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</si>
  <si>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</si>
  <si>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</si>
  <si>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</si>
  <si>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</si>
  <si>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</si>
  <si>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</si>
  <si>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</si>
  <si>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</si>
  <si>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</si>
  <si>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</si>
  <si>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</si>
  <si>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</si>
  <si>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</si>
  <si>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</si>
  <si>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</si>
  <si>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</si>
  <si>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</si>
  <si>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</si>
  <si>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</si>
  <si>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</si>
  <si>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</si>
  <si>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</si>
  <si>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</si>
  <si>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</si>
  <si>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</si>
  <si>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</si>
  <si>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</si>
  <si>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</si>
  <si>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</si>
  <si>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</si>
  <si>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</si>
  <si>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</si>
  <si>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</si>
  <si>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</si>
  <si>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</si>
  <si>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</si>
  <si>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</si>
  <si>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</si>
  <si>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</si>
  <si>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</si>
  <si>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</si>
  <si>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</si>
  <si>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</si>
  <si>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</si>
  <si>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</si>
  <si>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</si>
  <si>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</si>
  <si>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</si>
  <si>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</si>
  <si>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</si>
  <si>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</si>
  <si>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</si>
  <si>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</si>
  <si>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</si>
  <si>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</si>
  <si>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</si>
  <si>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</si>
  <si>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</si>
  <si>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</si>
  <si>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</si>
  <si>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</si>
  <si>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</si>
  <si>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</si>
  <si>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</si>
  <si>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</si>
  <si>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</si>
  <si>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</si>
  <si>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</si>
  <si>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</si>
  <si>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</si>
  <si>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</si>
  <si>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N/A</t>
  </si>
  <si>
    <t>Demandados</t>
  </si>
  <si>
    <t>190013103003-2023-00091-00</t>
  </si>
  <si>
    <t xml:space="preserve">JUZGADO TERCERO CIVIL DEL CIRCUITO DE POPAYÁN </t>
  </si>
  <si>
    <t>N/A 
Daños materiales</t>
  </si>
  <si>
    <t>1. Bryam Alexander Ortega C.C. No.  1.088.651.255 (conductor vehículo USC-881)
2. Hermel Yodan Ortega Merchancano C.C. No.  98.342.841 (propietario vehículo USC-881)
3. Allianz Seguros S.A. NIT  860026182 (aseguradora vehículo USC-881) 
4. Grupo BYZA S.A.S. NIT 900168467 (afiliadora vehículo USC-881)</t>
  </si>
  <si>
    <t xml:space="preserve"> 07 de septiembre de 2016</t>
  </si>
  <si>
    <t>HERMEL YODAN ORTEGA MERCHANCANO</t>
  </si>
  <si>
    <t>USC-881</t>
  </si>
  <si>
    <t>30 de abril del 2024</t>
  </si>
  <si>
    <t>Fecha de notificación (personal)</t>
  </si>
  <si>
    <t>29 de abril del 2024</t>
  </si>
  <si>
    <t>31 de mayo del 2024 (se cuentan los 2 días de la 2213)</t>
  </si>
  <si>
    <t>1. Laura Melissa Rivera Herrera C.C. 1.061.781.028 (propietaria vehículo SHT-716)
2. Heberth Rodrigo González Alegría C.C. 76.321.119 (propietario vehículo SHT-716)
3. Andrés Rodolfo Rivera Díaz C.C. 76.316.721 (conductor vehículo SHT-716 para el día de los hechos)
4. Juan Pablo Acevedo Herrera C.C. 10.294.949 (conductor vehículo SHT-716)</t>
  </si>
  <si>
    <r>
      <t xml:space="preserve">El día 07 de septiembre de 2016, siendo las 12:30 p.m. ocurrió un choque múltiple, en la ciudad de Popayán, en la vía variante kilómetro 11 con 400 metros, entre los siguientes automotores: </t>
    </r>
    <r>
      <rPr>
        <b/>
        <sz val="11"/>
        <color theme="1"/>
        <rFont val="Calibri"/>
        <family val="2"/>
      </rPr>
      <t>(i)</t>
    </r>
    <r>
      <rPr>
        <sz val="11"/>
        <color theme="1"/>
        <rFont val="Calibri"/>
        <family val="2"/>
      </rPr>
      <t xml:space="preserve"> el vehículo de servicio público, de </t>
    </r>
    <r>
      <rPr>
        <b/>
        <sz val="11"/>
        <color theme="1"/>
        <rFont val="Calibri"/>
        <family val="2"/>
      </rPr>
      <t>placas USC-881</t>
    </r>
    <r>
      <rPr>
        <sz val="11"/>
        <color theme="1"/>
        <rFont val="Calibri"/>
        <family val="2"/>
      </rPr>
      <t xml:space="preserve">, adscrito a la firma Grupo BYZA S.A.S, conducido por el señor Bryam Alexander Ortega, de propiedad del señor Hermel Yodan Ortega Merchancano, y </t>
    </r>
    <r>
      <rPr>
        <b/>
        <sz val="11"/>
        <color theme="1"/>
        <rFont val="Calibri"/>
        <family val="2"/>
      </rPr>
      <t>asegurado con Allianz</t>
    </r>
    <r>
      <rPr>
        <sz val="11"/>
        <color theme="1"/>
        <rFont val="Calibri"/>
        <family val="2"/>
      </rPr>
      <t xml:space="preserve">; </t>
    </r>
    <r>
      <rPr>
        <b/>
        <sz val="11"/>
        <color theme="1"/>
        <rFont val="Calibri"/>
        <family val="2"/>
      </rPr>
      <t>(ii)</t>
    </r>
    <r>
      <rPr>
        <sz val="11"/>
        <color theme="1"/>
        <rFont val="Calibri"/>
        <family val="2"/>
      </rPr>
      <t xml:space="preserve"> la camioneta de servicio particular marca TOYOTA, placa MJP-072 DE Cali, línea FORTUNER, y; </t>
    </r>
    <r>
      <rPr>
        <b/>
        <sz val="11"/>
        <color theme="1"/>
        <rFont val="Calibri"/>
        <family val="2"/>
      </rPr>
      <t xml:space="preserve">(iii) </t>
    </r>
    <r>
      <rPr>
        <sz val="11"/>
        <color theme="1"/>
        <rFont val="Calibri"/>
        <family val="2"/>
      </rPr>
      <t xml:space="preserve">el automóvil de servicio público tipo Taxi de </t>
    </r>
    <r>
      <rPr>
        <b/>
        <sz val="11"/>
        <color theme="1"/>
        <rFont val="Calibri"/>
        <family val="2"/>
      </rPr>
      <t>placas SHT-716</t>
    </r>
    <r>
      <rPr>
        <sz val="11"/>
        <color theme="1"/>
        <rFont val="Calibri"/>
        <family val="2"/>
      </rPr>
      <t xml:space="preserve">, marca K1A, modelo 2016, propiedad de los señores Laura Melissa Rivera Herrera y Heberth Rodrigo González Alegría, el cual en ese momento era conducido por el señor Andrés Rodolfo Rivera Díaz.
Según aseveran los demandantes, el accidente ocurrió por impericia del conductor del camión de placa USC881, asegurado por Allianz, al omitir la señal de alto (rojo) indicada por el semáforo ubicado en cercanías al lugar de los hechos, ocasionando que este colisionara con el vehículo de placa MJP-072, el cual a su vez embistió al automotor de placa SHT-716.
Con la demanda se adjunta el IPAT, el cual establece como hipótesis la No. 121, que corresponde a “NO MANTENER DISTANCIA DE SEGURIDAD”. El IPAT que se aporta es bastante ilegible y en este se puede observar que en la casilla de “9. Víctimas: pasajeros, acompañantes o peatones”, se indica cantidad 1 del vehículo 3, pero en la especificación de los datos de la víctima no se logra apreciar su identificación. Sin embargo, en la demanda NO se describen lesionados, ni se solicitan perjuicios en relación con lesiones.
Como resultado del accidente se produjo la destrucción total del taxi de placa SHT-716 de propiedad de los señores Laura Melissa Rivera Herrera y Heberth Rodrigo González Alegría y consecuentemente la causación de perjuicios patrimoniales y extrapatrimoniales a los demandantes. Se manifiesta que dicho automotor estaba destinado al servicio público bajo la conducción de los demandantes Andrés Rodolfo Rivera Díaz y Juan Pablo Acevedo, quienes también se habrían visto afectados económicamente por cuanto aquellos recibían una remuneración mensual como resultado de la conducción de dicho vehículo.  Con la demanda se aportó dictamen pericial emitido por Investigadores Criminalísticos Investicauca S.A.S., con el fin de acreditar los daños del vehículo de placa SHT-716, los cuales se calcularon en un 75% de su integridad, concluyendo una pérdida total. 
</t>
    </r>
  </si>
  <si>
    <t xml:space="preserve"> El IPAT que se aporta es bastante ilegible y en este se puede observar que en la casilla de “9. Víctimas: pasajeros, acompañantes o peatones”, se indica cantidad 1 del vehículo 3, pero en la especificación de los datos de la víctima no se logra apreciar su identificación. Sin embargo, en la demanda NO se describen lesionados, ni se solicitan perjuicios en relación con lesiones.</t>
  </si>
  <si>
    <t>Primera: 11 de mayo del 2017
Segunda: el 17 de diciembre del 2018</t>
  </si>
  <si>
    <t>Primera: 12 de junio del 2017
Segunda: 26 de diciembre del 2018</t>
  </si>
  <si>
    <t>C.C. No. 98.342.841</t>
  </si>
  <si>
    <t>21806346-466</t>
  </si>
  <si>
    <t>duración: Desde las 00:00 horas del 28/08/2016 hasta las 24:00 horas del 27/08/2017.</t>
  </si>
  <si>
    <t>x</t>
  </si>
  <si>
    <t>SINIESTRO 49733552   LEGIS APJ32408</t>
  </si>
  <si>
    <t>INDIQUE LA PLACA- SHT-716</t>
  </si>
  <si>
    <t>1.	EL REGIMEN DE RESPONSABILIDAD APLICABLE A ESTE PARTICULAR ES DE CULPA PROBADA
2.	INEXISTENCIA DE LOS ELEMENTOS CONSTITUTIVOS DE LA RESPONSABILIDAD CIVIL EXTRACONTRACTUAL
3.	CONCURRENCIA DE CULPAS
4.	IMPROCEDENCIA, FALTA DE MEDIO DE PRUEBA E INDEBIDA CUANTIFICACIÓN DE LOS SUPUESTOS DAÑOS PATRIMONIALES QUE PRETENDE LA PARTE DEMANDANTE
5.	IMPROCEDENCIA Y FALTA DE MEDIO DE PRUEBA DE LOS SUPUESTOS DAÑOS EXTRAPATRIMONIALES QUE PRETENDE LA PARTE DEMANDANTE
EXCEPCIONES DE FONDO FRENTE AL CONTRATO DE SEGURO
1.	PRESCRIPCIÓN DE LAS ACCIONES DERIVADAS DEL CONTRATO DE SEGURO POR SENDA EXTRAORDINARIA
2.	SUBSIDIARIAMENTE INEXISTENCIA DE OBLIGACIÓN DE INDEMNIZAR A CARGO DE ALLIANZ SEGUROS S.A. POR INCUMPLIMIENTO DE LAS CARGAS DEL ARTÍCULO 1077 DEL CÓDIGO DE COMERCIO
3.	INEXISTENCIA DE SOLIDARIDAD ENTRE ALLIANZ SEGUROS S.A. Y LOS DEMÁS SUJETOS QUE INTEGRAN LA PARTE DEMANDADA
4.	IMPROCEDENCIA DE CONDENAR A ALLIANZ SEGUROS S.A. AL PAGO DE INTERESES MORATORIOS DEL ARTÍCULO 1080 DEL C.Co.
5.	CARÁCTER MERAMENTE INDEMNIZATORIO QUE REVISTEN LOS CONTRATOS DE SEGUROS
6.	EN CUALQUIER CASO, DE NINGUNA FORMA SE PODRÁ EXCEDER EL LÍMITE DEL VALOR ASEGURADO
7.	CAUSALES DE EXCLUSIÓN DE COBERTURA DE LA PÓLIZA DE AUTO COLECTIVO - LIVIANOS SERVICIO PARTICULAR NO. 021851945/ 1062
8.	GENÉRICA O INNOMINADA</t>
  </si>
  <si>
    <t xml:space="preserve">Se establece como liquidación objetiva, el valor de $69.657.726 Discriminado de la siguiente manera:
- Respecto del DAÑO EMERGENTE por el valor que se estima en CUARENTA Y SEIS MILLONES DE PESOS M/CTE ($46.000.000) relacionado al crédito desembolsado por GIROS Y FINANZAS COMPAÑÍA DE FINANCIAMIENTO el 14 de noviembre de 2017, debe indicarse que: i) No existe prueba siquiera sumaria dentro del expediente que acredite que este crédito tenía la finalidad de reponer el vehículo, por lo cual, al no evidenciarse relación de causalidad entre uno y otro, la consecuencia jurídica es la imposibilidad de reconocimiento de valor alguno por el desembolso de ese dinero; ii) El valor aquí relacionado no está soportado por ningún documento, por lo que se trata de un daño hipotético, por lo que no cumple con los requisitos para considerarse como reparable; iii) Si bien es cierto que mediante Resolución 20171500109124 de fecha 3 de noviembre cíe 2017 la Secretaría de Tránsito y de la Alcaldía de Popayán cancela la matrícula del vehículo de placas SHT-718 por “pérdida total”, lo cierto es que, el valor de dicho vehículo de acuerdo a los parámetros de Falsecolda tiene un valor de $40.500.000, por lo cual sería este el valor que remotamente habría que reconocer; iv) Si bien es cierto, dentro de los antecedentes obra un informe de Audatex donde se indica que el valor a reconocer por daños corresponde a  $15.324.064, lo cierto es que en dicho informe toman es una pérdida parcial y no total. Por lo tanto, respecto de este perjuicio se establece el valor objetivo de $40.500.000 en concordancia al ajuste realizado por la compañía.
- Respecto de los gastos que los demandantes sufragaron como consecuencia de los daños ocurridos en la totalidad del vehículo de placas SHT-716, debe indicarse que, respecto de este perjuicio la parte demandante sí acredita el valor a través facturas de venta por concepto de cotización, servicios de grúa, compra de certificado de tradición, factura por autenticación de documento y pago de parqueadero, además de que, está completamente probado el nexo de causalidad de este perjuicio con el accidente de tránsito, por lo tanto se liquida objetivamente en $772.044 que corresponde al valor establecido en dichas facturas.
- Respecto de los gastos que los demandantes sufragaron como consecuencia de la reposición del nuevo vehículo afiliado a la empresa SERVITAXI S.A, debe indicarse que, respecto de este perjuicio la parte demandante sí acredita el valor a través de diferentes facturas de venta, además de que, está completamente probado el nexo de causalidad de este perjuicio con el accidente de tránsito, por lo tanto, se liquida objetivamente en $2.185.682 que corresponde al valor establecido en dichas facturas.
- Respecto del Lucro cesante para la señora Laura Melissa y/o el señor Heberth Rodrigo, es necesario indicar que se evidencia que dicho automotor ha sido utilizado para servicio público como actividad comercial que le generara ingresos a la señora Laura, si bien no se aportaron libros contables que debe llevar y registrar el comerciante y que den cuenta de los ingresos percibidos por su actividad comercial o las facturas de venta que satisfagan los requisitos previstos en el Estatuto Tributario, la señora Laura aportó certificación emitida por Servitaxis la cual puede ser ratificada dentro del proceso, por lo cual, se considera viable objetivar el presente perjuicio en $26.200.000, que es el valor establecido en dicha certificación.
- Respecto de los salarios de los señores Andrés Rodolfo y Juan Pablo Acevedo, debe indicarse que, respecto de este perjuicio, no se reconocerá rubro alguno por cuanto no existe prueba dentro del plenario que permita afirmar que quien funge como empleador de estos sea la señora Laura o el señor Heberth, por lo cual, no es posible establecer de quién era la obligación salarial en los términos del artículo 57 numeral 4 del Código Sustantivo del Trabajo.
- Por los supuestos perjuicios inmateriales solicitados en la demanda: no se reconoce valor alguno, dado que: (i) la parte actora no acredita ni justifica de manera alguna la valoración sobre la tasación de dinero pretendido por concepto de daños morales; (ii) en este caso y frente a este tipo de pretensiones, como requisito necesario para su procedencia, se requiere que, previamente, se haya demostrado la producción y/o generación del daño dentro de los límites de esta esfera, a lo cual, conforme a la estructuración de esta pretensión, resulta carente en todo sentido; así pues, mediante sentencia SC7637-2014 la H. Corte Suprema de Justicia indica que los daños morales son procedentes cuando hay pérdida total o parcial de bienes de la persona afectada, siempre y cuando haya un pleno respaldo probatorio, y se demuestre la afectiva afectación como resultado de tal hecho. Sin embargo, el extremo actor no aporta ni siquiera certificado emitido por psicología en el que se confirme que el demandante fue atendido por alteración con ocasión a los hechos ocurridos objeto de asunto.
</t>
  </si>
  <si>
    <t>Se aclara que, si bien se aclare que, si bien en el escrito de la demanda se totalizó el perjuicio de lucro cesante en  $100.000.000, en realidad la sumatoria de los ítems ahí discriminados por este concepto ascienden a 100.800.000.</t>
  </si>
  <si>
    <t>Se califica esta contingencia como REMOTA, toda vez que a pesar de que la póliza No. 021806346 / 466 presenta cobertura respecto de los hechos referidos en la demanda, se configuró la prescripción extraordinaria de las acciones derivadas del contrato de seguro. 
Es preciso indicar que la póliza estaba vigente para la fecha de los hechos, en tanto el accidente de tránsito que dio base a la acción ocurrió el 07 de septiembre de 2016, cuando la póliza aún estaba vigente, pues la misma tuvo una vigencia comprendida entre el 28 de agosto de 2016 al 27 de agosto de 2017. Además, ampara la responsabilidad civil extracontractual derivada de la conducción del vehículo de placas USC881, que es lo que se pretende en la demanda. 
Sin embargo, se encuentra configurada la prescripción extraordinaria de las acciones derivadas del contrato de seguro (Art 1131 y 1081 del C. Co.) por cuanto, transcurrieron más de cinco años entre la fecha en la que ocurrió el accidente de tránsito, es decir el 07 de septiembre de 2016, y la fecha en la que la víctima directa radicó la demanda, lo cual ocurrió hasta el 29 de mayo de 2023, es decir, después de pasados claramente más de 5 años. En efecto, la prescripción extraordinaria de las acciones derivadas del contrato de seguro se configuró el 04 de marzo del 2022 (contando la suspensión de términos por las audiencias de conciliación llevadas a cabo en primera oportunidad el 17 de diciembre de 2018 y en segunda oportunidad el 26 de diciembre de 2018 y por Covid), por lo que, para la fecha en la que se radicó la demanda, la acción estaba claramente prescrita. 
Si bien es cierto, la suspensión de los términos de prescripción en virtud de la Ley 640 de 2001 recalcado en el artículo 56 de la Ley 2220 del 2022, solo aplica por una vez, lo cierto es que para claridad del despacho se realiza el conteo de términos junto con esta conciliación presentada en segunda oportunidad.
Si bien, la parte activa de este proceso presentó demanda el 24 de agosto de 2020 ante el Juzgado Tercero Civil del Circuito de Popayán conocida bajo el radicado No. 2020-00067, lo cierto es que, mediante auto del 17 de abril de 2021 se notificó por estado el auto mediante el cual se decretó el desistimiento tácito y ordenó la terminación del proceso, por lo que en los términos del artículo 317 del Código General del Proceso literal f, son ineficaces los efectos de la interrupción de la prescripción extintiva. Por lo cual, la acción sigue estando claramente prescrita. 
Finalmente, se resalta que la responsabilidad del asegurado sí se encuentra demostrada a partir del Informe Policial de Accidente de Tránsito realizado por la autoridad competente -el cual goza de presunción de legalidad y acierto-, en el que se le adjudica la causa del hecho al conductor del vehículo asegurado, pues se le asignó el Código de Hipótesis de Accidente de Tránsito No. 121 “no guardar distancia de seguridad”. Además, no existen elementos de juicio lo suficientemente sólidos que permitan desvirtuar tal imputación.
Lo anterior sin perjuicio al carácter contingente del proceso y la posibilidad de que llamen en garantía a la compañía.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</si>
</sst>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_-;\-&quot;$&quot;\ * #,##0_-;_-&quot;$&quot;\ * &quot;-&quot;_-;_-@"/>
    <numFmt numFmtId="165" formatCode="d/m/yyyy"/>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Arial"/>
      <family val="2"/>
    </font>
    <font>
      <b/>
      <sz val="11"/>
      <color theme="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7" fillId="0" borderId="15" xfId="0" applyFont="1" applyBorder="1" applyAlignment="1">
      <alignment horizontal="left" vertical="top"/>
    </xf>
    <xf numFmtId="0" fontId="8" fillId="0" borderId="16" xfId="0" applyFont="1" applyBorder="1"/>
    <xf numFmtId="0" fontId="3" fillId="2" borderId="6" xfId="0" applyFont="1" applyFill="1" applyBorder="1" applyAlignment="1">
      <alignment horizontal="center" vertical="top"/>
    </xf>
    <xf numFmtId="0" fontId="0" fillId="7" borderId="24" xfId="0" applyFill="1" applyBorder="1" applyAlignment="1">
      <alignment horizontal="center" vertical="top" wrapText="1"/>
    </xf>
    <xf numFmtId="0" fontId="0" fillId="7" borderId="25" xfId="0" applyFill="1" applyBorder="1" applyAlignment="1">
      <alignment horizontal="center" vertical="top" wrapText="1"/>
    </xf>
    <xf numFmtId="0" fontId="0" fillId="0" borderId="2" xfId="0" applyBorder="1" applyAlignment="1">
      <alignment horizontal="left" vertical="top"/>
    </xf>
    <xf numFmtId="0" fontId="0" fillId="0" borderId="17" xfId="0" applyBorder="1" applyAlignment="1">
      <alignment horizontal="left"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164" fontId="7" fillId="0" borderId="15" xfId="0" applyNumberFormat="1" applyFont="1" applyBorder="1" applyAlignment="1">
      <alignment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7" fillId="0" borderId="15" xfId="0" applyFont="1" applyBorder="1" applyAlignment="1">
      <alignment horizontal="left" vertical="top" wrapText="1"/>
    </xf>
    <xf numFmtId="0" fontId="2" fillId="7" borderId="1" xfId="0" applyFont="1" applyFill="1" applyBorder="1" applyAlignment="1">
      <alignment horizontal="justify" vertical="top" wrapText="1"/>
    </xf>
    <xf numFmtId="0" fontId="0" fillId="0" borderId="1" xfId="0" applyBorder="1" applyAlignment="1">
      <alignment horizontal="justify" vertical="top"/>
    </xf>
    <xf numFmtId="0" fontId="8" fillId="0" borderId="16" xfId="0" applyFont="1" applyBorder="1" applyAlignment="1">
      <alignment wrapText="1"/>
    </xf>
    <xf numFmtId="3" fontId="7" fillId="0" borderId="15" xfId="0" applyNumberFormat="1" applyFont="1" applyBorder="1" applyAlignment="1">
      <alignment horizontal="left" vertical="top" wrapText="1"/>
    </xf>
    <xf numFmtId="0" fontId="7" fillId="0" borderId="18" xfId="0" applyFont="1" applyBorder="1" applyAlignment="1">
      <alignment horizontal="left" vertical="top" wrapText="1"/>
    </xf>
    <xf numFmtId="0" fontId="8" fillId="0" borderId="19" xfId="0" applyFont="1" applyBorder="1"/>
    <xf numFmtId="0" fontId="8" fillId="0" borderId="20" xfId="0" applyFont="1" applyBorder="1"/>
    <xf numFmtId="0" fontId="8" fillId="0" borderId="21" xfId="0" applyFont="1" applyBorder="1"/>
    <xf numFmtId="0" fontId="8" fillId="0" borderId="22" xfId="0" applyFont="1" applyBorder="1"/>
    <xf numFmtId="0" fontId="8" fillId="0" borderId="23" xfId="0" applyFont="1" applyBorder="1"/>
    <xf numFmtId="14" fontId="7" fillId="0" borderId="15" xfId="0" applyNumberFormat="1" applyFont="1" applyBorder="1" applyAlignment="1">
      <alignment horizontal="left" vertical="top" wrapText="1"/>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14" fontId="7" fillId="8" borderId="15" xfId="0" applyNumberFormat="1" applyFont="1" applyFill="1" applyBorder="1" applyAlignment="1">
      <alignment horizontal="left" vertical="top" wrapText="1"/>
    </xf>
    <xf numFmtId="0" fontId="8" fillId="8" borderId="16" xfId="0" applyFont="1" applyFill="1" applyBorder="1"/>
    <xf numFmtId="165" fontId="7" fillId="0" borderId="15" xfId="0" applyNumberFormat="1" applyFont="1" applyBorder="1" applyAlignment="1">
      <alignment horizontal="left" vertical="top"/>
    </xf>
    <xf numFmtId="0" fontId="0" fillId="7" borderId="1" xfId="0" applyFill="1" applyBorder="1" applyAlignment="1">
      <alignment horizontal="justify" vertical="top"/>
    </xf>
    <xf numFmtId="0" fontId="7" fillId="0" borderId="16" xfId="0" applyFont="1" applyBorder="1" applyAlignment="1">
      <alignment horizontal="left"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2" fontId="0" fillId="0" borderId="2" xfId="1" applyNumberFormat="1" applyFont="1" applyBorder="1" applyAlignment="1">
      <alignment horizontal="center" vertical="top"/>
    </xf>
    <xf numFmtId="2" fontId="0" fillId="0" borderId="3" xfId="1" applyNumberFormat="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78"/>
  <sheetViews>
    <sheetView topLeftCell="A16" zoomScaleNormal="145" workbookViewId="0">
      <selection activeCell="B23" sqref="B23:C23"/>
    </sheetView>
  </sheetViews>
  <sheetFormatPr baseColWidth="10" defaultColWidth="0" defaultRowHeight="14.4" x14ac:dyDescent="0.3"/>
  <cols>
    <col min="1" max="1" width="53.44140625" style="8" customWidth="1"/>
    <col min="2" max="2" width="55.33203125" style="8" customWidth="1"/>
    <col min="3" max="3" width="25" style="8" customWidth="1"/>
    <col min="4" max="16384" width="11.44140625" style="2" hidden="1"/>
  </cols>
  <sheetData>
    <row r="1" spans="1:3" ht="18" x14ac:dyDescent="0.3">
      <c r="A1" s="47" t="s">
        <v>0</v>
      </c>
      <c r="B1" s="47"/>
      <c r="C1" s="47"/>
    </row>
    <row r="2" spans="1:3" x14ac:dyDescent="0.3">
      <c r="A2" s="5" t="s">
        <v>1</v>
      </c>
      <c r="B2" s="56" t="s">
        <v>157</v>
      </c>
      <c r="C2" s="57"/>
    </row>
    <row r="3" spans="1:3" x14ac:dyDescent="0.3">
      <c r="A3" s="5" t="s">
        <v>2</v>
      </c>
      <c r="B3" s="52" t="s">
        <v>158</v>
      </c>
      <c r="C3" s="53"/>
    </row>
    <row r="4" spans="1:3" ht="45" customHeight="1" x14ac:dyDescent="0.3">
      <c r="A4" s="5" t="s">
        <v>156</v>
      </c>
      <c r="B4" s="58" t="s">
        <v>160</v>
      </c>
      <c r="C4" s="53"/>
    </row>
    <row r="5" spans="1:3" ht="40.5" customHeight="1" x14ac:dyDescent="0.25">
      <c r="A5" s="5" t="s">
        <v>4</v>
      </c>
      <c r="B5" s="59" t="s">
        <v>168</v>
      </c>
      <c r="C5" s="46"/>
    </row>
    <row r="6" spans="1:3" ht="23.1" customHeight="1" x14ac:dyDescent="0.3">
      <c r="A6" s="5" t="s">
        <v>5</v>
      </c>
      <c r="B6" s="61" t="s">
        <v>6</v>
      </c>
      <c r="C6" s="61"/>
    </row>
    <row r="7" spans="1:3" x14ac:dyDescent="0.3">
      <c r="A7" s="27" t="s">
        <v>7</v>
      </c>
      <c r="B7" s="52" t="s">
        <v>91</v>
      </c>
      <c r="C7" s="53"/>
    </row>
    <row r="8" spans="1:3" ht="28.8" x14ac:dyDescent="0.25">
      <c r="A8" s="28" t="s">
        <v>9</v>
      </c>
      <c r="B8" s="59" t="s">
        <v>159</v>
      </c>
      <c r="C8" s="62"/>
    </row>
    <row r="9" spans="1:3" ht="30" customHeight="1" x14ac:dyDescent="0.25">
      <c r="A9" s="28" t="s">
        <v>10</v>
      </c>
      <c r="B9" s="63" t="s">
        <v>159</v>
      </c>
      <c r="C9" s="46"/>
    </row>
    <row r="10" spans="1:3" ht="34.5" customHeight="1" x14ac:dyDescent="0.25">
      <c r="A10" s="28" t="s">
        <v>11</v>
      </c>
      <c r="B10" s="59" t="s">
        <v>159</v>
      </c>
      <c r="C10" s="46"/>
    </row>
    <row r="11" spans="1:3" x14ac:dyDescent="0.25">
      <c r="A11" s="29" t="s">
        <v>12</v>
      </c>
      <c r="B11" s="59" t="s">
        <v>155</v>
      </c>
      <c r="C11" s="46"/>
    </row>
    <row r="12" spans="1:3" x14ac:dyDescent="0.25">
      <c r="A12" s="5" t="s">
        <v>13</v>
      </c>
      <c r="B12" s="59" t="s">
        <v>155</v>
      </c>
      <c r="C12" s="46"/>
    </row>
    <row r="13" spans="1:3" x14ac:dyDescent="0.25">
      <c r="A13" s="5" t="s">
        <v>14</v>
      </c>
      <c r="B13" s="59" t="s">
        <v>155</v>
      </c>
      <c r="C13" s="46"/>
    </row>
    <row r="14" spans="1:3" x14ac:dyDescent="0.25">
      <c r="A14" s="5" t="s">
        <v>15</v>
      </c>
      <c r="B14" s="59" t="s">
        <v>155</v>
      </c>
      <c r="C14" s="46"/>
    </row>
    <row r="15" spans="1:3" ht="15" customHeight="1" x14ac:dyDescent="0.3">
      <c r="A15" s="5" t="s">
        <v>16</v>
      </c>
      <c r="B15" s="61" t="s">
        <v>155</v>
      </c>
      <c r="C15" s="61"/>
    </row>
    <row r="16" spans="1:3" x14ac:dyDescent="0.3">
      <c r="A16" s="5" t="s">
        <v>17</v>
      </c>
      <c r="B16" s="50" t="s">
        <v>155</v>
      </c>
      <c r="C16" s="51"/>
    </row>
    <row r="17" spans="1:3" ht="18.75" customHeight="1" x14ac:dyDescent="0.3">
      <c r="A17" s="5" t="s">
        <v>18</v>
      </c>
      <c r="B17" s="50" t="s">
        <v>155</v>
      </c>
      <c r="C17" s="51"/>
    </row>
    <row r="18" spans="1:3" x14ac:dyDescent="0.3">
      <c r="A18" s="5" t="s">
        <v>19</v>
      </c>
      <c r="B18" s="54" t="s">
        <v>155</v>
      </c>
      <c r="C18" s="54"/>
    </row>
    <row r="19" spans="1:3" ht="17.25" customHeight="1" x14ac:dyDescent="0.25">
      <c r="A19" s="5" t="s">
        <v>20</v>
      </c>
      <c r="B19" s="55" t="s">
        <v>155</v>
      </c>
      <c r="C19" s="46"/>
    </row>
    <row r="20" spans="1:3" ht="83.25" customHeight="1" x14ac:dyDescent="0.3">
      <c r="A20" s="5" t="s">
        <v>21</v>
      </c>
      <c r="B20" s="48" t="s">
        <v>170</v>
      </c>
      <c r="C20" s="49"/>
    </row>
    <row r="21" spans="1:3" x14ac:dyDescent="0.3">
      <c r="A21" s="5" t="s">
        <v>22</v>
      </c>
      <c r="B21" s="54" t="s">
        <v>113</v>
      </c>
      <c r="C21" s="54"/>
    </row>
    <row r="22" spans="1:3" x14ac:dyDescent="0.25">
      <c r="A22" s="44" t="s">
        <v>23</v>
      </c>
      <c r="B22" s="73" t="s">
        <v>161</v>
      </c>
      <c r="C22" s="74"/>
    </row>
    <row r="23" spans="1:3" ht="39" customHeight="1" x14ac:dyDescent="0.3">
      <c r="A23" s="28" t="s">
        <v>24</v>
      </c>
      <c r="B23" s="71" t="s">
        <v>171</v>
      </c>
      <c r="C23" s="72"/>
    </row>
    <row r="24" spans="1:3" ht="35.25" customHeight="1" x14ac:dyDescent="0.25">
      <c r="A24" s="28" t="s">
        <v>25</v>
      </c>
      <c r="B24" s="70" t="s">
        <v>172</v>
      </c>
      <c r="C24" s="46"/>
    </row>
    <row r="25" spans="1:3" ht="100.5" customHeight="1" x14ac:dyDescent="0.3">
      <c r="A25" s="60" t="s">
        <v>26</v>
      </c>
      <c r="B25" s="64" t="s">
        <v>169</v>
      </c>
      <c r="C25" s="65"/>
    </row>
    <row r="26" spans="1:3" x14ac:dyDescent="0.3">
      <c r="A26" s="60"/>
      <c r="B26" s="66"/>
      <c r="C26" s="67"/>
    </row>
    <row r="27" spans="1:3" x14ac:dyDescent="0.3">
      <c r="A27" s="60"/>
      <c r="B27" s="68"/>
      <c r="C27" s="69"/>
    </row>
    <row r="28" spans="1:3" x14ac:dyDescent="0.25">
      <c r="A28" s="28" t="s">
        <v>27</v>
      </c>
      <c r="B28" s="45" t="s">
        <v>162</v>
      </c>
      <c r="C28" s="46"/>
    </row>
    <row r="29" spans="1:3" x14ac:dyDescent="0.3">
      <c r="A29" s="28" t="s">
        <v>28</v>
      </c>
      <c r="B29" s="76" t="s">
        <v>173</v>
      </c>
      <c r="C29" s="76"/>
    </row>
    <row r="30" spans="1:3" x14ac:dyDescent="0.25">
      <c r="A30" s="28" t="s">
        <v>29</v>
      </c>
      <c r="B30" s="45" t="s">
        <v>163</v>
      </c>
      <c r="C30" s="46"/>
    </row>
    <row r="31" spans="1:3" x14ac:dyDescent="0.3">
      <c r="A31" s="28" t="s">
        <v>30</v>
      </c>
      <c r="B31" s="76">
        <v>21806346</v>
      </c>
      <c r="C31" s="76"/>
    </row>
    <row r="32" spans="1:3" x14ac:dyDescent="0.3">
      <c r="A32" s="28" t="s">
        <v>31</v>
      </c>
      <c r="B32" s="45" t="s">
        <v>164</v>
      </c>
      <c r="C32" s="77"/>
    </row>
    <row r="33" spans="1:3" x14ac:dyDescent="0.25">
      <c r="A33" s="5" t="s">
        <v>165</v>
      </c>
      <c r="B33" s="75" t="s">
        <v>166</v>
      </c>
      <c r="C33" s="46"/>
    </row>
    <row r="34" spans="1:3" ht="43.2" x14ac:dyDescent="0.25">
      <c r="A34" s="5" t="s">
        <v>32</v>
      </c>
      <c r="B34" s="45" t="s">
        <v>167</v>
      </c>
      <c r="C34" s="46"/>
    </row>
    <row r="35" spans="1:3" ht="15" customHeight="1" x14ac:dyDescent="0.3"/>
    <row r="36" spans="1:3" ht="15" customHeight="1" x14ac:dyDescent="0.3"/>
    <row r="43" spans="1:3" ht="15" customHeight="1" x14ac:dyDescent="0.3"/>
    <row r="48" spans="1:3" ht="18" customHeight="1" x14ac:dyDescent="0.3"/>
    <row r="51" spans="6:6" x14ac:dyDescent="0.3">
      <c r="F51" s="4"/>
    </row>
    <row r="52" spans="6:6" x14ac:dyDescent="0.3">
      <c r="F52" s="4"/>
    </row>
    <row r="53" spans="6:6" x14ac:dyDescent="0.3">
      <c r="F53" s="4"/>
    </row>
    <row r="64" spans="6:6" ht="36" customHeight="1" x14ac:dyDescent="0.3"/>
    <row r="76" ht="33.75" customHeight="1" x14ac:dyDescent="0.3"/>
    <row r="77" ht="33.75" customHeight="1" x14ac:dyDescent="0.3"/>
    <row r="78" ht="33.75" customHeight="1" x14ac:dyDescent="0.3"/>
  </sheetData>
  <dataConsolidate/>
  <mergeCells count="33">
    <mergeCell ref="B34:C34"/>
    <mergeCell ref="B33:C33"/>
    <mergeCell ref="B31:C31"/>
    <mergeCell ref="B30:C30"/>
    <mergeCell ref="B29:C29"/>
    <mergeCell ref="B32:C32"/>
    <mergeCell ref="B9:C9"/>
    <mergeCell ref="B10:C10"/>
    <mergeCell ref="B25:C27"/>
    <mergeCell ref="B24:C24"/>
    <mergeCell ref="B23:C23"/>
    <mergeCell ref="B22:C22"/>
    <mergeCell ref="B11:C11"/>
    <mergeCell ref="B12:C12"/>
    <mergeCell ref="B13:C13"/>
    <mergeCell ref="B21:C21"/>
    <mergeCell ref="B15:C15"/>
    <mergeCell ref="B28:C28"/>
    <mergeCell ref="A1:C1"/>
    <mergeCell ref="B20:C20"/>
    <mergeCell ref="B17:C17"/>
    <mergeCell ref="B7:C7"/>
    <mergeCell ref="B18:C18"/>
    <mergeCell ref="B19:C19"/>
    <mergeCell ref="B2:C2"/>
    <mergeCell ref="B3:C3"/>
    <mergeCell ref="B4:C4"/>
    <mergeCell ref="B5:C5"/>
    <mergeCell ref="B14:C14"/>
    <mergeCell ref="B16:C16"/>
    <mergeCell ref="A25:A27"/>
    <mergeCell ref="B6:C6"/>
    <mergeCell ref="B8:C8"/>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Hoja2!$I$1:$I$7</xm:f>
          </x14:formula1>
          <xm:sqref>B21:C21</xm:sqref>
        </x14:dataValidation>
        <x14:dataValidation type="list" allowBlank="1" showInputMessage="1" showErrorMessage="1" xr:uid="{00000000-0002-0000-0000-000001000000}">
          <x14:formula1>
            <xm:f>Hoja2!$K$1:$K$2</xm:f>
          </x14:formula1>
          <xm:sqref>B6:C6</xm:sqref>
        </x14:dataValidation>
        <x14:dataValidation type="list" allowBlank="1" showInputMessage="1" showErrorMessage="1" xr:uid="{00000000-0002-0000-0000-000002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topLeftCell="A16" zoomScaleNormal="100" workbookViewId="0">
      <selection activeCell="B2" sqref="B2:C2"/>
    </sheetView>
  </sheetViews>
  <sheetFormatPr baseColWidth="10" defaultColWidth="0" defaultRowHeight="14.4" x14ac:dyDescent="0.3"/>
  <cols>
    <col min="1" max="1" width="49.6640625" customWidth="1"/>
    <col min="2" max="2" width="31.44140625" customWidth="1"/>
    <col min="3" max="3" width="90.33203125" customWidth="1"/>
    <col min="4" max="16384" width="11.44140625" hidden="1"/>
  </cols>
  <sheetData>
    <row r="1" spans="1:3" ht="18" x14ac:dyDescent="0.3">
      <c r="A1" s="97" t="s">
        <v>33</v>
      </c>
      <c r="B1" s="97"/>
      <c r="C1" s="97"/>
    </row>
    <row r="2" spans="1:3" ht="15.75" customHeight="1" x14ac:dyDescent="0.3">
      <c r="A2" s="20" t="s">
        <v>34</v>
      </c>
      <c r="B2" s="87" t="s">
        <v>177</v>
      </c>
      <c r="C2" s="88"/>
    </row>
    <row r="3" spans="1:3" s="2" customFormat="1" x14ac:dyDescent="0.3">
      <c r="A3" s="5" t="s">
        <v>1</v>
      </c>
      <c r="B3" s="61" t="str">
        <f>'AUTOS  NOTA 322'!B2:C2</f>
        <v>190013103003-2023-00091-00</v>
      </c>
      <c r="C3" s="61"/>
    </row>
    <row r="4" spans="1:3" s="2" customFormat="1" x14ac:dyDescent="0.3">
      <c r="A4" s="5" t="s">
        <v>2</v>
      </c>
      <c r="B4" s="61" t="str">
        <f>'AUTOS  NOTA 322'!B3:C3</f>
        <v xml:space="preserve">JUZGADO TERCERO CIVIL DEL CIRCUITO DE POPAYÁN </v>
      </c>
      <c r="C4" s="61"/>
    </row>
    <row r="5" spans="1:3" s="2" customFormat="1" x14ac:dyDescent="0.3">
      <c r="A5" s="5" t="s">
        <v>3</v>
      </c>
      <c r="B5" s="61" t="str">
        <f>'AUTOS  NOTA 322'!B4:C4</f>
        <v>1. Bryam Alexander Ortega C.C. No.  1.088.651.255 (conductor vehículo USC-881)
2. Hermel Yodan Ortega Merchancano C.C. No.  98.342.841 (propietario vehículo USC-881)
3. Allianz Seguros S.A. NIT  860026182 (aseguradora vehículo USC-881) 
4. Grupo BYZA S.A.S. NIT 900168467 (afiliadora vehículo USC-881)</v>
      </c>
      <c r="C5" s="61"/>
    </row>
    <row r="6" spans="1:3" s="2" customFormat="1" x14ac:dyDescent="0.3">
      <c r="A6" s="5" t="s">
        <v>4</v>
      </c>
      <c r="B6" s="61" t="str">
        <f>'AUTOS  NOTA 322'!B5:C5</f>
        <v>1. Laura Melissa Rivera Herrera C.C. 1.061.781.028 (propietaria vehículo SHT-716)
2. Heberth Rodrigo González Alegría C.C. 76.321.119 (propietario vehículo SHT-716)
3. Andrés Rodolfo Rivera Díaz C.C. 76.316.721 (conductor vehículo SHT-716 para el día de los hechos)
4. Juan Pablo Acevedo Herrera C.C. 10.294.949 (conductor vehículo SHT-716)</v>
      </c>
      <c r="C6" s="61"/>
    </row>
    <row r="7" spans="1:3" s="2" customFormat="1" x14ac:dyDescent="0.3">
      <c r="A7" s="5" t="s">
        <v>5</v>
      </c>
      <c r="B7" s="61" t="str">
        <f>'AUTOS  NOTA 322'!B6:C6</f>
        <v>DEMANDA DIRECTA</v>
      </c>
      <c r="C7" s="61"/>
    </row>
    <row r="8" spans="1:3" s="2" customFormat="1" x14ac:dyDescent="0.3">
      <c r="A8" s="31" t="s">
        <v>35</v>
      </c>
      <c r="B8" s="61" t="str">
        <f>'AUTOS  NOTA 322'!B7:C8</f>
        <v>N/A 
Daños materiales</v>
      </c>
      <c r="C8" s="61"/>
    </row>
    <row r="9" spans="1:3" x14ac:dyDescent="0.3">
      <c r="A9" s="20" t="s">
        <v>36</v>
      </c>
      <c r="B9" s="61" t="s">
        <v>174</v>
      </c>
      <c r="C9" s="61"/>
    </row>
    <row r="10" spans="1:3" x14ac:dyDescent="0.3">
      <c r="A10" s="20" t="s">
        <v>37</v>
      </c>
      <c r="B10" s="61" t="s">
        <v>91</v>
      </c>
      <c r="C10" s="61"/>
    </row>
    <row r="11" spans="1:3" x14ac:dyDescent="0.3">
      <c r="A11" s="20" t="s">
        <v>38</v>
      </c>
      <c r="B11" s="80">
        <v>4000000000</v>
      </c>
      <c r="C11" s="81"/>
    </row>
    <row r="12" spans="1:3" x14ac:dyDescent="0.3">
      <c r="A12" s="20" t="s">
        <v>39</v>
      </c>
      <c r="B12" s="80">
        <v>1500000</v>
      </c>
      <c r="C12" s="81"/>
    </row>
    <row r="13" spans="1:3" x14ac:dyDescent="0.3">
      <c r="A13" s="20" t="s">
        <v>40</v>
      </c>
      <c r="B13" s="52" t="s">
        <v>116</v>
      </c>
      <c r="C13" s="53"/>
    </row>
    <row r="14" spans="1:3" x14ac:dyDescent="0.3">
      <c r="A14" s="20" t="s">
        <v>41</v>
      </c>
      <c r="B14" s="54" t="s">
        <v>175</v>
      </c>
      <c r="C14" s="61"/>
    </row>
    <row r="15" spans="1:3" x14ac:dyDescent="0.3">
      <c r="A15" s="20" t="s">
        <v>42</v>
      </c>
      <c r="B15" s="61" t="s">
        <v>111</v>
      </c>
      <c r="C15" s="61"/>
    </row>
    <row r="16" spans="1:3" x14ac:dyDescent="0.3">
      <c r="A16" s="20" t="s">
        <v>43</v>
      </c>
      <c r="B16" s="61" t="s">
        <v>111</v>
      </c>
      <c r="C16" s="61"/>
    </row>
    <row r="17" spans="1:3" x14ac:dyDescent="0.3">
      <c r="A17" s="84" t="s">
        <v>44</v>
      </c>
      <c r="B17" s="61"/>
      <c r="C17" s="61"/>
    </row>
    <row r="18" spans="1:3" x14ac:dyDescent="0.3">
      <c r="A18" s="85"/>
      <c r="B18" s="10" t="s">
        <v>45</v>
      </c>
      <c r="C18" s="10" t="s">
        <v>46</v>
      </c>
    </row>
    <row r="19" spans="1:3" x14ac:dyDescent="0.3">
      <c r="A19" s="85"/>
      <c r="B19" s="6" t="s">
        <v>47</v>
      </c>
      <c r="C19" s="6"/>
    </row>
    <row r="20" spans="1:3" x14ac:dyDescent="0.3">
      <c r="A20" s="85"/>
      <c r="B20" s="6"/>
      <c r="C20" s="6"/>
    </row>
    <row r="21" spans="1:3" x14ac:dyDescent="0.3">
      <c r="A21" s="86"/>
      <c r="B21" s="6"/>
      <c r="C21" s="6"/>
    </row>
    <row r="22" spans="1:3" x14ac:dyDescent="0.3">
      <c r="A22" s="20" t="s">
        <v>48</v>
      </c>
      <c r="B22" s="61"/>
      <c r="C22" s="61"/>
    </row>
    <row r="23" spans="1:3" x14ac:dyDescent="0.3">
      <c r="A23" s="20" t="s">
        <v>49</v>
      </c>
      <c r="B23" s="87"/>
      <c r="C23" s="88"/>
    </row>
    <row r="24" spans="1:3" x14ac:dyDescent="0.3">
      <c r="A24" s="20" t="s">
        <v>50</v>
      </c>
      <c r="B24" s="61" t="s">
        <v>129</v>
      </c>
      <c r="C24" s="61"/>
    </row>
    <row r="25" spans="1:3" x14ac:dyDescent="0.3">
      <c r="A25" s="20" t="s">
        <v>51</v>
      </c>
      <c r="B25" s="61"/>
      <c r="C25" s="61"/>
    </row>
    <row r="26" spans="1:3" x14ac:dyDescent="0.3">
      <c r="A26" s="20" t="s">
        <v>52</v>
      </c>
      <c r="B26" s="61"/>
      <c r="C26" s="61"/>
    </row>
    <row r="27" spans="1:3" x14ac:dyDescent="0.3">
      <c r="A27" s="19" t="s">
        <v>53</v>
      </c>
      <c r="B27" s="61"/>
      <c r="C27" s="61"/>
    </row>
    <row r="28" spans="1:3" x14ac:dyDescent="0.3">
      <c r="A28" s="89" t="s">
        <v>54</v>
      </c>
      <c r="B28" s="89"/>
      <c r="C28" s="89"/>
    </row>
    <row r="29" spans="1:3" x14ac:dyDescent="0.3">
      <c r="A29" s="82" t="s">
        <v>55</v>
      </c>
      <c r="B29" s="83"/>
      <c r="C29" s="11"/>
    </row>
    <row r="30" spans="1:3" x14ac:dyDescent="0.3">
      <c r="A30" s="82" t="s">
        <v>56</v>
      </c>
      <c r="B30" s="83"/>
      <c r="C30" s="11"/>
    </row>
    <row r="31" spans="1:3" x14ac:dyDescent="0.3">
      <c r="A31" s="82" t="s">
        <v>57</v>
      </c>
      <c r="B31" s="83"/>
      <c r="C31" s="12"/>
    </row>
    <row r="32" spans="1:3" x14ac:dyDescent="0.3">
      <c r="A32" s="82" t="s">
        <v>58</v>
      </c>
      <c r="B32" s="83"/>
      <c r="C32" s="11" t="s">
        <v>176</v>
      </c>
    </row>
    <row r="33" spans="1:3" x14ac:dyDescent="0.3">
      <c r="A33" s="82" t="s">
        <v>59</v>
      </c>
      <c r="B33" s="83"/>
      <c r="C33" s="11"/>
    </row>
    <row r="34" spans="1:3" x14ac:dyDescent="0.3">
      <c r="A34" s="82" t="s">
        <v>60</v>
      </c>
      <c r="B34" s="83"/>
      <c r="C34" s="13"/>
    </row>
    <row r="35" spans="1:3" x14ac:dyDescent="0.3">
      <c r="A35" s="78" t="s">
        <v>61</v>
      </c>
      <c r="B35" s="79"/>
      <c r="C35" s="14"/>
    </row>
    <row r="36" spans="1:3" x14ac:dyDescent="0.3">
      <c r="A36" s="78" t="s">
        <v>62</v>
      </c>
      <c r="B36" s="79"/>
      <c r="C36" s="15"/>
    </row>
    <row r="37" spans="1:3" x14ac:dyDescent="0.3">
      <c r="A37" s="90" t="s">
        <v>63</v>
      </c>
      <c r="B37" s="91"/>
      <c r="C37" s="15"/>
    </row>
    <row r="38" spans="1:3" x14ac:dyDescent="0.3">
      <c r="A38" s="92"/>
      <c r="B38" s="93"/>
      <c r="C38" s="15"/>
    </row>
    <row r="39" spans="1:3" x14ac:dyDescent="0.3">
      <c r="A39" s="94"/>
      <c r="B39" s="95"/>
      <c r="C39" s="15"/>
    </row>
    <row r="40" spans="1:3" x14ac:dyDescent="0.3">
      <c r="A40" s="96" t="s">
        <v>64</v>
      </c>
      <c r="B40" s="96"/>
      <c r="C40" s="96"/>
    </row>
    <row r="41" spans="1:3" x14ac:dyDescent="0.3">
      <c r="A41" s="17" t="s">
        <v>65</v>
      </c>
      <c r="B41" s="18"/>
      <c r="C41" s="15"/>
    </row>
    <row r="42" spans="1:3" x14ac:dyDescent="0.3">
      <c r="A42" s="78" t="s">
        <v>66</v>
      </c>
      <c r="B42" s="79"/>
      <c r="C42" s="15"/>
    </row>
    <row r="43" spans="1:3" x14ac:dyDescent="0.3">
      <c r="A43" s="78" t="s">
        <v>67</v>
      </c>
      <c r="B43" s="79"/>
      <c r="C43" s="15"/>
    </row>
    <row r="44" spans="1:3" x14ac:dyDescent="0.3">
      <c r="A44" s="17" t="s">
        <v>68</v>
      </c>
      <c r="B44" s="18"/>
      <c r="C44" s="15"/>
    </row>
    <row r="45" spans="1:3" x14ac:dyDescent="0.3">
      <c r="A45" s="17" t="s">
        <v>69</v>
      </c>
      <c r="B45" s="18"/>
      <c r="C45" s="15"/>
    </row>
    <row r="46" spans="1:3" x14ac:dyDescent="0.3">
      <c r="A46" s="78" t="s">
        <v>70</v>
      </c>
      <c r="B46" s="79"/>
      <c r="C46" s="15"/>
    </row>
    <row r="47" spans="1:3" x14ac:dyDescent="0.3">
      <c r="A47" s="17" t="s">
        <v>71</v>
      </c>
      <c r="B47" s="16"/>
      <c r="C47" s="15"/>
    </row>
    <row r="48" spans="1:3" x14ac:dyDescent="0.3">
      <c r="A48" s="78" t="s">
        <v>72</v>
      </c>
      <c r="B48" s="79"/>
      <c r="C48" s="15"/>
    </row>
    <row r="49" spans="1:3" x14ac:dyDescent="0.3">
      <c r="A49" s="78" t="s">
        <v>73</v>
      </c>
      <c r="B49" s="79"/>
      <c r="C49" s="15"/>
    </row>
    <row r="50" spans="1:3" x14ac:dyDescent="0.3">
      <c r="A50" s="78" t="s">
        <v>63</v>
      </c>
      <c r="B50" s="79"/>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topLeftCell="A5" zoomScale="70" zoomScaleNormal="70" workbookViewId="0">
      <selection activeCell="C14" sqref="C14"/>
    </sheetView>
  </sheetViews>
  <sheetFormatPr baseColWidth="10" defaultColWidth="0" defaultRowHeight="14.4" x14ac:dyDescent="0.3"/>
  <cols>
    <col min="1" max="1" width="41.6640625" customWidth="1"/>
    <col min="2" max="2" width="35.44140625" customWidth="1"/>
    <col min="3" max="3" width="54.6640625" customWidth="1"/>
    <col min="4" max="8" width="11.44140625" hidden="1" customWidth="1"/>
    <col min="9" max="9" width="12" hidden="1" customWidth="1"/>
    <col min="10" max="16384" width="11.44140625" hidden="1"/>
  </cols>
  <sheetData>
    <row r="1" spans="1:9" ht="18" x14ac:dyDescent="0.3">
      <c r="A1" s="97" t="s">
        <v>74</v>
      </c>
      <c r="B1" s="97"/>
      <c r="C1" s="97"/>
    </row>
    <row r="2" spans="1:9" ht="15" customHeight="1" x14ac:dyDescent="0.3">
      <c r="A2" s="35" t="s">
        <v>34</v>
      </c>
      <c r="B2" s="101" t="str">
        <f>'AUTOS NOTA 321'!B2:C2</f>
        <v>SINIESTRO 49733552   LEGIS APJ32408</v>
      </c>
      <c r="C2" s="102"/>
    </row>
    <row r="3" spans="1:9" x14ac:dyDescent="0.3">
      <c r="A3" s="36" t="s">
        <v>1</v>
      </c>
      <c r="B3" s="116" t="str">
        <f>'AUTOS  NOTA 322'!B2:C2</f>
        <v>190013103003-2023-00091-00</v>
      </c>
      <c r="C3" s="116"/>
    </row>
    <row r="4" spans="1:9" x14ac:dyDescent="0.3">
      <c r="A4" s="36" t="s">
        <v>2</v>
      </c>
      <c r="B4" s="116" t="str">
        <f>'AUTOS  NOTA 322'!B3:C3</f>
        <v xml:space="preserve">JUZGADO TERCERO CIVIL DEL CIRCUITO DE POPAYÁN </v>
      </c>
      <c r="C4" s="116"/>
    </row>
    <row r="5" spans="1:9" x14ac:dyDescent="0.3">
      <c r="A5" s="36" t="s">
        <v>3</v>
      </c>
      <c r="B5" s="116" t="str">
        <f>'AUTOS  NOTA 322'!B4:C4</f>
        <v>1. Bryam Alexander Ortega C.C. No.  1.088.651.255 (conductor vehículo USC-881)
2. Hermel Yodan Ortega Merchancano C.C. No.  98.342.841 (propietario vehículo USC-881)
3. Allianz Seguros S.A. NIT  860026182 (aseguradora vehículo USC-881) 
4. Grupo BYZA S.A.S. NIT 900168467 (afiliadora vehículo USC-881)</v>
      </c>
      <c r="C5" s="116"/>
    </row>
    <row r="6" spans="1:9" ht="15" customHeight="1" x14ac:dyDescent="0.3">
      <c r="A6" s="36" t="s">
        <v>4</v>
      </c>
      <c r="B6" s="116" t="str">
        <f>'AUTOS  NOTA 322'!B5:C5</f>
        <v>1. Laura Melissa Rivera Herrera C.C. 1.061.781.028 (propietaria vehículo SHT-716)
2. Heberth Rodrigo González Alegría C.C. 76.321.119 (propietario vehículo SHT-716)
3. Andrés Rodolfo Rivera Díaz C.C. 76.316.721 (conductor vehículo SHT-716 para el día de los hechos)
4. Juan Pablo Acevedo Herrera C.C. 10.294.949 (conductor vehículo SHT-716)</v>
      </c>
      <c r="C6" s="116"/>
    </row>
    <row r="7" spans="1:9" x14ac:dyDescent="0.3">
      <c r="A7" s="36" t="s">
        <v>5</v>
      </c>
      <c r="B7" s="116" t="str">
        <f>'AUTOS  NOTA 322'!B6:C6</f>
        <v>DEMANDA DIRECTA</v>
      </c>
      <c r="C7" s="116"/>
    </row>
    <row r="8" spans="1:9" x14ac:dyDescent="0.3">
      <c r="A8" s="38" t="s">
        <v>35</v>
      </c>
      <c r="B8" s="116" t="str">
        <f>'AUTOS  NOTA 322'!B7:C8</f>
        <v>N/A 
Daños materiales</v>
      </c>
      <c r="C8" s="116"/>
    </row>
    <row r="9" spans="1:9" ht="28.8" x14ac:dyDescent="0.3">
      <c r="A9" s="36" t="s">
        <v>75</v>
      </c>
      <c r="B9" s="114">
        <f>SUM(C11,C12,C14,C15,C17)</f>
        <v>523267682</v>
      </c>
      <c r="C9" s="115"/>
    </row>
    <row r="10" spans="1:9" x14ac:dyDescent="0.3">
      <c r="A10" s="117" t="s">
        <v>76</v>
      </c>
      <c r="B10" s="106" t="s">
        <v>77</v>
      </c>
      <c r="C10" s="107"/>
    </row>
    <row r="11" spans="1:9" x14ac:dyDescent="0.3">
      <c r="A11" s="117"/>
      <c r="B11" s="37" t="s">
        <v>78</v>
      </c>
      <c r="C11" s="32">
        <f>(26400000*2)+(24000000*2)</f>
        <v>100800000</v>
      </c>
    </row>
    <row r="12" spans="1:9" x14ac:dyDescent="0.3">
      <c r="A12" s="117"/>
      <c r="B12" s="37" t="s">
        <v>79</v>
      </c>
      <c r="C12" s="32">
        <f>(1282000+2185682+25000000+46000000)</f>
        <v>74467682</v>
      </c>
    </row>
    <row r="13" spans="1:9" x14ac:dyDescent="0.3">
      <c r="A13" s="117"/>
      <c r="B13" s="106"/>
      <c r="C13" s="107"/>
    </row>
    <row r="14" spans="1:9" x14ac:dyDescent="0.3">
      <c r="A14" s="117"/>
      <c r="B14" s="37" t="s">
        <v>80</v>
      </c>
      <c r="C14" s="40">
        <f>(116000000*2)+(58000000*2)</f>
        <v>348000000</v>
      </c>
    </row>
    <row r="15" spans="1:9" x14ac:dyDescent="0.3">
      <c r="A15" s="117"/>
      <c r="B15" s="37" t="s">
        <v>81</v>
      </c>
      <c r="C15" s="40"/>
      <c r="E15" t="s">
        <v>82</v>
      </c>
      <c r="F15" s="22">
        <v>0.7</v>
      </c>
    </row>
    <row r="16" spans="1:9" x14ac:dyDescent="0.3">
      <c r="A16" s="117"/>
      <c r="B16" s="106" t="s">
        <v>83</v>
      </c>
      <c r="C16" s="107"/>
      <c r="E16" t="s">
        <v>84</v>
      </c>
      <c r="F16" s="23">
        <v>0.3</v>
      </c>
      <c r="I16" s="25"/>
    </row>
    <row r="17" spans="1:9" x14ac:dyDescent="0.3">
      <c r="A17" s="117"/>
      <c r="B17" s="37"/>
      <c r="C17" s="41"/>
      <c r="F17" s="26"/>
      <c r="I17" s="25"/>
    </row>
    <row r="18" spans="1:9" ht="23.25" customHeight="1" x14ac:dyDescent="0.3">
      <c r="A18" s="39" t="s">
        <v>85</v>
      </c>
      <c r="B18" s="101" t="s">
        <v>122</v>
      </c>
      <c r="C18" s="102"/>
    </row>
    <row r="19" spans="1:9" ht="57.6" x14ac:dyDescent="0.3">
      <c r="A19" s="36" t="s">
        <v>86</v>
      </c>
      <c r="B19" s="108" t="s">
        <v>182</v>
      </c>
      <c r="C19" s="109"/>
    </row>
    <row r="20" spans="1:9" ht="15" customHeight="1" x14ac:dyDescent="0.3">
      <c r="A20" s="21" t="s">
        <v>87</v>
      </c>
      <c r="B20" s="103">
        <f>((C22+C23+C25+C26+C30+C28+C32+C34+C29+C33)-C37)*C36*C38</f>
        <v>69657726</v>
      </c>
      <c r="C20" s="103"/>
    </row>
    <row r="21" spans="1:9" x14ac:dyDescent="0.3">
      <c r="A21" s="7" t="s">
        <v>88</v>
      </c>
      <c r="B21" s="110" t="s">
        <v>77</v>
      </c>
      <c r="C21" s="111"/>
    </row>
    <row r="22" spans="1:9" x14ac:dyDescent="0.3">
      <c r="A22" s="112"/>
      <c r="B22" s="37" t="s">
        <v>78</v>
      </c>
      <c r="C22" s="32">
        <v>0</v>
      </c>
    </row>
    <row r="23" spans="1:9" x14ac:dyDescent="0.3">
      <c r="A23" s="113"/>
      <c r="B23" s="37" t="s">
        <v>79</v>
      </c>
      <c r="C23" s="32">
        <f>(772044+2185682)</f>
        <v>2957726</v>
      </c>
    </row>
    <row r="24" spans="1:9" x14ac:dyDescent="0.3">
      <c r="A24" s="113"/>
      <c r="B24" s="106" t="s">
        <v>89</v>
      </c>
      <c r="C24" s="107"/>
    </row>
    <row r="25" spans="1:9" x14ac:dyDescent="0.3">
      <c r="A25" s="113"/>
      <c r="B25" s="37" t="s">
        <v>80</v>
      </c>
      <c r="C25" s="32">
        <v>0</v>
      </c>
    </row>
    <row r="26" spans="1:9" ht="29.1" customHeight="1" x14ac:dyDescent="0.3">
      <c r="A26" s="113"/>
      <c r="B26" s="37" t="s">
        <v>90</v>
      </c>
      <c r="C26" s="32">
        <v>0</v>
      </c>
    </row>
    <row r="27" spans="1:9" x14ac:dyDescent="0.3">
      <c r="A27" s="113"/>
      <c r="B27" s="106" t="s">
        <v>91</v>
      </c>
      <c r="C27" s="107"/>
    </row>
    <row r="28" spans="1:9" x14ac:dyDescent="0.3">
      <c r="A28" s="113"/>
      <c r="B28" s="37" t="s">
        <v>178</v>
      </c>
      <c r="C28" s="32">
        <v>40500000</v>
      </c>
    </row>
    <row r="29" spans="1:9" x14ac:dyDescent="0.3">
      <c r="A29" s="113"/>
      <c r="B29" s="37" t="s">
        <v>78</v>
      </c>
      <c r="C29" s="32">
        <v>0</v>
      </c>
    </row>
    <row r="30" spans="1:9" x14ac:dyDescent="0.3">
      <c r="A30" s="113"/>
      <c r="B30" s="37" t="s">
        <v>79</v>
      </c>
      <c r="C30" s="32">
        <v>0</v>
      </c>
    </row>
    <row r="31" spans="1:9" x14ac:dyDescent="0.3">
      <c r="A31" s="113"/>
      <c r="B31" s="106" t="s">
        <v>92</v>
      </c>
      <c r="C31" s="107"/>
    </row>
    <row r="32" spans="1:9" x14ac:dyDescent="0.3">
      <c r="A32" s="113"/>
      <c r="B32" s="37"/>
      <c r="C32" s="32"/>
    </row>
    <row r="33" spans="1:3" x14ac:dyDescent="0.3">
      <c r="A33" s="113"/>
      <c r="B33" s="37" t="s">
        <v>78</v>
      </c>
      <c r="C33" s="32">
        <v>26200000</v>
      </c>
    </row>
    <row r="34" spans="1:3" x14ac:dyDescent="0.3">
      <c r="A34" s="113"/>
      <c r="B34" s="37" t="s">
        <v>79</v>
      </c>
      <c r="C34" s="32">
        <v>0</v>
      </c>
    </row>
    <row r="35" spans="1:3" x14ac:dyDescent="0.3">
      <c r="A35" s="113"/>
      <c r="B35" s="106" t="s">
        <v>93</v>
      </c>
      <c r="C35" s="107"/>
    </row>
    <row r="36" spans="1:3" x14ac:dyDescent="0.3">
      <c r="A36" s="113"/>
      <c r="B36" s="37" t="s">
        <v>94</v>
      </c>
      <c r="C36" s="33">
        <v>1</v>
      </c>
    </row>
    <row r="37" spans="1:3" x14ac:dyDescent="0.3">
      <c r="A37" s="113"/>
      <c r="B37" s="37" t="s">
        <v>39</v>
      </c>
      <c r="C37" s="34">
        <v>0</v>
      </c>
    </row>
    <row r="38" spans="1:3" x14ac:dyDescent="0.3">
      <c r="A38" s="113"/>
      <c r="B38" s="37" t="s">
        <v>95</v>
      </c>
      <c r="C38" s="33">
        <v>1</v>
      </c>
    </row>
    <row r="39" spans="1:3" x14ac:dyDescent="0.3">
      <c r="A39" s="24" t="s">
        <v>96</v>
      </c>
      <c r="B39" s="103">
        <f>IFERROR(B20*(VLOOKUP(B18,E15:F17,2,0)),16666)</f>
        <v>16666</v>
      </c>
      <c r="C39" s="103"/>
    </row>
    <row r="40" spans="1:3" ht="93" customHeight="1" x14ac:dyDescent="0.3">
      <c r="A40" s="36" t="s">
        <v>97</v>
      </c>
      <c r="B40" s="104" t="s">
        <v>180</v>
      </c>
      <c r="C40" s="105"/>
    </row>
    <row r="41" spans="1:3" ht="211.5" customHeight="1" x14ac:dyDescent="0.3">
      <c r="A41" s="36" t="s">
        <v>98</v>
      </c>
      <c r="B41" s="99" t="s">
        <v>179</v>
      </c>
      <c r="C41" s="100"/>
    </row>
    <row r="42" spans="1:3" ht="26.1" customHeight="1" x14ac:dyDescent="0.3">
      <c r="A42" s="43" t="s">
        <v>99</v>
      </c>
      <c r="B42" s="43"/>
      <c r="C42" s="43"/>
    </row>
    <row r="43" spans="1:3" x14ac:dyDescent="0.3">
      <c r="A43" s="42" t="s">
        <v>100</v>
      </c>
      <c r="B43" s="98"/>
      <c r="C43" s="98"/>
    </row>
    <row r="44" spans="1:3" ht="41.1" customHeight="1" x14ac:dyDescent="0.3">
      <c r="A44" s="42" t="s">
        <v>101</v>
      </c>
      <c r="B44" s="98" t="s">
        <v>181</v>
      </c>
      <c r="C44" s="9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97" t="s">
        <v>102</v>
      </c>
      <c r="B1" s="97"/>
      <c r="C1" s="97"/>
    </row>
    <row r="2" spans="1:3" x14ac:dyDescent="0.3">
      <c r="A2" s="20" t="s">
        <v>34</v>
      </c>
      <c r="B2" s="87" t="str">
        <f>'AUTOS NOTA 324'!B2:C2</f>
        <v>SINIESTRO 49733552   LEGIS APJ32408</v>
      </c>
      <c r="C2" s="88"/>
    </row>
    <row r="3" spans="1:3" x14ac:dyDescent="0.3">
      <c r="A3" s="5" t="s">
        <v>1</v>
      </c>
      <c r="B3" s="61" t="str">
        <f>'AUTOS  NOTA 322'!B2:C2</f>
        <v>190013103003-2023-00091-00</v>
      </c>
      <c r="C3" s="61"/>
    </row>
    <row r="4" spans="1:3" x14ac:dyDescent="0.3">
      <c r="A4" s="5" t="s">
        <v>2</v>
      </c>
      <c r="B4" s="61" t="str">
        <f>'AUTOS  NOTA 322'!B3:C3</f>
        <v xml:space="preserve">JUZGADO TERCERO CIVIL DEL CIRCUITO DE POPAYÁN </v>
      </c>
      <c r="C4" s="61"/>
    </row>
    <row r="5" spans="1:3" x14ac:dyDescent="0.3">
      <c r="A5" s="5" t="s">
        <v>3</v>
      </c>
      <c r="B5" s="61" t="str">
        <f>'AUTOS  NOTA 322'!B4:C4</f>
        <v>1. Bryam Alexander Ortega C.C. No.  1.088.651.255 (conductor vehículo USC-881)
2. Hermel Yodan Ortega Merchancano C.C. No.  98.342.841 (propietario vehículo USC-881)
3. Allianz Seguros S.A. NIT  860026182 (aseguradora vehículo USC-881) 
4. Grupo BYZA S.A.S. NIT 900168467 (afiliadora vehículo USC-881)</v>
      </c>
      <c r="C5" s="61"/>
    </row>
    <row r="6" spans="1:3" ht="15" customHeight="1" x14ac:dyDescent="0.3">
      <c r="A6" s="5" t="s">
        <v>4</v>
      </c>
      <c r="B6" s="61" t="str">
        <f>'AUTOS  NOTA 322'!B5:C5</f>
        <v>1. Laura Melissa Rivera Herrera C.C. 1.061.781.028 (propietaria vehículo SHT-716)
2. Heberth Rodrigo González Alegría C.C. 76.321.119 (propietario vehículo SHT-716)
3. Andrés Rodolfo Rivera Díaz C.C. 76.316.721 (conductor vehículo SHT-716 para el día de los hechos)
4. Juan Pablo Acevedo Herrera C.C. 10.294.949 (conductor vehículo SHT-716)</v>
      </c>
      <c r="C6" s="61"/>
    </row>
    <row r="7" spans="1:3" ht="15" customHeight="1" x14ac:dyDescent="0.3">
      <c r="A7" s="5" t="s">
        <v>5</v>
      </c>
      <c r="B7" s="61" t="str">
        <f>'AUTOS  NOTA 322'!B6:C6</f>
        <v>DEMANDA DIRECTA</v>
      </c>
      <c r="C7" s="61"/>
    </row>
    <row r="8" spans="1:3" ht="15" customHeight="1" x14ac:dyDescent="0.3">
      <c r="A8" s="31" t="s">
        <v>35</v>
      </c>
      <c r="B8" s="61" t="str">
        <f>'AUTOS  NOTA 322'!B7:C8</f>
        <v>N/A 
Daños materiales</v>
      </c>
      <c r="C8" s="61"/>
    </row>
    <row r="9" spans="1:3" ht="19.2" customHeight="1" x14ac:dyDescent="0.3">
      <c r="A9" s="5" t="s">
        <v>103</v>
      </c>
      <c r="B9" s="61"/>
      <c r="C9" s="61"/>
    </row>
    <row r="10" spans="1:3" x14ac:dyDescent="0.3">
      <c r="A10" s="7" t="s">
        <v>88</v>
      </c>
      <c r="B10" s="120">
        <f>'AUTOS NOTA 324'!B20:C20</f>
        <v>69657726</v>
      </c>
      <c r="C10" s="120"/>
    </row>
    <row r="11" spans="1:3" x14ac:dyDescent="0.3">
      <c r="A11" s="7" t="s">
        <v>104</v>
      </c>
      <c r="B11" s="121">
        <f>'AUTOS NOTA 324'!B39:C39</f>
        <v>16666</v>
      </c>
      <c r="C11" s="61"/>
    </row>
    <row r="12" spans="1:3" ht="28.8" x14ac:dyDescent="0.3">
      <c r="A12" s="7" t="s">
        <v>105</v>
      </c>
      <c r="B12" s="118"/>
      <c r="C12" s="119"/>
    </row>
    <row r="13" spans="1:3" ht="43.2" x14ac:dyDescent="0.3">
      <c r="A13" s="5" t="s">
        <v>106</v>
      </c>
      <c r="B13" s="61"/>
      <c r="C13" s="61"/>
    </row>
    <row r="14" spans="1:3" ht="43.2" x14ac:dyDescent="0.3">
      <c r="A14" s="5" t="s">
        <v>107</v>
      </c>
      <c r="B14" s="61"/>
      <c r="C14" s="61"/>
    </row>
    <row r="15" spans="1:3" x14ac:dyDescent="0.3">
      <c r="A15" s="5" t="s">
        <v>108</v>
      </c>
      <c r="B15" s="6"/>
      <c r="C15" s="6"/>
    </row>
    <row r="16" spans="1:3" x14ac:dyDescent="0.3">
      <c r="A16" s="7" t="s">
        <v>109</v>
      </c>
      <c r="B16" s="61"/>
      <c r="C16" s="61"/>
    </row>
    <row r="17" spans="1:3" x14ac:dyDescent="0.3">
      <c r="A17" s="6" t="s">
        <v>110</v>
      </c>
      <c r="B17" s="119"/>
      <c r="C17" s="11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4140625" defaultRowHeight="14.4" x14ac:dyDescent="0.3"/>
  <cols>
    <col min="4" max="4" width="20.33203125" bestFit="1" customWidth="1"/>
    <col min="5" max="5" width="42.6640625" bestFit="1" customWidth="1"/>
    <col min="12" max="12" width="30.44140625" customWidth="1"/>
    <col min="13" max="13" width="16" customWidth="1"/>
  </cols>
  <sheetData>
    <row r="1" spans="1:15" x14ac:dyDescent="0.3">
      <c r="A1" s="9" t="s">
        <v>40</v>
      </c>
      <c r="B1" t="s">
        <v>111</v>
      </c>
      <c r="C1" s="9" t="s">
        <v>44</v>
      </c>
      <c r="D1" s="9" t="s">
        <v>112</v>
      </c>
      <c r="E1" s="3" t="s">
        <v>50</v>
      </c>
      <c r="F1" s="2" t="s">
        <v>82</v>
      </c>
      <c r="G1" s="4">
        <v>0</v>
      </c>
      <c r="H1" t="s">
        <v>18</v>
      </c>
      <c r="I1" t="s">
        <v>113</v>
      </c>
      <c r="K1" t="s">
        <v>114</v>
      </c>
      <c r="L1" s="30" t="s">
        <v>115</v>
      </c>
      <c r="M1" t="s">
        <v>116</v>
      </c>
      <c r="N1" t="s">
        <v>82</v>
      </c>
      <c r="O1" t="s">
        <v>117</v>
      </c>
    </row>
    <row r="2" spans="1:15" x14ac:dyDescent="0.3">
      <c r="A2" t="s">
        <v>116</v>
      </c>
      <c r="B2" t="s">
        <v>118</v>
      </c>
      <c r="C2" t="s">
        <v>119</v>
      </c>
      <c r="D2" s="2" t="s">
        <v>120</v>
      </c>
      <c r="E2" s="1" t="s">
        <v>121</v>
      </c>
      <c r="F2" s="2" t="s">
        <v>122</v>
      </c>
      <c r="G2" s="4">
        <v>0.7</v>
      </c>
      <c r="H2" t="s">
        <v>123</v>
      </c>
      <c r="I2" t="s">
        <v>124</v>
      </c>
      <c r="K2" t="s">
        <v>6</v>
      </c>
      <c r="L2" s="30" t="s">
        <v>125</v>
      </c>
      <c r="M2" t="s">
        <v>126</v>
      </c>
      <c r="N2" t="s">
        <v>84</v>
      </c>
      <c r="O2" t="s">
        <v>118</v>
      </c>
    </row>
    <row r="3" spans="1:15" x14ac:dyDescent="0.3">
      <c r="A3" t="s">
        <v>126</v>
      </c>
      <c r="C3" t="s">
        <v>127</v>
      </c>
      <c r="D3" s="2" t="s">
        <v>128</v>
      </c>
      <c r="E3" s="1" t="s">
        <v>129</v>
      </c>
      <c r="F3" s="2" t="s">
        <v>84</v>
      </c>
      <c r="G3" s="4">
        <v>0.3</v>
      </c>
      <c r="H3" t="s">
        <v>130</v>
      </c>
      <c r="I3" t="s">
        <v>131</v>
      </c>
      <c r="L3" s="30" t="s">
        <v>8</v>
      </c>
      <c r="M3" t="s">
        <v>132</v>
      </c>
      <c r="N3" t="s">
        <v>122</v>
      </c>
    </row>
    <row r="4" spans="1:15" x14ac:dyDescent="0.3">
      <c r="A4" t="s">
        <v>132</v>
      </c>
      <c r="C4" t="s">
        <v>133</v>
      </c>
      <c r="E4" s="1" t="s">
        <v>134</v>
      </c>
      <c r="H4" t="s">
        <v>135</v>
      </c>
      <c r="I4" t="s">
        <v>136</v>
      </c>
      <c r="L4" t="s">
        <v>137</v>
      </c>
    </row>
    <row r="5" spans="1:15" x14ac:dyDescent="0.3">
      <c r="A5" t="s">
        <v>138</v>
      </c>
      <c r="E5" s="1" t="s">
        <v>139</v>
      </c>
      <c r="H5" t="s">
        <v>140</v>
      </c>
      <c r="I5" t="s">
        <v>141</v>
      </c>
      <c r="L5" s="30" t="s">
        <v>142</v>
      </c>
    </row>
    <row r="6" spans="1:15" x14ac:dyDescent="0.3">
      <c r="E6" s="1" t="s">
        <v>143</v>
      </c>
      <c r="I6" t="s">
        <v>144</v>
      </c>
      <c r="L6" s="30" t="s">
        <v>145</v>
      </c>
    </row>
    <row r="7" spans="1:15" x14ac:dyDescent="0.3">
      <c r="E7" s="1" t="s">
        <v>146</v>
      </c>
      <c r="I7" t="s">
        <v>147</v>
      </c>
      <c r="L7" s="30" t="s">
        <v>148</v>
      </c>
    </row>
    <row r="8" spans="1:15" x14ac:dyDescent="0.3">
      <c r="E8" s="1" t="s">
        <v>149</v>
      </c>
      <c r="L8" s="30" t="s">
        <v>91</v>
      </c>
    </row>
    <row r="9" spans="1:15" x14ac:dyDescent="0.3">
      <c r="L9" s="30" t="s">
        <v>150</v>
      </c>
    </row>
    <row r="10" spans="1:15" x14ac:dyDescent="0.3">
      <c r="L10" s="30" t="s">
        <v>151</v>
      </c>
    </row>
    <row r="11" spans="1:15" x14ac:dyDescent="0.3">
      <c r="L11" s="30" t="s">
        <v>152</v>
      </c>
    </row>
    <row r="12" spans="1:15" x14ac:dyDescent="0.3">
      <c r="L12" s="30" t="s">
        <v>153</v>
      </c>
    </row>
    <row r="13" spans="1:15" x14ac:dyDescent="0.3">
      <c r="L13" s="30" t="s">
        <v>154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CD393833B186944A0A837CB0070EACA" ma:contentTypeVersion="13" ma:contentTypeDescription="Crear nuevo documento." ma:contentTypeScope="" ma:versionID="eeeac8d1312976f434a862a9a96f825b">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a69dd81a64fdd8bfc6400a7eab938425"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F98B96-7C7F-44C7-8B5A-F4B36CE49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5074D7-AEE7-4C2E-9709-DA873087EC2C}">
  <ds:schemaRefs>
    <ds:schemaRef ds:uri="http://www.w3.org/XML/1998/namespace"/>
    <ds:schemaRef ds:uri="http://purl.org/dc/dcmitype/"/>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elements/1.1/"/>
    <ds:schemaRef ds:uri="http://schemas.microsoft.com/office/infopath/2007/PartnerControls"/>
    <ds:schemaRef ds:uri="55bf16b8-db60-4153-a954-9d3ee6a964fe"/>
    <ds:schemaRef ds:uri="39c72b90-33f0-47a8-93a0-b0e80e69708d"/>
  </ds:schemaRefs>
</ds:datastoreItem>
</file>

<file path=customXml/itemProps3.xml><?xml version="1.0" encoding="utf-8"?>
<ds:datastoreItem xmlns:ds="http://schemas.openxmlformats.org/officeDocument/2006/customXml" ds:itemID="{59263B0A-97A7-42E4-99E8-454365A2A7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juana carolina pernia osorio</cp:lastModifiedBy>
  <cp:revision/>
  <dcterms:created xsi:type="dcterms:W3CDTF">2020-12-07T14:41:17Z</dcterms:created>
  <dcterms:modified xsi:type="dcterms:W3CDTF">2024-05-31T15:42:18Z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0x0101005CD393833B186944A0A837CB0070EACA</vt:lpwstr>
  </property>
</Properties>
</file>