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xr:revisionPtr revIDLastSave="0" documentId="11_283B0BC02B65BCE474744A12F3D9D782E67D8D69" xr6:coauthVersionLast="47" xr6:coauthVersionMax="47" xr10:uidLastSave="{00000000-0000-0000-0000-000000000000}"/>
  <bookViews>
    <workbookView xWindow="0" yWindow="0" windowWidth="20490" windowHeight="7530" firstSheet="1" activeTab="1" xr2:uid="{00000000-000D-0000-FFFF-FFFF00000000}"/>
  </bookViews>
  <sheets>
    <sheet name="LIQ. PRETENSIONES DEMANDA" sheetId="13" r:id="rId1"/>
    <sheet name="PML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3" l="1"/>
  <c r="F57" i="13"/>
  <c r="F50" i="13"/>
  <c r="F46" i="13"/>
  <c r="F47" i="13"/>
  <c r="F45" i="13"/>
  <c r="E46" i="13"/>
  <c r="E47" i="13"/>
  <c r="E45" i="13"/>
  <c r="D46" i="13"/>
  <c r="D47" i="13"/>
  <c r="D48" i="13"/>
  <c r="D49" i="13"/>
  <c r="D45" i="13"/>
  <c r="E40" i="13"/>
  <c r="D40" i="13"/>
  <c r="E39" i="13"/>
  <c r="D39" i="13"/>
  <c r="F39" i="13" s="1"/>
  <c r="E38" i="13"/>
  <c r="D38" i="13"/>
  <c r="F38" i="13" s="1"/>
  <c r="E37" i="13"/>
  <c r="F37" i="13" s="1"/>
  <c r="D37" i="13"/>
  <c r="E36" i="13"/>
  <c r="D36" i="13"/>
  <c r="E35" i="13"/>
  <c r="D35" i="13"/>
  <c r="E31" i="13"/>
  <c r="E30" i="13"/>
  <c r="E29" i="13"/>
  <c r="E28" i="13"/>
  <c r="E27" i="13"/>
  <c r="E26" i="13"/>
  <c r="F22" i="13"/>
  <c r="D31" i="13" s="1"/>
  <c r="F31" i="13" s="1"/>
  <c r="E22" i="13"/>
  <c r="D22" i="13"/>
  <c r="E21" i="13"/>
  <c r="D21" i="13"/>
  <c r="E20" i="13"/>
  <c r="D20" i="13"/>
  <c r="F20" i="13" s="1"/>
  <c r="D29" i="13" s="1"/>
  <c r="E19" i="13"/>
  <c r="D19" i="13"/>
  <c r="F19" i="13" s="1"/>
  <c r="D28" i="13" s="1"/>
  <c r="F28" i="13" s="1"/>
  <c r="E18" i="13"/>
  <c r="D18" i="13"/>
  <c r="F18" i="13" s="1"/>
  <c r="D27" i="13" s="1"/>
  <c r="F27" i="13" s="1"/>
  <c r="E17" i="13"/>
  <c r="F17" i="13" s="1"/>
  <c r="D17" i="13"/>
  <c r="E13" i="13"/>
  <c r="F13" i="13" s="1"/>
  <c r="D13" i="13"/>
  <c r="E12" i="13"/>
  <c r="D12" i="13"/>
  <c r="E11" i="13"/>
  <c r="D11" i="13"/>
  <c r="F10" i="13"/>
  <c r="E10" i="13"/>
  <c r="D10" i="13"/>
  <c r="E9" i="13"/>
  <c r="D9" i="13"/>
  <c r="E8" i="13"/>
  <c r="D8" i="13"/>
  <c r="F8" i="13" s="1"/>
  <c r="E48" i="13"/>
  <c r="F48" i="13" s="1"/>
  <c r="E49" i="13"/>
  <c r="F54" i="13"/>
  <c r="E36" i="15"/>
  <c r="D36" i="15"/>
  <c r="E35" i="15"/>
  <c r="D35" i="15"/>
  <c r="E34" i="15"/>
  <c r="D34" i="15"/>
  <c r="E33" i="15"/>
  <c r="D33" i="15"/>
  <c r="E29" i="15"/>
  <c r="E28" i="15"/>
  <c r="E27" i="15"/>
  <c r="E26" i="15"/>
  <c r="E25" i="15"/>
  <c r="E24" i="15"/>
  <c r="E18" i="15"/>
  <c r="D18" i="15"/>
  <c r="E17" i="15"/>
  <c r="D17" i="15"/>
  <c r="E16" i="15"/>
  <c r="D16" i="15"/>
  <c r="E15" i="15"/>
  <c r="D15" i="15"/>
  <c r="E9" i="15"/>
  <c r="D7" i="15"/>
  <c r="D8" i="15"/>
  <c r="D6" i="15"/>
  <c r="E10" i="15"/>
  <c r="E8" i="15"/>
  <c r="E7" i="15"/>
  <c r="E11" i="15"/>
  <c r="E6" i="15"/>
  <c r="F17" i="15" l="1"/>
  <c r="D26" i="15" s="1"/>
  <c r="F26" i="15" s="1"/>
  <c r="F8" i="15"/>
  <c r="F16" i="15"/>
  <c r="D25" i="15" s="1"/>
  <c r="F25" i="15" s="1"/>
  <c r="F33" i="15"/>
  <c r="F6" i="15"/>
  <c r="F35" i="15"/>
  <c r="F7" i="15"/>
  <c r="F15" i="15"/>
  <c r="D24" i="15" s="1"/>
  <c r="F24" i="15" s="1"/>
  <c r="F34" i="15"/>
  <c r="F49" i="13"/>
  <c r="F9" i="13"/>
  <c r="F11" i="13"/>
  <c r="F14" i="13" s="1"/>
  <c r="F21" i="13"/>
  <c r="D30" i="13" s="1"/>
  <c r="F30" i="13" s="1"/>
  <c r="F36" i="13"/>
  <c r="F29" i="13"/>
  <c r="F40" i="13"/>
  <c r="F12" i="13"/>
  <c r="F35" i="13"/>
  <c r="F41" i="13" s="1"/>
  <c r="D26" i="13"/>
  <c r="F26" i="13" s="1"/>
  <c r="F32" i="13" s="1"/>
  <c r="F23" i="13"/>
  <c r="D37" i="15"/>
  <c r="D38" i="15"/>
  <c r="D19" i="15"/>
  <c r="D20" i="15"/>
  <c r="D10" i="15"/>
  <c r="F10" i="15" s="1"/>
  <c r="D11" i="15"/>
  <c r="D9" i="15"/>
  <c r="F9" i="15" s="1"/>
  <c r="E38" i="15"/>
  <c r="E37" i="15"/>
  <c r="F37" i="15" s="1"/>
  <c r="F36" i="15"/>
  <c r="E20" i="15"/>
  <c r="E19" i="15"/>
  <c r="F18" i="15"/>
  <c r="D27" i="15" s="1"/>
  <c r="F11" i="15"/>
  <c r="F20" i="15" l="1"/>
  <c r="D29" i="15" s="1"/>
  <c r="F19" i="15"/>
  <c r="D28" i="15" s="1"/>
  <c r="F28" i="15" s="1"/>
  <c r="F38" i="15"/>
  <c r="F39" i="15" s="1"/>
  <c r="F12" i="15"/>
  <c r="F27" i="15"/>
  <c r="F29" i="15"/>
  <c r="F30" i="15" l="1"/>
  <c r="F21" i="15"/>
  <c r="F41" i="15" s="1"/>
</calcChain>
</file>

<file path=xl/sharedStrings.xml><?xml version="1.0" encoding="utf-8"?>
<sst xmlns="http://schemas.openxmlformats.org/spreadsheetml/2006/main" count="67" uniqueCount="22">
  <si>
    <t>Nota : Las pretensiones de la demanda van encaminadas a que:  (i) que se declare que entre la actora y el BANCO COLPATRIA MULTIBANCA COLPATRIA S.A. existió un contrato laboral a término indefinido desde el 02/05/2009 al 31/08/2011, (ii) Se declare la solidaridad entre el BANCO COLPATRIA MULTIBANCA COLPATRIA S.A. y la CTA SIPRO, (iii) que las demandadas en solidaridad reconozcan el pago de:  vacaciones, cesantías, intereses a las cesantías, prima de servicios, sanción por no depósito de cesantías a un fondo e indemnización moratoria por el no pago de acreencias laborales,  y, (iii) Se condene al pago de costas</t>
  </si>
  <si>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</si>
  <si>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</si>
  <si>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</si>
  <si>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</si>
  <si>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</si>
  <si>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</si>
  <si>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</si>
  <si>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</si>
  <si>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</si>
  <si>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</si>
  <si>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</si>
  <si>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</si>
  <si>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</si>
  <si>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</si>
  <si>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</si>
  <si>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</si>
  <si>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</si>
  <si>
    <t xml:space="preserve">*Nota:  La vigencia de la póliza No. 31CU023083  inicia el 23/06/2006 y fenece el 01/06/2011. La actora solicita el pago de prestaciones sociales, vacaciones, indemnización del 65 del CST y la indemnización por consignación de cesantías.
</t>
  </si>
  <si>
    <t>*Nota 2: No se liquida:  la sanción del Art. 65 CST y del Art. 99 de la Ley 50 de 1990, comoquiera que no se encuentran amparados en la póliza.</t>
  </si>
  <si>
    <t xml:space="preserve">*Nota 3: Conforme al clausulado que nos envió la compañía, la póliza amparan el pago de salarios, prestaciones sociales e indemnización del Art. 64 del CST. Sin embargo, por instrucción de la cía se incluyen las vacaciones para el calculo del PML .  
</t>
  </si>
  <si>
    <t>Total PML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</si>
</sst>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\ #,##0.00;[Red]\-&quot;$&quot;\ #,##0.00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_-;\-* #,##0_-;_-* &quot;-&quot;??_-;_-@_-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-&quot;$&quot;\ * #,##0_-;\-&quot;$&quot;\ * #,##0_-;_-&quot;$&quot;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8" fontId="4" fillId="2" borderId="1" xfId="1" applyNumberFormat="1" applyFont="1" applyFill="1" applyBorder="1" applyAlignment="1">
      <alignment horizontal="center"/>
    </xf>
    <xf numFmtId="168" fontId="6" fillId="0" borderId="1" xfId="1" applyNumberFormat="1" applyFont="1" applyBorder="1"/>
    <xf numFmtId="168" fontId="4" fillId="3" borderId="1" xfId="1" applyNumberFormat="1" applyFont="1" applyFill="1" applyBorder="1"/>
    <xf numFmtId="166" fontId="8" fillId="4" borderId="1" xfId="0" applyNumberFormat="1" applyFont="1" applyFill="1" applyBorder="1"/>
    <xf numFmtId="164" fontId="6" fillId="0" borderId="0" xfId="20" applyNumberFormat="1" applyFont="1" applyFill="1" applyBorder="1" applyAlignment="1">
      <alignment horizontal="center"/>
    </xf>
    <xf numFmtId="166" fontId="6" fillId="0" borderId="0" xfId="2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72" fontId="4" fillId="0" borderId="0" xfId="0" applyNumberFormat="1" applyFont="1"/>
    <xf numFmtId="0" fontId="6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8" fontId="4" fillId="2" borderId="2" xfId="1" applyNumberFormat="1" applyFont="1" applyFill="1" applyBorder="1" applyAlignment="1">
      <alignment horizontal="center"/>
    </xf>
    <xf numFmtId="168" fontId="6" fillId="0" borderId="2" xfId="1" applyNumberFormat="1" applyFont="1" applyFill="1" applyBorder="1"/>
    <xf numFmtId="168" fontId="4" fillId="3" borderId="2" xfId="1" applyNumberFormat="1" applyFont="1" applyFill="1" applyBorder="1"/>
    <xf numFmtId="172" fontId="4" fillId="3" borderId="1" xfId="0" applyNumberFormat="1" applyFont="1" applyFill="1" applyBorder="1"/>
    <xf numFmtId="0" fontId="0" fillId="0" borderId="0" xfId="0" applyAlignment="1">
      <alignment horizontal="center"/>
    </xf>
    <xf numFmtId="14" fontId="6" fillId="0" borderId="0" xfId="0" applyNumberFormat="1" applyFont="1"/>
    <xf numFmtId="0" fontId="6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/>
    </xf>
    <xf numFmtId="3" fontId="11" fillId="0" borderId="1" xfId="0" applyNumberFormat="1" applyFont="1" applyBorder="1"/>
    <xf numFmtId="14" fontId="11" fillId="0" borderId="1" xfId="0" applyNumberFormat="1" applyFont="1" applyBorder="1" applyAlignment="1">
      <alignment horizontal="center"/>
    </xf>
    <xf numFmtId="3" fontId="12" fillId="6" borderId="1" xfId="0" applyNumberFormat="1" applyFont="1" applyFill="1" applyBorder="1"/>
    <xf numFmtId="165" fontId="6" fillId="0" borderId="1" xfId="2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8" fontId="6" fillId="0" borderId="2" xfId="1" applyNumberFormat="1" applyFont="1" applyFill="1" applyBorder="1" applyAlignment="1">
      <alignment vertical="center"/>
    </xf>
    <xf numFmtId="168" fontId="6" fillId="0" borderId="2" xfId="1" applyNumberFormat="1" applyFont="1" applyFill="1" applyBorder="1" applyAlignment="1">
      <alignment horizontal="center"/>
    </xf>
    <xf numFmtId="168" fontId="6" fillId="0" borderId="2" xfId="1" applyNumberFormat="1" applyFont="1" applyBorder="1"/>
    <xf numFmtId="1" fontId="1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168" fontId="6" fillId="0" borderId="1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168" fontId="6" fillId="7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6" fillId="0" borderId="2" xfId="20" applyNumberFormat="1" applyFont="1" applyBorder="1" applyAlignment="1">
      <alignment horizontal="center"/>
    </xf>
    <xf numFmtId="164" fontId="6" fillId="0" borderId="5" xfId="2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center" wrapText="1"/>
    </xf>
  </cellXfs>
  <cellStyles count="22">
    <cellStyle name="Millares" xfId="1" builtinId="3"/>
    <cellStyle name="Millares [0]" xfId="21" builtinId="6"/>
    <cellStyle name="Millares [0] 2" xfId="3" xr:uid="{00000000-0005-0000-0000-000002000000}"/>
    <cellStyle name="Millares 2" xfId="8" xr:uid="{00000000-0005-0000-0000-000003000000}"/>
    <cellStyle name="Millares 3" xfId="10" xr:uid="{00000000-0005-0000-0000-000004000000}"/>
    <cellStyle name="Millares 4" xfId="6" xr:uid="{00000000-0005-0000-0000-000005000000}"/>
    <cellStyle name="Millares 5" xfId="12" xr:uid="{00000000-0005-0000-0000-000006000000}"/>
    <cellStyle name="Millares 6" xfId="15" xr:uid="{00000000-0005-0000-0000-000007000000}"/>
    <cellStyle name="Millares 7" xfId="16" xr:uid="{00000000-0005-0000-0000-000008000000}"/>
    <cellStyle name="Millares 8" xfId="18" xr:uid="{00000000-0005-0000-0000-000009000000}"/>
    <cellStyle name="Moneda" xfId="20" builtinId="4"/>
    <cellStyle name="Moneda [0] 2" xfId="5" xr:uid="{00000000-0005-0000-0000-00000B000000}"/>
    <cellStyle name="Moneda 2" xfId="4" xr:uid="{00000000-0005-0000-0000-00000C000000}"/>
    <cellStyle name="Moneda 3" xfId="9" xr:uid="{00000000-0005-0000-0000-00000D000000}"/>
    <cellStyle name="Moneda 4" xfId="11" xr:uid="{00000000-0005-0000-0000-00000E000000}"/>
    <cellStyle name="Moneda 5" xfId="7" xr:uid="{00000000-0005-0000-0000-00000F000000}"/>
    <cellStyle name="Moneda 6" xfId="13" xr:uid="{00000000-0005-0000-0000-000010000000}"/>
    <cellStyle name="Moneda 7" xfId="14" xr:uid="{00000000-0005-0000-0000-000011000000}"/>
    <cellStyle name="Moneda 8" xfId="17" xr:uid="{00000000-0005-0000-0000-000012000000}"/>
    <cellStyle name="Moneda 9" xfId="19" xr:uid="{00000000-0005-0000-0000-000013000000}"/>
    <cellStyle name="Normal" xfId="0" builtinId="0"/>
    <cellStyle name="Normal 2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R58"/>
  <sheetViews>
    <sheetView topLeftCell="A48" workbookViewId="0">
      <selection activeCell="H45" sqref="H45"/>
    </sheetView>
  </sheetViews>
  <sheetFormatPr defaultColWidth="11.42578125" defaultRowHeight="15"/>
  <cols>
    <col min="2" max="2" width="16.42578125" style="1" customWidth="1"/>
    <col min="3" max="3" width="11.42578125" style="1"/>
    <col min="4" max="4" width="12.42578125" style="1" bestFit="1" customWidth="1"/>
    <col min="5" max="5" width="13.85546875" style="1" customWidth="1"/>
    <col min="6" max="6" width="18.85546875" style="1" customWidth="1"/>
    <col min="7" max="7" width="17.42578125" style="1" customWidth="1"/>
    <col min="11" max="11" width="12.5703125" customWidth="1"/>
  </cols>
  <sheetData>
    <row r="4" spans="1:18">
      <c r="J4" s="43" t="s">
        <v>0</v>
      </c>
      <c r="K4" s="43"/>
      <c r="L4" s="43"/>
      <c r="M4" s="43"/>
      <c r="N4" s="43"/>
      <c r="O4" s="43"/>
      <c r="P4" s="43"/>
      <c r="Q4" s="43"/>
      <c r="R4" s="43"/>
    </row>
    <row r="5" spans="1:18" s="1" customFormat="1" ht="15" customHeight="1">
      <c r="A5" s="3"/>
      <c r="B5" s="42" t="s">
        <v>1</v>
      </c>
      <c r="C5" s="42"/>
      <c r="D5" s="42"/>
      <c r="E5" s="42"/>
      <c r="F5" s="42"/>
      <c r="G5" s="3"/>
      <c r="H5" s="3"/>
      <c r="I5" s="3"/>
      <c r="J5" s="43"/>
      <c r="K5" s="43"/>
      <c r="L5" s="43"/>
      <c r="M5" s="43"/>
      <c r="N5" s="43"/>
      <c r="O5" s="43"/>
      <c r="P5" s="43"/>
      <c r="Q5" s="43"/>
      <c r="R5" s="43"/>
    </row>
    <row r="6" spans="1:18" ht="15" customHeight="1">
      <c r="A6" s="3"/>
      <c r="B6" s="3"/>
      <c r="C6" s="3"/>
      <c r="D6" s="3"/>
      <c r="E6" s="3"/>
      <c r="F6" s="3"/>
      <c r="G6" s="3"/>
      <c r="H6" s="3"/>
      <c r="I6" s="3"/>
      <c r="J6" s="43"/>
      <c r="K6" s="43"/>
      <c r="L6" s="43"/>
      <c r="M6" s="43"/>
      <c r="N6" s="43"/>
      <c r="O6" s="43"/>
      <c r="P6" s="43"/>
      <c r="Q6" s="43"/>
      <c r="R6" s="43"/>
    </row>
    <row r="7" spans="1:18" ht="30" customHeight="1">
      <c r="A7" s="3"/>
      <c r="B7" s="4" t="s">
        <v>2</v>
      </c>
      <c r="C7" s="4" t="s">
        <v>3</v>
      </c>
      <c r="D7" s="4" t="s">
        <v>4</v>
      </c>
      <c r="E7" s="4" t="s">
        <v>5</v>
      </c>
      <c r="F7" s="6" t="s">
        <v>6</v>
      </c>
      <c r="G7" s="39"/>
      <c r="J7" s="43"/>
      <c r="K7" s="43"/>
      <c r="L7" s="43"/>
      <c r="M7" s="43"/>
      <c r="N7" s="43"/>
      <c r="O7" s="43"/>
      <c r="P7" s="43"/>
      <c r="Q7" s="43"/>
      <c r="R7" s="43"/>
    </row>
    <row r="8" spans="1:18" ht="15" customHeight="1">
      <c r="A8" s="3"/>
      <c r="B8" s="5">
        <v>38839</v>
      </c>
      <c r="C8" s="5">
        <v>39082</v>
      </c>
      <c r="D8" s="27">
        <f>1500000+535600</f>
        <v>2035600</v>
      </c>
      <c r="E8" s="28">
        <f>DAYS360(B8,C8)+1</f>
        <v>240</v>
      </c>
      <c r="F8" s="38">
        <f>(D8*E8)/360</f>
        <v>1357066.6666666667</v>
      </c>
      <c r="G8" s="39"/>
      <c r="J8" s="43"/>
      <c r="K8" s="43"/>
      <c r="L8" s="43"/>
      <c r="M8" s="43"/>
      <c r="N8" s="43"/>
      <c r="O8" s="43"/>
      <c r="P8" s="43"/>
      <c r="Q8" s="43"/>
      <c r="R8" s="43"/>
    </row>
    <row r="9" spans="1:18" ht="15" customHeight="1">
      <c r="A9" s="3"/>
      <c r="B9" s="5">
        <v>39083</v>
      </c>
      <c r="C9" s="5">
        <v>39447</v>
      </c>
      <c r="D9" s="27">
        <f t="shared" ref="D9:D10" si="0">1500000+535600</f>
        <v>2035600</v>
      </c>
      <c r="E9" s="28">
        <f>DAYS360(B9,C9)</f>
        <v>360</v>
      </c>
      <c r="F9" s="38">
        <f t="shared" ref="F9:F11" si="1">(D9*E9)/360</f>
        <v>2035600</v>
      </c>
      <c r="G9" s="39"/>
      <c r="J9" s="43"/>
      <c r="K9" s="43"/>
      <c r="L9" s="43"/>
      <c r="M9" s="43"/>
      <c r="N9" s="43"/>
      <c r="O9" s="43"/>
      <c r="P9" s="43"/>
      <c r="Q9" s="43"/>
      <c r="R9" s="43"/>
    </row>
    <row r="10" spans="1:18">
      <c r="A10" s="3"/>
      <c r="B10" s="5">
        <v>39448</v>
      </c>
      <c r="C10" s="5">
        <v>39813</v>
      </c>
      <c r="D10" s="27">
        <f t="shared" si="0"/>
        <v>2035600</v>
      </c>
      <c r="E10" s="28">
        <f>DAYS360(B10,C10)</f>
        <v>360</v>
      </c>
      <c r="F10" s="38">
        <f t="shared" si="1"/>
        <v>2035600</v>
      </c>
      <c r="G10" s="39"/>
      <c r="H10" s="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15" customHeight="1">
      <c r="A11" s="3"/>
      <c r="B11" s="5">
        <v>39814</v>
      </c>
      <c r="C11" s="5">
        <v>40178</v>
      </c>
      <c r="D11" s="27">
        <f>1500000+535600</f>
        <v>2035600</v>
      </c>
      <c r="E11" s="28">
        <f>DAYS360(B11,C11)</f>
        <v>360</v>
      </c>
      <c r="F11" s="38">
        <f t="shared" si="1"/>
        <v>2035600</v>
      </c>
      <c r="G11" s="39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15" customHeight="1">
      <c r="A12" s="3"/>
      <c r="B12" s="5">
        <v>40179</v>
      </c>
      <c r="C12" s="5">
        <v>40543</v>
      </c>
      <c r="D12" s="27">
        <f t="shared" ref="D12:D13" si="2">1500000+535600</f>
        <v>2035600</v>
      </c>
      <c r="E12" s="28">
        <f>DAYS360(B12,C12)</f>
        <v>360</v>
      </c>
      <c r="F12" s="34">
        <f>(D12*E12)/360</f>
        <v>2035600</v>
      </c>
      <c r="G12" s="39"/>
      <c r="J12" s="43"/>
      <c r="K12" s="43"/>
      <c r="L12" s="43"/>
      <c r="M12" s="43"/>
      <c r="N12" s="43"/>
      <c r="O12" s="43"/>
      <c r="P12" s="43"/>
      <c r="Q12" s="43"/>
      <c r="R12" s="43"/>
    </row>
    <row r="13" spans="1:18">
      <c r="A13" s="3"/>
      <c r="B13" s="5">
        <v>40544</v>
      </c>
      <c r="C13" s="5">
        <v>40695</v>
      </c>
      <c r="D13" s="27">
        <f t="shared" si="2"/>
        <v>2035600</v>
      </c>
      <c r="E13" s="28">
        <f t="shared" ref="E13" si="3">DAYS360(B13,C13)+1</f>
        <v>151</v>
      </c>
      <c r="F13" s="17">
        <f>(D13*E13)/360</f>
        <v>853821.11111111112</v>
      </c>
      <c r="G13" s="39"/>
      <c r="J13" s="43"/>
      <c r="K13" s="43"/>
      <c r="L13" s="43"/>
      <c r="M13" s="43"/>
      <c r="N13" s="43"/>
      <c r="O13" s="43"/>
      <c r="P13" s="43"/>
      <c r="Q13" s="43"/>
      <c r="R13" s="43"/>
    </row>
    <row r="14" spans="1:18">
      <c r="A14" s="3"/>
      <c r="B14" s="41" t="s">
        <v>7</v>
      </c>
      <c r="C14" s="41"/>
      <c r="D14" s="41"/>
      <c r="E14" s="41"/>
      <c r="F14" s="18">
        <f>SUM(F8:F13)</f>
        <v>10353287.77777778</v>
      </c>
      <c r="G14" s="39"/>
      <c r="J14" s="43"/>
      <c r="K14" s="43"/>
      <c r="L14" s="43"/>
      <c r="M14" s="43"/>
      <c r="N14" s="43"/>
      <c r="O14" s="43"/>
      <c r="P14" s="43"/>
      <c r="Q14" s="43"/>
      <c r="R14" s="43"/>
    </row>
    <row r="15" spans="1:18">
      <c r="A15" s="3"/>
      <c r="B15" s="3"/>
      <c r="C15" s="3"/>
      <c r="D15" s="3"/>
      <c r="E15" s="3"/>
      <c r="F15" s="3"/>
      <c r="G15" s="39"/>
      <c r="J15" s="43"/>
      <c r="K15" s="43"/>
      <c r="L15" s="43"/>
      <c r="M15" s="43"/>
      <c r="N15" s="43"/>
      <c r="O15" s="43"/>
      <c r="P15" s="43"/>
      <c r="Q15" s="43"/>
      <c r="R15" s="43"/>
    </row>
    <row r="16" spans="1:18" ht="14.25" customHeight="1">
      <c r="A16" s="3"/>
      <c r="B16" s="4" t="s">
        <v>2</v>
      </c>
      <c r="C16" s="4" t="s">
        <v>3</v>
      </c>
      <c r="D16" s="4" t="s">
        <v>4</v>
      </c>
      <c r="E16" s="4" t="s">
        <v>5</v>
      </c>
      <c r="F16" s="16" t="s">
        <v>8</v>
      </c>
      <c r="G16" s="32"/>
      <c r="H16" s="14"/>
      <c r="I16" s="14"/>
      <c r="J16" s="43"/>
      <c r="K16" s="43"/>
      <c r="L16" s="43"/>
      <c r="M16" s="43"/>
      <c r="N16" s="43"/>
      <c r="O16" s="43"/>
      <c r="P16" s="43"/>
      <c r="Q16" s="43"/>
      <c r="R16" s="43"/>
    </row>
    <row r="17" spans="1:18" s="1" customFormat="1" ht="15" customHeight="1">
      <c r="A17" s="3"/>
      <c r="B17" s="5">
        <v>38839</v>
      </c>
      <c r="C17" s="5">
        <v>39082</v>
      </c>
      <c r="D17" s="27">
        <f>1500000+535600</f>
        <v>2035600</v>
      </c>
      <c r="E17" s="28">
        <f>DAYS360(B17,C17)+1</f>
        <v>240</v>
      </c>
      <c r="F17" s="34">
        <f>(D17*E17)/360</f>
        <v>1357066.6666666667</v>
      </c>
      <c r="G17" s="32"/>
      <c r="H17" s="14"/>
      <c r="I17" s="14"/>
      <c r="J17" s="14"/>
      <c r="L17" s="22"/>
      <c r="M17" s="22"/>
      <c r="N17" s="22"/>
      <c r="O17" s="22"/>
      <c r="P17" s="22"/>
      <c r="Q17" s="22"/>
      <c r="R17" s="22"/>
    </row>
    <row r="18" spans="1:18" s="1" customFormat="1" ht="12" customHeight="1">
      <c r="A18" s="3"/>
      <c r="B18" s="5">
        <v>39083</v>
      </c>
      <c r="C18" s="5">
        <v>39447</v>
      </c>
      <c r="D18" s="27">
        <f t="shared" ref="D18:D19" si="4">1500000+535600</f>
        <v>2035600</v>
      </c>
      <c r="E18" s="28">
        <f>DAYS360(B18,C18)</f>
        <v>360</v>
      </c>
      <c r="F18" s="34">
        <f t="shared" ref="F18:F19" si="5">(D18*E18)/360</f>
        <v>2035600</v>
      </c>
      <c r="G18" s="32"/>
      <c r="H18" s="14"/>
      <c r="I18" s="14"/>
      <c r="J18" s="14"/>
      <c r="K18" s="22"/>
      <c r="M18" s="22"/>
      <c r="N18" s="22"/>
      <c r="O18" s="22"/>
      <c r="P18" s="22"/>
      <c r="Q18" s="22"/>
      <c r="R18" s="22"/>
    </row>
    <row r="19" spans="1:18" s="1" customFormat="1" ht="12" customHeight="1">
      <c r="A19" s="3"/>
      <c r="B19" s="5">
        <v>39448</v>
      </c>
      <c r="C19" s="5">
        <v>39813</v>
      </c>
      <c r="D19" s="27">
        <f t="shared" si="4"/>
        <v>2035600</v>
      </c>
      <c r="E19" s="28">
        <f>DAYS360(B19,C19)</f>
        <v>360</v>
      </c>
      <c r="F19" s="34">
        <f t="shared" si="5"/>
        <v>2035600</v>
      </c>
      <c r="G19" s="32"/>
      <c r="H19" s="14"/>
      <c r="I19" s="14"/>
      <c r="J19" s="14"/>
      <c r="K19" s="22"/>
      <c r="L19" s="31"/>
      <c r="M19" s="31"/>
      <c r="N19" s="31"/>
      <c r="O19" s="31"/>
      <c r="P19" s="31"/>
      <c r="Q19" s="22"/>
      <c r="R19" s="22"/>
    </row>
    <row r="20" spans="1:18" s="1" customFormat="1" ht="12" customHeight="1">
      <c r="A20" s="3"/>
      <c r="B20" s="5">
        <v>39814</v>
      </c>
      <c r="C20" s="5">
        <v>40178</v>
      </c>
      <c r="D20" s="27">
        <f>1500000+535600</f>
        <v>2035600</v>
      </c>
      <c r="E20" s="28">
        <f>DAYS360(B20,C20)</f>
        <v>360</v>
      </c>
      <c r="F20" s="34">
        <f>(D20*E20)/360</f>
        <v>2035600</v>
      </c>
      <c r="G20" s="32"/>
      <c r="H20" s="14"/>
      <c r="I20" s="14"/>
      <c r="J20" s="14"/>
      <c r="K20" s="22"/>
      <c r="L20" s="31"/>
      <c r="M20" s="31"/>
      <c r="N20" s="31"/>
      <c r="O20" s="31"/>
      <c r="P20" s="31"/>
      <c r="Q20" s="22"/>
      <c r="R20" s="22"/>
    </row>
    <row r="21" spans="1:18" s="1" customFormat="1" ht="12" customHeight="1">
      <c r="A21" s="3"/>
      <c r="B21" s="5">
        <v>40179</v>
      </c>
      <c r="C21" s="5">
        <v>40543</v>
      </c>
      <c r="D21" s="27">
        <f t="shared" ref="D21:D22" si="6">1500000+535600</f>
        <v>2035600</v>
      </c>
      <c r="E21" s="28">
        <f>DAYS360(B21,C21)</f>
        <v>360</v>
      </c>
      <c r="F21" s="34">
        <f>(D21*E21)/360</f>
        <v>2035600</v>
      </c>
      <c r="G21" s="32"/>
      <c r="H21" s="14"/>
      <c r="I21" s="14"/>
      <c r="J21" s="14"/>
      <c r="K21" s="22"/>
      <c r="L21" s="31"/>
      <c r="M21" s="31"/>
      <c r="N21" s="31"/>
      <c r="O21" s="31"/>
      <c r="P21" s="31"/>
      <c r="Q21" s="22"/>
      <c r="R21" s="22"/>
    </row>
    <row r="22" spans="1:18" s="1" customFormat="1" ht="12" customHeight="1">
      <c r="A22" s="3"/>
      <c r="B22" s="5">
        <v>40544</v>
      </c>
      <c r="C22" s="5">
        <v>40695</v>
      </c>
      <c r="D22" s="27">
        <f t="shared" si="6"/>
        <v>2035600</v>
      </c>
      <c r="E22" s="7">
        <f t="shared" ref="E22" si="7">DAYS360(B22,C22)+1</f>
        <v>151</v>
      </c>
      <c r="F22" s="33">
        <f>(D22*E22)/360</f>
        <v>853821.11111111112</v>
      </c>
      <c r="G22" s="32"/>
      <c r="H22" s="14"/>
      <c r="I22" s="14"/>
      <c r="J22" s="14"/>
      <c r="K22" s="22"/>
      <c r="L22" s="31"/>
      <c r="M22" s="31"/>
      <c r="N22" s="31"/>
      <c r="O22" s="31"/>
      <c r="P22" s="31"/>
      <c r="Q22" s="22"/>
      <c r="R22" s="22"/>
    </row>
    <row r="23" spans="1:18" s="1" customFormat="1" ht="12" customHeight="1">
      <c r="A23" s="3"/>
      <c r="B23" s="41" t="s">
        <v>7</v>
      </c>
      <c r="C23" s="41"/>
      <c r="D23" s="41"/>
      <c r="E23" s="41"/>
      <c r="F23" s="18">
        <f>SUM(F17:F22)</f>
        <v>10353287.77777778</v>
      </c>
      <c r="G23" s="32"/>
      <c r="H23" s="3"/>
      <c r="K23" s="22"/>
      <c r="L23" s="30"/>
      <c r="M23" s="30"/>
      <c r="N23" s="30"/>
      <c r="O23" s="30"/>
      <c r="P23" s="30"/>
      <c r="Q23" s="22"/>
      <c r="R23" s="22"/>
    </row>
    <row r="24" spans="1:18" s="1" customFormat="1" ht="12">
      <c r="A24" s="3"/>
      <c r="B24" s="3"/>
      <c r="C24" s="3"/>
      <c r="D24" s="3"/>
      <c r="E24" s="3"/>
      <c r="F24" s="3"/>
      <c r="G24" s="32"/>
      <c r="H24" s="3"/>
      <c r="I24" s="3"/>
      <c r="J24" s="3"/>
      <c r="K24" s="22"/>
      <c r="L24" s="30"/>
      <c r="M24" s="30"/>
      <c r="N24" s="30"/>
      <c r="O24" s="30"/>
      <c r="P24" s="30"/>
      <c r="Q24" s="22"/>
      <c r="R24" s="22"/>
    </row>
    <row r="25" spans="1:18" s="1" customFormat="1" ht="12">
      <c r="A25" s="3"/>
      <c r="B25" s="4" t="s">
        <v>2</v>
      </c>
      <c r="C25" s="4" t="s">
        <v>3</v>
      </c>
      <c r="D25" s="4" t="s">
        <v>8</v>
      </c>
      <c r="E25" s="4" t="s">
        <v>5</v>
      </c>
      <c r="F25" s="6" t="s">
        <v>9</v>
      </c>
      <c r="G25" s="3"/>
      <c r="H25" s="3"/>
      <c r="I25" s="3"/>
      <c r="J25" s="3"/>
      <c r="K25" s="22"/>
      <c r="L25" s="30"/>
      <c r="M25" s="30"/>
      <c r="N25" s="30"/>
      <c r="O25" s="30"/>
      <c r="P25" s="30"/>
      <c r="Q25" s="22"/>
      <c r="R25" s="22"/>
    </row>
    <row r="26" spans="1:18" s="1" customFormat="1" ht="12">
      <c r="A26" s="3"/>
      <c r="B26" s="5">
        <v>38839</v>
      </c>
      <c r="C26" s="5">
        <v>39082</v>
      </c>
      <c r="D26" s="40">
        <f>F17</f>
        <v>1357066.6666666667</v>
      </c>
      <c r="E26" s="28">
        <f>DAYS360(B26,C26)+1</f>
        <v>240</v>
      </c>
      <c r="F26" s="35">
        <f>(D26*E26*0.12)/360</f>
        <v>108565.33333333333</v>
      </c>
      <c r="G26" s="3"/>
      <c r="H26" s="3"/>
      <c r="I26" s="3"/>
      <c r="J26" s="3"/>
      <c r="K26" s="22"/>
      <c r="L26" s="30"/>
      <c r="M26" s="30"/>
      <c r="N26" s="30"/>
      <c r="O26" s="30"/>
      <c r="P26" s="30"/>
      <c r="Q26" s="22"/>
      <c r="R26" s="22"/>
    </row>
    <row r="27" spans="1:18" s="1" customFormat="1" ht="12">
      <c r="A27" s="3"/>
      <c r="B27" s="5">
        <v>39083</v>
      </c>
      <c r="C27" s="5">
        <v>39447</v>
      </c>
      <c r="D27" s="40">
        <f>F18</f>
        <v>2035600</v>
      </c>
      <c r="E27" s="28">
        <f>DAYS360(B27,C27)</f>
        <v>360</v>
      </c>
      <c r="F27" s="35">
        <f>(D27*E27*0.12)/360</f>
        <v>244272</v>
      </c>
      <c r="G27" s="3"/>
      <c r="H27" s="3"/>
      <c r="I27" s="3"/>
      <c r="J27" s="3"/>
      <c r="K27" s="22"/>
      <c r="L27" s="30"/>
      <c r="M27" s="30"/>
      <c r="N27" s="30"/>
      <c r="O27" s="30"/>
      <c r="P27" s="30"/>
      <c r="Q27" s="22"/>
      <c r="R27" s="22"/>
    </row>
    <row r="28" spans="1:18" s="1" customFormat="1" ht="12">
      <c r="A28" s="3"/>
      <c r="B28" s="5">
        <v>39448</v>
      </c>
      <c r="C28" s="5">
        <v>39813</v>
      </c>
      <c r="D28" s="40">
        <f>F19</f>
        <v>2035600</v>
      </c>
      <c r="E28" s="28">
        <f>DAYS360(B28,C28)</f>
        <v>360</v>
      </c>
      <c r="F28" s="35">
        <f>(D28*E28*0.12)/360</f>
        <v>244272</v>
      </c>
      <c r="G28" s="3"/>
      <c r="H28" s="3"/>
      <c r="I28" s="3"/>
      <c r="J28" s="3"/>
      <c r="K28" s="22"/>
      <c r="L28" s="22"/>
      <c r="M28" s="22"/>
      <c r="N28" s="22"/>
      <c r="O28" s="22"/>
      <c r="P28" s="22"/>
      <c r="Q28" s="22"/>
      <c r="R28" s="22"/>
    </row>
    <row r="29" spans="1:18" s="1" customFormat="1" ht="12">
      <c r="A29" s="3"/>
      <c r="B29" s="5">
        <v>39814</v>
      </c>
      <c r="C29" s="5">
        <v>40178</v>
      </c>
      <c r="D29" s="34">
        <f>F20</f>
        <v>2035600</v>
      </c>
      <c r="E29" s="28">
        <f>DAYS360(B29,C29)</f>
        <v>360</v>
      </c>
      <c r="F29" s="35">
        <f>(D29*E29*0.12)/360</f>
        <v>244272</v>
      </c>
      <c r="G29" s="3"/>
      <c r="H29" s="3"/>
      <c r="I29" s="3"/>
      <c r="J29" s="3"/>
      <c r="K29" s="22"/>
      <c r="L29" s="22"/>
      <c r="M29" s="22"/>
      <c r="N29" s="22"/>
      <c r="O29" s="22"/>
      <c r="P29" s="22"/>
      <c r="Q29" s="22"/>
      <c r="R29" s="22"/>
    </row>
    <row r="30" spans="1:18">
      <c r="A30" s="3"/>
      <c r="B30" s="5">
        <v>40179</v>
      </c>
      <c r="C30" s="5">
        <v>40543</v>
      </c>
      <c r="D30" s="34">
        <f>F21</f>
        <v>2035600</v>
      </c>
      <c r="E30" s="28">
        <f>DAYS360(B30,C30)</f>
        <v>360</v>
      </c>
      <c r="F30" s="35">
        <f t="shared" ref="F30:F31" si="8">(D30*E30*0.12)/360</f>
        <v>244272</v>
      </c>
      <c r="G30" s="3"/>
      <c r="H30" s="3"/>
      <c r="I30" s="3"/>
      <c r="J30" s="3"/>
      <c r="K30" s="22"/>
      <c r="L30" s="22"/>
      <c r="M30" s="22"/>
      <c r="N30" s="22"/>
      <c r="O30" s="22"/>
      <c r="P30" s="22"/>
      <c r="Q30" s="22"/>
      <c r="R30" s="22"/>
    </row>
    <row r="31" spans="1:18" ht="17.25" customHeight="1">
      <c r="A31" s="3"/>
      <c r="B31" s="5">
        <v>40544</v>
      </c>
      <c r="C31" s="5">
        <v>40695</v>
      </c>
      <c r="D31" s="34">
        <f>F22</f>
        <v>853821.11111111112</v>
      </c>
      <c r="E31" s="7">
        <f t="shared" ref="E31" si="9">DAYS360(B31,C31)+1</f>
        <v>151</v>
      </c>
      <c r="F31" s="35">
        <f t="shared" si="8"/>
        <v>42975.662592592591</v>
      </c>
      <c r="G31" s="3"/>
      <c r="H31" s="3"/>
      <c r="I31" s="3"/>
    </row>
    <row r="32" spans="1:18" ht="17.25" customHeight="1">
      <c r="A32" s="3"/>
      <c r="B32" s="41" t="s">
        <v>7</v>
      </c>
      <c r="C32" s="41"/>
      <c r="D32" s="41"/>
      <c r="E32" s="41"/>
      <c r="F32" s="18">
        <f>SUM(F26:F31)</f>
        <v>1128628.9959259259</v>
      </c>
      <c r="G32" s="3"/>
      <c r="H32" s="3"/>
      <c r="I32" s="3"/>
    </row>
    <row r="33" spans="1:10" ht="17.2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10" ht="17.25" customHeight="1">
      <c r="A34" s="3"/>
      <c r="B34" s="4" t="s">
        <v>2</v>
      </c>
      <c r="C34" s="4" t="s">
        <v>3</v>
      </c>
      <c r="D34" s="4" t="s">
        <v>4</v>
      </c>
      <c r="E34" s="4" t="s">
        <v>5</v>
      </c>
      <c r="F34" s="6" t="s">
        <v>10</v>
      </c>
      <c r="G34" s="3"/>
      <c r="H34" s="3"/>
      <c r="I34" s="3"/>
    </row>
    <row r="35" spans="1:10" ht="17.25" customHeight="1">
      <c r="A35" s="3"/>
      <c r="B35" s="5">
        <v>38839</v>
      </c>
      <c r="C35" s="5">
        <v>39082</v>
      </c>
      <c r="D35" s="27">
        <f>1500000+535600</f>
        <v>2035600</v>
      </c>
      <c r="E35" s="28">
        <f>DAYS360(B35,C35)+1</f>
        <v>240</v>
      </c>
      <c r="F35" s="7">
        <f>(D35*E35)/720</f>
        <v>678533.33333333337</v>
      </c>
      <c r="G35" s="3"/>
      <c r="H35" s="3"/>
      <c r="I35" s="3"/>
    </row>
    <row r="36" spans="1:10">
      <c r="A36" s="3"/>
      <c r="B36" s="5">
        <v>39083</v>
      </c>
      <c r="C36" s="5">
        <v>39447</v>
      </c>
      <c r="D36" s="27">
        <f t="shared" ref="D36:D37" si="10">1500000+535600</f>
        <v>2035600</v>
      </c>
      <c r="E36" s="28">
        <f>DAYS360(B36,C36)</f>
        <v>360</v>
      </c>
      <c r="F36" s="7">
        <f t="shared" ref="F36:F37" si="11">(D36*E36)/720</f>
        <v>1017800</v>
      </c>
      <c r="G36" s="3"/>
      <c r="H36" s="3"/>
      <c r="I36" s="3"/>
      <c r="J36" s="3"/>
    </row>
    <row r="37" spans="1:10" ht="14.45" customHeight="1">
      <c r="A37" s="3"/>
      <c r="B37" s="5">
        <v>39448</v>
      </c>
      <c r="C37" s="5">
        <v>39813</v>
      </c>
      <c r="D37" s="27">
        <f t="shared" si="10"/>
        <v>2035600</v>
      </c>
      <c r="E37" s="28">
        <f>DAYS360(B37,C37)</f>
        <v>360</v>
      </c>
      <c r="F37" s="7">
        <f t="shared" si="11"/>
        <v>1017800</v>
      </c>
      <c r="G37" s="3"/>
      <c r="H37" s="3"/>
      <c r="I37" s="3"/>
      <c r="J37" s="3"/>
    </row>
    <row r="38" spans="1:10">
      <c r="A38" s="3"/>
      <c r="B38" s="5">
        <v>39814</v>
      </c>
      <c r="C38" s="5">
        <v>40178</v>
      </c>
      <c r="D38" s="27">
        <f>1500000+535600</f>
        <v>2035600</v>
      </c>
      <c r="E38" s="28">
        <f>DAYS360(B38,C38)</f>
        <v>360</v>
      </c>
      <c r="F38" s="7">
        <f>(D38*E38)/720</f>
        <v>1017800</v>
      </c>
      <c r="G38" s="3"/>
      <c r="H38" s="3"/>
      <c r="I38" s="3"/>
      <c r="J38" s="3"/>
    </row>
    <row r="39" spans="1:10">
      <c r="A39" s="3"/>
      <c r="B39" s="5">
        <v>40179</v>
      </c>
      <c r="C39" s="5">
        <v>40543</v>
      </c>
      <c r="D39" s="27">
        <f t="shared" ref="D39:D40" si="12">1500000+535600</f>
        <v>2035600</v>
      </c>
      <c r="E39" s="28">
        <f>DAYS360(B39,C39)</f>
        <v>360</v>
      </c>
      <c r="F39" s="7">
        <f t="shared" ref="F39:F40" si="13">(D39*E39)/720</f>
        <v>1017800</v>
      </c>
      <c r="G39" s="3"/>
      <c r="H39" s="3"/>
      <c r="I39" s="3"/>
      <c r="J39" s="3"/>
    </row>
    <row r="40" spans="1:10">
      <c r="A40" s="3"/>
      <c r="B40" s="5">
        <v>40544</v>
      </c>
      <c r="C40" s="5">
        <v>40695</v>
      </c>
      <c r="D40" s="27">
        <f t="shared" si="12"/>
        <v>2035600</v>
      </c>
      <c r="E40" s="7">
        <f t="shared" ref="E40" si="14">DAYS360(B40,C40)+1</f>
        <v>151</v>
      </c>
      <c r="F40" s="7">
        <f t="shared" si="13"/>
        <v>426910.55555555556</v>
      </c>
      <c r="G40" s="3"/>
      <c r="H40" s="3"/>
      <c r="I40" s="3"/>
      <c r="J40" s="3"/>
    </row>
    <row r="41" spans="1:10">
      <c r="A41" s="3"/>
      <c r="B41" s="41" t="s">
        <v>7</v>
      </c>
      <c r="C41" s="41"/>
      <c r="D41" s="41"/>
      <c r="E41" s="41"/>
      <c r="F41" s="8">
        <f>SUM(F35:F40)</f>
        <v>5176643.8888888899</v>
      </c>
      <c r="G41" s="3"/>
    </row>
    <row r="42" spans="1:10">
      <c r="A42" s="3"/>
      <c r="B42" s="3"/>
      <c r="C42" s="3"/>
      <c r="D42" s="3"/>
      <c r="E42" s="3"/>
      <c r="F42" s="3"/>
      <c r="G42" s="3"/>
    </row>
    <row r="43" spans="1:10">
      <c r="A43" s="3"/>
      <c r="B43" s="45" t="s">
        <v>11</v>
      </c>
      <c r="C43" s="46"/>
      <c r="D43" s="46"/>
      <c r="E43" s="46"/>
      <c r="F43" s="47"/>
      <c r="G43" s="3"/>
    </row>
    <row r="44" spans="1:10" ht="15" customHeight="1">
      <c r="A44" s="3"/>
      <c r="B44" s="23" t="s">
        <v>2</v>
      </c>
      <c r="C44" s="23" t="s">
        <v>3</v>
      </c>
      <c r="D44" s="23" t="s">
        <v>4</v>
      </c>
      <c r="E44" s="23" t="s">
        <v>5</v>
      </c>
      <c r="F44" s="23" t="s">
        <v>12</v>
      </c>
      <c r="G44" s="3"/>
    </row>
    <row r="45" spans="1:10" ht="15" customHeight="1">
      <c r="A45" s="3"/>
      <c r="B45" s="25">
        <v>39128</v>
      </c>
      <c r="C45" s="25">
        <v>39492</v>
      </c>
      <c r="D45" s="27">
        <f>1500000+535600</f>
        <v>2035600</v>
      </c>
      <c r="E45" s="36">
        <f>DAYS360(B45,C45)+1</f>
        <v>360</v>
      </c>
      <c r="F45" s="24">
        <f>(D45/30)*E45</f>
        <v>24427200</v>
      </c>
      <c r="G45" s="3"/>
    </row>
    <row r="46" spans="1:10" ht="15" customHeight="1">
      <c r="A46" s="3"/>
      <c r="B46" s="25">
        <v>39493</v>
      </c>
      <c r="C46" s="25">
        <v>39858</v>
      </c>
      <c r="D46" s="27">
        <f t="shared" ref="D46:D49" si="15">1500000+535600</f>
        <v>2035600</v>
      </c>
      <c r="E46" s="36">
        <f t="shared" ref="E46:E47" si="16">DAYS360(B46,C46)+1</f>
        <v>360</v>
      </c>
      <c r="F46" s="24">
        <f t="shared" ref="F46:F47" si="17">(D46/30)*E46</f>
        <v>24427200</v>
      </c>
      <c r="G46" s="3"/>
    </row>
    <row r="47" spans="1:10" ht="15" customHeight="1">
      <c r="A47" s="3"/>
      <c r="B47" s="25">
        <v>39859</v>
      </c>
      <c r="C47" s="25">
        <v>40223</v>
      </c>
      <c r="D47" s="27">
        <f t="shared" si="15"/>
        <v>2035600</v>
      </c>
      <c r="E47" s="36">
        <f t="shared" si="16"/>
        <v>360</v>
      </c>
      <c r="F47" s="24">
        <f t="shared" si="17"/>
        <v>24427200</v>
      </c>
      <c r="G47" s="3"/>
    </row>
    <row r="48" spans="1:10">
      <c r="A48" s="3"/>
      <c r="B48" s="25">
        <v>40224</v>
      </c>
      <c r="C48" s="25">
        <v>40588</v>
      </c>
      <c r="D48" s="27">
        <f t="shared" si="15"/>
        <v>2035600</v>
      </c>
      <c r="E48" s="36">
        <f>DAYS360(B48,C48)+1</f>
        <v>360</v>
      </c>
      <c r="F48" s="24">
        <f>(D48/30)*E48</f>
        <v>24427200</v>
      </c>
      <c r="G48" s="3"/>
    </row>
    <row r="49" spans="1:7">
      <c r="A49" s="3"/>
      <c r="B49" s="25">
        <v>40589</v>
      </c>
      <c r="C49" s="25">
        <v>40786</v>
      </c>
      <c r="D49" s="27">
        <f t="shared" si="15"/>
        <v>2035600</v>
      </c>
      <c r="E49" s="36">
        <f>DAYS360(B49,C49)+1</f>
        <v>197</v>
      </c>
      <c r="F49" s="24">
        <f>(D49/30)*E49</f>
        <v>13367106.666666666</v>
      </c>
      <c r="G49" s="3"/>
    </row>
    <row r="50" spans="1:7">
      <c r="A50" s="3"/>
      <c r="B50" s="48" t="s">
        <v>7</v>
      </c>
      <c r="C50" s="49"/>
      <c r="D50" s="49"/>
      <c r="E50" s="50"/>
      <c r="F50" s="26">
        <f>SUM(F45:F49)</f>
        <v>111075906.66666667</v>
      </c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57" t="s">
        <v>13</v>
      </c>
      <c r="C52" s="58"/>
      <c r="D52" s="58"/>
      <c r="E52" s="58"/>
      <c r="F52" s="59"/>
      <c r="G52" s="3"/>
    </row>
    <row r="53" spans="1:7">
      <c r="A53" s="3"/>
      <c r="B53" s="51" t="s">
        <v>14</v>
      </c>
      <c r="C53" s="52"/>
      <c r="D53" s="51" t="s">
        <v>15</v>
      </c>
      <c r="E53" s="52"/>
      <c r="F53" s="37" t="s">
        <v>16</v>
      </c>
      <c r="G53" s="3"/>
    </row>
    <row r="54" spans="1:7">
      <c r="A54" s="3"/>
      <c r="B54" s="53">
        <f>D49/30</f>
        <v>67853.333333333328</v>
      </c>
      <c r="C54" s="54"/>
      <c r="D54" s="55">
        <v>720</v>
      </c>
      <c r="E54" s="56"/>
      <c r="F54" s="19">
        <f>B54*D54</f>
        <v>48854400</v>
      </c>
      <c r="G54" s="3"/>
    </row>
    <row r="55" spans="1:7">
      <c r="A55" s="3"/>
      <c r="B55" s="10"/>
      <c r="C55" s="11"/>
      <c r="D55" s="12"/>
      <c r="E55" s="12"/>
      <c r="F55" s="13"/>
      <c r="G55" s="3"/>
    </row>
    <row r="56" spans="1:7">
      <c r="B56" s="3"/>
      <c r="C56" s="3"/>
      <c r="D56" s="3"/>
      <c r="E56" s="3"/>
      <c r="F56" s="3"/>
    </row>
    <row r="57" spans="1:7">
      <c r="B57" s="44" t="s">
        <v>17</v>
      </c>
      <c r="C57" s="44"/>
      <c r="D57" s="44"/>
      <c r="E57" s="44"/>
      <c r="F57" s="9">
        <f>F14+F23+F32+F41+F50+F54</f>
        <v>186942155.10703704</v>
      </c>
    </row>
    <row r="58" spans="1:7">
      <c r="B58" s="3"/>
      <c r="C58" s="3"/>
      <c r="D58" s="3"/>
      <c r="E58" s="3"/>
      <c r="F58" s="3"/>
    </row>
  </sheetData>
  <mergeCells count="14">
    <mergeCell ref="B57:E57"/>
    <mergeCell ref="B43:F43"/>
    <mergeCell ref="B50:E50"/>
    <mergeCell ref="D53:E53"/>
    <mergeCell ref="B54:C54"/>
    <mergeCell ref="D54:E54"/>
    <mergeCell ref="B52:F52"/>
    <mergeCell ref="B53:C53"/>
    <mergeCell ref="B32:E32"/>
    <mergeCell ref="B41:E41"/>
    <mergeCell ref="B5:F5"/>
    <mergeCell ref="B23:E23"/>
    <mergeCell ref="J4:R16"/>
    <mergeCell ref="B14:E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52"/>
  <sheetViews>
    <sheetView tabSelected="1" workbookViewId="0">
      <selection activeCell="H14" sqref="H14"/>
    </sheetView>
  </sheetViews>
  <sheetFormatPr defaultColWidth="11.42578125" defaultRowHeight="15"/>
  <cols>
    <col min="5" max="5" width="14.28515625" customWidth="1"/>
    <col min="6" max="6" width="15.28515625" customWidth="1"/>
    <col min="7" max="7" width="22.7109375" customWidth="1"/>
  </cols>
  <sheetData>
    <row r="3" spans="1:15" ht="15" customHeight="1">
      <c r="A3" s="3"/>
      <c r="B3" s="42" t="s">
        <v>1</v>
      </c>
      <c r="C3" s="42"/>
      <c r="D3" s="42"/>
      <c r="E3" s="42"/>
      <c r="F3" s="42"/>
      <c r="G3" s="3"/>
      <c r="H3" s="3"/>
      <c r="I3" s="60" t="s">
        <v>18</v>
      </c>
      <c r="J3" s="60"/>
      <c r="K3" s="60"/>
      <c r="L3" s="60"/>
      <c r="M3" s="60"/>
      <c r="N3" s="60"/>
      <c r="O3" s="60"/>
    </row>
    <row r="4" spans="1:15" ht="15" customHeight="1">
      <c r="A4" s="3"/>
      <c r="B4" s="3"/>
      <c r="C4" s="3"/>
      <c r="D4" s="3"/>
      <c r="E4" s="3"/>
      <c r="F4" s="3"/>
      <c r="G4" s="3"/>
      <c r="H4" s="3"/>
      <c r="I4" s="60"/>
      <c r="J4" s="60"/>
      <c r="K4" s="60"/>
      <c r="L4" s="60"/>
      <c r="M4" s="60"/>
      <c r="N4" s="60"/>
      <c r="O4" s="60"/>
    </row>
    <row r="5" spans="1:15" ht="15" customHeight="1">
      <c r="A5" s="3"/>
      <c r="B5" s="4" t="s">
        <v>2</v>
      </c>
      <c r="C5" s="4" t="s">
        <v>3</v>
      </c>
      <c r="D5" s="4" t="s">
        <v>4</v>
      </c>
      <c r="E5" s="4" t="s">
        <v>5</v>
      </c>
      <c r="F5" s="6" t="s">
        <v>6</v>
      </c>
      <c r="G5" s="39"/>
      <c r="H5" s="3"/>
      <c r="I5" s="60"/>
      <c r="J5" s="60"/>
      <c r="K5" s="60"/>
      <c r="L5" s="60"/>
      <c r="M5" s="60"/>
      <c r="N5" s="60"/>
      <c r="O5" s="60"/>
    </row>
    <row r="6" spans="1:15" ht="15" customHeight="1">
      <c r="A6" s="3"/>
      <c r="B6" s="5">
        <v>38839</v>
      </c>
      <c r="C6" s="5">
        <v>39082</v>
      </c>
      <c r="D6" s="27">
        <f>1500000+535600</f>
        <v>2035600</v>
      </c>
      <c r="E6" s="28">
        <f>DAYS360(B6,C6)+1</f>
        <v>240</v>
      </c>
      <c r="F6" s="38">
        <f>(D6*E6)/360</f>
        <v>1357066.6666666667</v>
      </c>
      <c r="G6" s="39"/>
      <c r="H6" s="3"/>
      <c r="I6" s="60"/>
      <c r="J6" s="60"/>
      <c r="K6" s="60"/>
      <c r="L6" s="60"/>
      <c r="M6" s="60"/>
      <c r="N6" s="60"/>
      <c r="O6" s="60"/>
    </row>
    <row r="7" spans="1:15" ht="15" customHeight="1">
      <c r="A7" s="3"/>
      <c r="B7" s="5">
        <v>39083</v>
      </c>
      <c r="C7" s="5">
        <v>39447</v>
      </c>
      <c r="D7" s="27">
        <f t="shared" ref="D7:D8" si="0">1500000+535600</f>
        <v>2035600</v>
      </c>
      <c r="E7" s="28">
        <f>DAYS360(B7,C7)</f>
        <v>360</v>
      </c>
      <c r="F7" s="38">
        <f t="shared" ref="F7:F9" si="1">(D7*E7)/360</f>
        <v>2035600</v>
      </c>
      <c r="G7" s="39"/>
      <c r="H7" s="3"/>
      <c r="I7" s="3"/>
      <c r="J7" s="3"/>
      <c r="K7" s="1"/>
    </row>
    <row r="8" spans="1:15" ht="15" customHeight="1">
      <c r="A8" s="3"/>
      <c r="B8" s="5">
        <v>39448</v>
      </c>
      <c r="C8" s="5">
        <v>39813</v>
      </c>
      <c r="D8" s="27">
        <f t="shared" si="0"/>
        <v>2035600</v>
      </c>
      <c r="E8" s="28">
        <f>DAYS360(B8,C8)</f>
        <v>360</v>
      </c>
      <c r="F8" s="38">
        <f t="shared" si="1"/>
        <v>2035600</v>
      </c>
      <c r="G8" s="39"/>
      <c r="H8" s="3"/>
      <c r="I8" s="15"/>
      <c r="J8" s="15"/>
      <c r="K8" s="61" t="s">
        <v>19</v>
      </c>
      <c r="L8" s="61"/>
      <c r="M8" s="61"/>
      <c r="N8" s="61"/>
      <c r="O8" s="61"/>
    </row>
    <row r="9" spans="1:15" ht="15" customHeight="1">
      <c r="A9" s="3"/>
      <c r="B9" s="5">
        <v>39814</v>
      </c>
      <c r="C9" s="5">
        <v>40178</v>
      </c>
      <c r="D9" s="27">
        <f>1500000+535600</f>
        <v>2035600</v>
      </c>
      <c r="E9" s="28">
        <f>DAYS360(B9,C9)</f>
        <v>360</v>
      </c>
      <c r="F9" s="38">
        <f t="shared" si="1"/>
        <v>2035600</v>
      </c>
      <c r="G9" s="39"/>
      <c r="H9" s="3"/>
      <c r="I9" s="15"/>
      <c r="J9" s="15"/>
      <c r="K9" s="61"/>
      <c r="L9" s="61"/>
      <c r="M9" s="61"/>
      <c r="N9" s="61"/>
      <c r="O9" s="61"/>
    </row>
    <row r="10" spans="1:15">
      <c r="A10" s="3"/>
      <c r="B10" s="5">
        <v>40179</v>
      </c>
      <c r="C10" s="5">
        <v>40543</v>
      </c>
      <c r="D10" s="27">
        <f t="shared" ref="D10:D11" si="2">1500000+535600</f>
        <v>2035600</v>
      </c>
      <c r="E10" s="28">
        <f>DAYS360(B10,C10)</f>
        <v>360</v>
      </c>
      <c r="F10" s="34">
        <f>(D10*E10)/360</f>
        <v>2035600</v>
      </c>
      <c r="G10" s="39"/>
      <c r="H10" s="3"/>
      <c r="I10" s="15"/>
      <c r="J10" s="15"/>
      <c r="K10" s="61"/>
      <c r="L10" s="61"/>
      <c r="M10" s="61"/>
      <c r="N10" s="61"/>
      <c r="O10" s="61"/>
    </row>
    <row r="11" spans="1:15">
      <c r="A11" s="3"/>
      <c r="B11" s="5">
        <v>40544</v>
      </c>
      <c r="C11" s="5">
        <v>40695</v>
      </c>
      <c r="D11" s="27">
        <f t="shared" si="2"/>
        <v>2035600</v>
      </c>
      <c r="E11" s="28">
        <f t="shared" ref="E11" si="3">DAYS360(B11,C11)+1</f>
        <v>151</v>
      </c>
      <c r="F11" s="17">
        <f>(D11*E11)/360</f>
        <v>853821.11111111112</v>
      </c>
      <c r="G11" s="39"/>
      <c r="H11" s="3"/>
      <c r="I11" s="15"/>
      <c r="J11" s="15"/>
      <c r="K11" s="61"/>
      <c r="L11" s="61"/>
      <c r="M11" s="61"/>
      <c r="N11" s="61"/>
      <c r="O11" s="61"/>
    </row>
    <row r="12" spans="1:15" ht="15" customHeight="1">
      <c r="A12" s="3"/>
      <c r="B12" s="41" t="s">
        <v>7</v>
      </c>
      <c r="C12" s="41"/>
      <c r="D12" s="41"/>
      <c r="E12" s="41"/>
      <c r="F12" s="18">
        <f>SUM(F6:F11)</f>
        <v>10353287.77777778</v>
      </c>
      <c r="G12" s="39"/>
      <c r="H12" s="3"/>
      <c r="I12" s="15"/>
      <c r="J12" s="15"/>
      <c r="K12" s="15"/>
      <c r="L12" s="1"/>
    </row>
    <row r="13" spans="1:15" ht="15" customHeight="1">
      <c r="A13" s="3"/>
      <c r="B13" s="3"/>
      <c r="C13" s="3"/>
      <c r="D13" s="3"/>
      <c r="E13" s="3"/>
      <c r="F13" s="3"/>
      <c r="G13" s="39"/>
      <c r="H13" s="3"/>
      <c r="I13" s="15"/>
      <c r="J13" s="15"/>
      <c r="K13" s="15"/>
      <c r="L13" s="1"/>
    </row>
    <row r="14" spans="1:15">
      <c r="A14" s="3"/>
      <c r="B14" s="4" t="s">
        <v>2</v>
      </c>
      <c r="C14" s="4" t="s">
        <v>3</v>
      </c>
      <c r="D14" s="4" t="s">
        <v>4</v>
      </c>
      <c r="E14" s="4" t="s">
        <v>5</v>
      </c>
      <c r="F14" s="16" t="s">
        <v>8</v>
      </c>
      <c r="G14" s="32"/>
      <c r="H14" s="3"/>
      <c r="I14" s="15"/>
      <c r="J14" s="15"/>
      <c r="K14" s="60" t="s">
        <v>20</v>
      </c>
      <c r="L14" s="60"/>
      <c r="M14" s="60"/>
      <c r="N14" s="60"/>
      <c r="O14" s="60"/>
    </row>
    <row r="15" spans="1:15">
      <c r="A15" s="3"/>
      <c r="B15" s="5">
        <v>38839</v>
      </c>
      <c r="C15" s="5">
        <v>39082</v>
      </c>
      <c r="D15" s="27">
        <f>1500000+535600</f>
        <v>2035600</v>
      </c>
      <c r="E15" s="28">
        <f>DAYS360(B15,C15)+1</f>
        <v>240</v>
      </c>
      <c r="F15" s="34">
        <f>(D15*E15)/360</f>
        <v>1357066.6666666667</v>
      </c>
      <c r="G15" s="32"/>
      <c r="H15" s="3"/>
      <c r="I15" s="3"/>
      <c r="J15" s="15"/>
      <c r="K15" s="60"/>
      <c r="L15" s="60"/>
      <c r="M15" s="60"/>
      <c r="N15" s="60"/>
      <c r="O15" s="60"/>
    </row>
    <row r="16" spans="1:15">
      <c r="A16" s="3"/>
      <c r="B16" s="5">
        <v>39083</v>
      </c>
      <c r="C16" s="5">
        <v>39447</v>
      </c>
      <c r="D16" s="27">
        <f t="shared" ref="D16:D17" si="4">1500000+535600</f>
        <v>2035600</v>
      </c>
      <c r="E16" s="28">
        <f>DAYS360(B16,C16)</f>
        <v>360</v>
      </c>
      <c r="F16" s="34">
        <f t="shared" ref="F16:F17" si="5">(D16*E16)/360</f>
        <v>2035600</v>
      </c>
      <c r="G16" s="32"/>
      <c r="H16" s="3"/>
      <c r="I16" s="3"/>
      <c r="J16" s="15"/>
      <c r="K16" s="60"/>
      <c r="L16" s="60"/>
      <c r="M16" s="60"/>
      <c r="N16" s="60"/>
      <c r="O16" s="60"/>
    </row>
    <row r="17" spans="1:18">
      <c r="A17" s="3"/>
      <c r="B17" s="5">
        <v>39448</v>
      </c>
      <c r="C17" s="5">
        <v>39813</v>
      </c>
      <c r="D17" s="27">
        <f t="shared" si="4"/>
        <v>2035600</v>
      </c>
      <c r="E17" s="28">
        <f>DAYS360(B17,C17)</f>
        <v>360</v>
      </c>
      <c r="F17" s="34">
        <f t="shared" si="5"/>
        <v>2035600</v>
      </c>
      <c r="G17" s="32"/>
      <c r="H17" s="3"/>
      <c r="J17" s="15"/>
      <c r="K17" s="60"/>
      <c r="L17" s="60"/>
      <c r="M17" s="60"/>
      <c r="N17" s="60"/>
      <c r="O17" s="60"/>
    </row>
    <row r="18" spans="1:18">
      <c r="A18" s="3"/>
      <c r="B18" s="5">
        <v>39814</v>
      </c>
      <c r="C18" s="5">
        <v>40178</v>
      </c>
      <c r="D18" s="27">
        <f>1500000+535600</f>
        <v>2035600</v>
      </c>
      <c r="E18" s="28">
        <f>DAYS360(B18,C18)</f>
        <v>360</v>
      </c>
      <c r="F18" s="34">
        <f>(D18*E18)/360</f>
        <v>2035600</v>
      </c>
      <c r="G18" s="32"/>
      <c r="H18" s="3"/>
      <c r="J18" s="15"/>
      <c r="K18" s="60"/>
      <c r="L18" s="60"/>
      <c r="M18" s="60"/>
      <c r="N18" s="60"/>
      <c r="O18" s="60"/>
    </row>
    <row r="19" spans="1:18">
      <c r="A19" s="3"/>
      <c r="B19" s="5">
        <v>40179</v>
      </c>
      <c r="C19" s="5">
        <v>40543</v>
      </c>
      <c r="D19" s="27">
        <f t="shared" ref="D19:D20" si="6">1500000+535600</f>
        <v>2035600</v>
      </c>
      <c r="E19" s="28">
        <f>DAYS360(B19,C19)</f>
        <v>360</v>
      </c>
      <c r="F19" s="34">
        <f>(D19*E19)/360</f>
        <v>2035600</v>
      </c>
      <c r="G19" s="32"/>
      <c r="H19" s="3"/>
      <c r="J19" s="15"/>
      <c r="K19" s="21"/>
      <c r="L19" s="21"/>
    </row>
    <row r="20" spans="1:18">
      <c r="A20" s="3"/>
      <c r="B20" s="5">
        <v>40544</v>
      </c>
      <c r="C20" s="5">
        <v>40695</v>
      </c>
      <c r="D20" s="27">
        <f t="shared" si="6"/>
        <v>2035600</v>
      </c>
      <c r="E20" s="7">
        <f t="shared" ref="E20" si="7">DAYS360(B20,C20)+1</f>
        <v>151</v>
      </c>
      <c r="F20" s="33">
        <f>(D20*E20)/360</f>
        <v>853821.11111111112</v>
      </c>
      <c r="G20" s="32"/>
      <c r="H20" s="3"/>
      <c r="J20" s="15"/>
      <c r="K20" s="21"/>
      <c r="L20" s="21"/>
    </row>
    <row r="21" spans="1:18">
      <c r="A21" s="3"/>
      <c r="B21" s="41" t="s">
        <v>7</v>
      </c>
      <c r="C21" s="41"/>
      <c r="D21" s="41"/>
      <c r="E21" s="41"/>
      <c r="F21" s="18">
        <f>SUM(F15:F20)</f>
        <v>10353287.77777778</v>
      </c>
      <c r="G21" s="32"/>
      <c r="H21" s="3"/>
      <c r="J21" s="15"/>
      <c r="K21" s="21"/>
      <c r="L21" s="21"/>
    </row>
    <row r="22" spans="1:18">
      <c r="A22" s="3"/>
      <c r="B22" s="3"/>
      <c r="C22" s="3"/>
      <c r="D22" s="3"/>
      <c r="E22" s="3"/>
      <c r="F22" s="3"/>
      <c r="G22" s="32"/>
      <c r="H22" s="3"/>
      <c r="J22" s="15"/>
      <c r="K22" s="21"/>
      <c r="L22" s="21"/>
    </row>
    <row r="23" spans="1:18">
      <c r="A23" s="3"/>
      <c r="B23" s="4" t="s">
        <v>2</v>
      </c>
      <c r="C23" s="4" t="s">
        <v>3</v>
      </c>
      <c r="D23" s="4" t="s">
        <v>8</v>
      </c>
      <c r="E23" s="4" t="s">
        <v>5</v>
      </c>
      <c r="F23" s="6" t="s">
        <v>9</v>
      </c>
      <c r="G23" s="3"/>
      <c r="H23" s="3"/>
      <c r="J23" s="15"/>
    </row>
    <row r="24" spans="1:18">
      <c r="A24" s="3"/>
      <c r="B24" s="5">
        <v>38839</v>
      </c>
      <c r="C24" s="5">
        <v>39082</v>
      </c>
      <c r="D24" s="40">
        <f>F15</f>
        <v>1357066.6666666667</v>
      </c>
      <c r="E24" s="28">
        <f>DAYS360(B24,C24)+1</f>
        <v>240</v>
      </c>
      <c r="F24" s="35">
        <f>(D24*E24*0.12)/360</f>
        <v>108565.33333333333</v>
      </c>
      <c r="G24" s="3"/>
      <c r="H24" s="3"/>
      <c r="J24" s="3"/>
    </row>
    <row r="25" spans="1:18">
      <c r="A25" s="3"/>
      <c r="B25" s="5">
        <v>39083</v>
      </c>
      <c r="C25" s="5">
        <v>39447</v>
      </c>
      <c r="D25" s="40">
        <f>F16</f>
        <v>2035600</v>
      </c>
      <c r="E25" s="28">
        <f>DAYS360(B25,C25)</f>
        <v>360</v>
      </c>
      <c r="F25" s="35">
        <f>(D25*E25*0.12)/360</f>
        <v>244272</v>
      </c>
      <c r="G25" s="3"/>
      <c r="H25" s="3"/>
      <c r="I25" s="3"/>
      <c r="J25" s="3"/>
    </row>
    <row r="26" spans="1:18">
      <c r="A26" s="3"/>
      <c r="B26" s="5">
        <v>39448</v>
      </c>
      <c r="C26" s="5">
        <v>39813</v>
      </c>
      <c r="D26" s="40">
        <f>F17</f>
        <v>2035600</v>
      </c>
      <c r="E26" s="28">
        <f>DAYS360(B26,C26)</f>
        <v>360</v>
      </c>
      <c r="F26" s="35">
        <f>(D26*E26*0.12)/360</f>
        <v>244272</v>
      </c>
      <c r="G26" s="3"/>
      <c r="H26" s="3"/>
      <c r="I26" s="29"/>
      <c r="J26" s="3"/>
      <c r="K26" s="20"/>
    </row>
    <row r="27" spans="1:18" ht="15" customHeight="1">
      <c r="A27" s="3"/>
      <c r="B27" s="5">
        <v>39814</v>
      </c>
      <c r="C27" s="5">
        <v>40178</v>
      </c>
      <c r="D27" s="34">
        <f>F18</f>
        <v>2035600</v>
      </c>
      <c r="E27" s="28">
        <f>DAYS360(B27,C27)</f>
        <v>360</v>
      </c>
      <c r="F27" s="35">
        <f>(D27*E27*0.12)/360</f>
        <v>244272</v>
      </c>
      <c r="G27" s="3"/>
      <c r="H27" s="3"/>
      <c r="J27" s="3"/>
      <c r="K27" s="20"/>
    </row>
    <row r="28" spans="1:18">
      <c r="A28" s="3"/>
      <c r="B28" s="5">
        <v>40179</v>
      </c>
      <c r="C28" s="5">
        <v>40543</v>
      </c>
      <c r="D28" s="34">
        <f>F19</f>
        <v>2035600</v>
      </c>
      <c r="E28" s="28">
        <f>DAYS360(B28,C28)</f>
        <v>360</v>
      </c>
      <c r="F28" s="35">
        <f t="shared" ref="F28:F29" si="8">(D28*E28*0.12)/360</f>
        <v>244272</v>
      </c>
      <c r="G28" s="3"/>
      <c r="H28" s="3"/>
      <c r="J28" s="3"/>
    </row>
    <row r="29" spans="1:18">
      <c r="A29" s="3"/>
      <c r="B29" s="5">
        <v>40544</v>
      </c>
      <c r="C29" s="5">
        <v>40695</v>
      </c>
      <c r="D29" s="34">
        <f>F20</f>
        <v>853821.11111111112</v>
      </c>
      <c r="E29" s="7">
        <f t="shared" ref="E29" si="9">DAYS360(B29,C29)+1</f>
        <v>151</v>
      </c>
      <c r="F29" s="35">
        <f t="shared" si="8"/>
        <v>42975.662592592591</v>
      </c>
      <c r="G29" s="3"/>
      <c r="H29" s="3"/>
      <c r="J29" s="3"/>
    </row>
    <row r="30" spans="1:18">
      <c r="A30" s="3"/>
      <c r="B30" s="41" t="s">
        <v>7</v>
      </c>
      <c r="C30" s="41"/>
      <c r="D30" s="41"/>
      <c r="E30" s="41"/>
      <c r="F30" s="18">
        <f>SUM(F24:F29)</f>
        <v>1128628.9959259259</v>
      </c>
      <c r="G30" s="3"/>
      <c r="H30" s="3"/>
      <c r="J30" s="3"/>
    </row>
    <row r="31" spans="1:18" ht="14.25" customHeight="1">
      <c r="A31" s="3"/>
      <c r="B31" s="3"/>
      <c r="C31" s="3"/>
      <c r="D31" s="3"/>
      <c r="E31" s="3"/>
      <c r="F31" s="3"/>
      <c r="G31" s="3"/>
      <c r="H31" s="29"/>
      <c r="P31" s="22"/>
      <c r="Q31" s="22"/>
      <c r="R31" s="22"/>
    </row>
    <row r="32" spans="1:18">
      <c r="A32" s="3"/>
      <c r="B32" s="4" t="s">
        <v>2</v>
      </c>
      <c r="C32" s="4" t="s">
        <v>3</v>
      </c>
      <c r="D32" s="4" t="s">
        <v>4</v>
      </c>
      <c r="E32" s="4" t="s">
        <v>5</v>
      </c>
      <c r="F32" s="6" t="s">
        <v>10</v>
      </c>
      <c r="G32" s="3"/>
      <c r="H32" s="2"/>
    </row>
    <row r="33" spans="1:10">
      <c r="A33" s="3"/>
      <c r="B33" s="5">
        <v>38839</v>
      </c>
      <c r="C33" s="5">
        <v>39082</v>
      </c>
      <c r="D33" s="27">
        <f>1500000+535600</f>
        <v>2035600</v>
      </c>
      <c r="E33" s="28">
        <f>DAYS360(B33,C33)+1</f>
        <v>240</v>
      </c>
      <c r="F33" s="7">
        <f>(D33*E33)/720</f>
        <v>678533.33333333337</v>
      </c>
      <c r="G33" s="3"/>
      <c r="H33" s="2"/>
      <c r="J33" s="3"/>
    </row>
    <row r="34" spans="1:10">
      <c r="A34" s="3"/>
      <c r="B34" s="5">
        <v>39083</v>
      </c>
      <c r="C34" s="5">
        <v>39447</v>
      </c>
      <c r="D34" s="27">
        <f t="shared" ref="D34:D35" si="10">1500000+535600</f>
        <v>2035600</v>
      </c>
      <c r="E34" s="28">
        <f>DAYS360(B34,C34)</f>
        <v>360</v>
      </c>
      <c r="F34" s="7">
        <f t="shared" ref="F34:F35" si="11">(D34*E34)/720</f>
        <v>1017800</v>
      </c>
      <c r="G34" s="3"/>
      <c r="H34" s="2"/>
      <c r="J34" s="20"/>
    </row>
    <row r="35" spans="1:10">
      <c r="A35" s="3"/>
      <c r="B35" s="5">
        <v>39448</v>
      </c>
      <c r="C35" s="5">
        <v>39813</v>
      </c>
      <c r="D35" s="27">
        <f t="shared" si="10"/>
        <v>2035600</v>
      </c>
      <c r="E35" s="28">
        <f>DAYS360(B35,C35)</f>
        <v>360</v>
      </c>
      <c r="F35" s="7">
        <f t="shared" si="11"/>
        <v>1017800</v>
      </c>
      <c r="G35" s="3"/>
      <c r="H35" s="2"/>
      <c r="J35" s="20"/>
    </row>
    <row r="36" spans="1:10" ht="17.25" customHeight="1">
      <c r="A36" s="3"/>
      <c r="B36" s="5">
        <v>39814</v>
      </c>
      <c r="C36" s="5">
        <v>40178</v>
      </c>
      <c r="D36" s="27">
        <f>1500000+535600</f>
        <v>2035600</v>
      </c>
      <c r="E36" s="28">
        <f>DAYS360(B36,C36)</f>
        <v>360</v>
      </c>
      <c r="F36" s="7">
        <f>(D36*E36)/720</f>
        <v>1017800</v>
      </c>
      <c r="G36" s="3"/>
      <c r="J36" s="3"/>
    </row>
    <row r="37" spans="1:10" ht="17.25" customHeight="1">
      <c r="A37" s="3"/>
      <c r="B37" s="5">
        <v>40179</v>
      </c>
      <c r="C37" s="5">
        <v>40543</v>
      </c>
      <c r="D37" s="27">
        <f t="shared" ref="D37:D38" si="12">1500000+535600</f>
        <v>2035600</v>
      </c>
      <c r="E37" s="28">
        <f>DAYS360(B37,C37)</f>
        <v>360</v>
      </c>
      <c r="F37" s="7">
        <f t="shared" ref="F37:F38" si="13">(D37*E37)/720</f>
        <v>1017800</v>
      </c>
      <c r="G37" s="3"/>
      <c r="J37" s="3"/>
    </row>
    <row r="38" spans="1:10">
      <c r="A38" s="3"/>
      <c r="B38" s="5">
        <v>40544</v>
      </c>
      <c r="C38" s="5">
        <v>40695</v>
      </c>
      <c r="D38" s="27">
        <f t="shared" si="12"/>
        <v>2035600</v>
      </c>
      <c r="E38" s="7">
        <f t="shared" ref="E38" si="14">DAYS360(B38,C38)+1</f>
        <v>151</v>
      </c>
      <c r="F38" s="7">
        <f t="shared" si="13"/>
        <v>426910.55555555556</v>
      </c>
      <c r="G38" s="3"/>
      <c r="J38" s="3"/>
    </row>
    <row r="39" spans="1:10">
      <c r="A39" s="3"/>
      <c r="B39" s="41" t="s">
        <v>7</v>
      </c>
      <c r="C39" s="41"/>
      <c r="D39" s="41"/>
      <c r="E39" s="41"/>
      <c r="F39" s="8">
        <f>SUM(F33:F38)</f>
        <v>5176643.8888888899</v>
      </c>
      <c r="G39" s="3"/>
      <c r="J39" s="3"/>
    </row>
    <row r="40" spans="1:10">
      <c r="J40" s="3"/>
    </row>
    <row r="41" spans="1:10">
      <c r="B41" s="44" t="s">
        <v>21</v>
      </c>
      <c r="C41" s="44"/>
      <c r="D41" s="44"/>
      <c r="E41" s="44"/>
      <c r="F41" s="9">
        <f>F12+F21+F30+F39</f>
        <v>27011848.440370373</v>
      </c>
      <c r="J41" s="3"/>
    </row>
    <row r="46" spans="1:10">
      <c r="A46" s="3"/>
    </row>
    <row r="47" spans="1:10">
      <c r="A47" s="3"/>
    </row>
    <row r="48" spans="1:10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</sheetData>
  <mergeCells count="9">
    <mergeCell ref="B41:E41"/>
    <mergeCell ref="B12:E12"/>
    <mergeCell ref="B21:E21"/>
    <mergeCell ref="B30:E30"/>
    <mergeCell ref="K14:O18"/>
    <mergeCell ref="B3:F3"/>
    <mergeCell ref="B39:E39"/>
    <mergeCell ref="I3:O6"/>
    <mergeCell ref="K8:O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Paola Andrea Astudillo Osorio</cp:lastModifiedBy>
  <cp:revision/>
  <dcterms:created xsi:type="dcterms:W3CDTF">2023-05-23T18:21:31Z</dcterms:created>
  <dcterms:modified xsi:type="dcterms:W3CDTF">2024-05-31T21:57:37Z</dcterms:modified>
  <cp:category/>
  <cp:contentStatus/>
</cp:coreProperties>
</file>