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76629872-5AA6-454C-8764-CFED0E6D32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N ABONOS" sheetId="4" r:id="rId1"/>
    <sheet name="ACUERDO DE PAG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3" l="1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10" i="3"/>
  <c r="G10" i="3"/>
  <c r="D10" i="3"/>
  <c r="C10" i="3"/>
  <c r="D19" i="4"/>
  <c r="E18" i="4"/>
  <c r="E14" i="4"/>
  <c r="E16" i="4" l="1"/>
  <c r="E20" i="4" s="1"/>
  <c r="E10" i="3"/>
  <c r="O10" i="3"/>
  <c r="C70" i="3"/>
  <c r="G70" i="3"/>
  <c r="M10" i="3"/>
  <c r="K10" i="3"/>
  <c r="N10" i="3" l="1"/>
  <c r="K66" i="3"/>
  <c r="K62" i="3"/>
  <c r="K58" i="3"/>
  <c r="K54" i="3"/>
  <c r="K50" i="3"/>
  <c r="K46" i="3"/>
  <c r="K42" i="3"/>
  <c r="K38" i="3"/>
  <c r="K34" i="3"/>
  <c r="K30" i="3"/>
  <c r="K26" i="3"/>
  <c r="K22" i="3"/>
  <c r="K18" i="3"/>
  <c r="K14" i="3"/>
  <c r="K65" i="3"/>
  <c r="K57" i="3"/>
  <c r="K49" i="3"/>
  <c r="K41" i="3"/>
  <c r="K33" i="3"/>
  <c r="K25" i="3"/>
  <c r="K17" i="3"/>
  <c r="K64" i="3"/>
  <c r="K56" i="3"/>
  <c r="K48" i="3"/>
  <c r="K40" i="3"/>
  <c r="K32" i="3"/>
  <c r="K24" i="3"/>
  <c r="K13" i="3"/>
  <c r="K69" i="3"/>
  <c r="K68" i="3"/>
  <c r="K60" i="3"/>
  <c r="K52" i="3"/>
  <c r="K44" i="3"/>
  <c r="K37" i="3"/>
  <c r="K36" i="3"/>
  <c r="K35" i="3"/>
  <c r="K15" i="3"/>
  <c r="K67" i="3"/>
  <c r="K61" i="3"/>
  <c r="K55" i="3"/>
  <c r="K43" i="3"/>
  <c r="K19" i="3"/>
  <c r="K11" i="3"/>
  <c r="K70" i="3" s="1"/>
  <c r="K23" i="3"/>
  <c r="K12" i="3"/>
  <c r="K45" i="3"/>
  <c r="K39" i="3"/>
  <c r="K21" i="3"/>
  <c r="K51" i="3"/>
  <c r="K20" i="3"/>
  <c r="K63" i="3"/>
  <c r="K53" i="3"/>
  <c r="K47" i="3"/>
  <c r="K16" i="3"/>
  <c r="K59" i="3"/>
  <c r="K27" i="3"/>
  <c r="K28" i="3"/>
  <c r="K29" i="3"/>
  <c r="K31" i="3"/>
  <c r="D11" i="3"/>
  <c r="L10" i="3"/>
  <c r="J10" i="3"/>
  <c r="B10" i="3"/>
  <c r="I10" i="3"/>
  <c r="F10" i="3"/>
  <c r="E11" i="3" l="1"/>
  <c r="H11" i="3"/>
  <c r="O11" i="3"/>
  <c r="N11" i="3" l="1"/>
  <c r="M11" i="3"/>
  <c r="B11" i="3"/>
  <c r="F11" i="3"/>
  <c r="I11" i="3"/>
  <c r="J11" i="3"/>
  <c r="L11" i="3" l="1"/>
  <c r="D12" i="3"/>
  <c r="E12" i="3" l="1"/>
  <c r="H12" i="3"/>
  <c r="O12" i="3"/>
  <c r="J12" i="3" l="1"/>
  <c r="B12" i="3"/>
  <c r="I12" i="3"/>
  <c r="F12" i="3"/>
  <c r="N12" i="3"/>
  <c r="M12" i="3"/>
  <c r="L12" i="3" l="1"/>
  <c r="D13" i="3"/>
  <c r="E13" i="3" l="1"/>
  <c r="H13" i="3"/>
  <c r="O13" i="3"/>
  <c r="M13" i="3" l="1"/>
  <c r="I13" i="3"/>
  <c r="B13" i="3"/>
  <c r="J13" i="3"/>
  <c r="F13" i="3"/>
  <c r="N13" i="3"/>
  <c r="L13" i="3" l="1"/>
  <c r="D14" i="3"/>
  <c r="E14" i="3" l="1"/>
  <c r="H14" i="3"/>
  <c r="O14" i="3"/>
  <c r="N14" i="3" l="1"/>
  <c r="M14" i="3"/>
  <c r="F14" i="3"/>
  <c r="J14" i="3"/>
  <c r="I14" i="3"/>
  <c r="B14" i="3"/>
  <c r="L14" i="3" l="1"/>
  <c r="D15" i="3"/>
  <c r="E15" i="3" l="1"/>
  <c r="H15" i="3"/>
  <c r="M15" i="3" s="1"/>
  <c r="O15" i="3"/>
  <c r="L15" i="3" l="1"/>
  <c r="D16" i="3"/>
  <c r="J15" i="3"/>
  <c r="I15" i="3"/>
  <c r="F15" i="3"/>
  <c r="B15" i="3"/>
  <c r="O16" i="3"/>
  <c r="N15" i="3"/>
  <c r="E16" i="3" l="1"/>
  <c r="H16" i="3"/>
  <c r="M16" i="3" s="1"/>
  <c r="N16" i="3"/>
  <c r="L16" i="3" l="1"/>
  <c r="D17" i="3"/>
  <c r="I16" i="3"/>
  <c r="F16" i="3"/>
  <c r="J16" i="3"/>
  <c r="B16" i="3"/>
  <c r="E17" i="3" l="1"/>
  <c r="H17" i="3"/>
  <c r="M17" i="3" s="1"/>
  <c r="O17" i="3"/>
  <c r="I17" i="3" l="1"/>
  <c r="B17" i="3"/>
  <c r="F17" i="3"/>
  <c r="J17" i="3"/>
  <c r="N17" i="3"/>
  <c r="D18" i="3"/>
  <c r="O18" i="3" s="1"/>
  <c r="L17" i="3"/>
  <c r="N18" i="3" l="1"/>
  <c r="E18" i="3"/>
  <c r="H18" i="3"/>
  <c r="M18" i="3" s="1"/>
  <c r="L18" i="3" l="1"/>
  <c r="D19" i="3"/>
  <c r="J18" i="3"/>
  <c r="B18" i="3"/>
  <c r="F18" i="3"/>
  <c r="I18" i="3"/>
  <c r="E19" i="3" l="1"/>
  <c r="H19" i="3"/>
  <c r="M19" i="3" s="1"/>
  <c r="O19" i="3"/>
  <c r="N19" i="3" l="1"/>
  <c r="D20" i="3"/>
  <c r="L19" i="3"/>
  <c r="I19" i="3"/>
  <c r="F19" i="3"/>
  <c r="B19" i="3"/>
  <c r="J19" i="3"/>
  <c r="E20" i="3" l="1"/>
  <c r="H20" i="3"/>
  <c r="M20" i="3" s="1"/>
  <c r="O20" i="3"/>
  <c r="J20" i="3" l="1"/>
  <c r="B20" i="3"/>
  <c r="I20" i="3"/>
  <c r="F20" i="3"/>
  <c r="N20" i="3"/>
  <c r="L20" i="3"/>
  <c r="D21" i="3"/>
  <c r="E21" i="3" l="1"/>
  <c r="H21" i="3"/>
  <c r="M21" i="3" s="1"/>
  <c r="O21" i="3"/>
  <c r="I21" i="3" l="1"/>
  <c r="B21" i="3"/>
  <c r="J21" i="3"/>
  <c r="F21" i="3"/>
  <c r="N21" i="3"/>
  <c r="O22" i="3"/>
  <c r="L21" i="3"/>
  <c r="D22" i="3"/>
  <c r="N22" i="3" l="1"/>
  <c r="E22" i="3"/>
  <c r="H22" i="3"/>
  <c r="M22" i="3" s="1"/>
  <c r="D23" i="3" l="1"/>
  <c r="L22" i="3"/>
  <c r="J22" i="3"/>
  <c r="B22" i="3"/>
  <c r="I22" i="3"/>
  <c r="F22" i="3"/>
  <c r="E23" i="3" l="1"/>
  <c r="H23" i="3"/>
  <c r="M23" i="3" s="1"/>
  <c r="O23" i="3"/>
  <c r="L23" i="3" l="1"/>
  <c r="D24" i="3"/>
  <c r="N23" i="3"/>
  <c r="F23" i="3"/>
  <c r="J23" i="3"/>
  <c r="I23" i="3"/>
  <c r="B23" i="3"/>
  <c r="E24" i="3" l="1"/>
  <c r="H24" i="3"/>
  <c r="M24" i="3" s="1"/>
  <c r="O24" i="3"/>
  <c r="F24" i="3" l="1"/>
  <c r="B24" i="3"/>
  <c r="J24" i="3"/>
  <c r="I24" i="3"/>
  <c r="N24" i="3"/>
  <c r="D25" i="3"/>
  <c r="L24" i="3"/>
  <c r="E25" i="3" l="1"/>
  <c r="H25" i="3"/>
  <c r="M25" i="3" s="1"/>
  <c r="O25" i="3"/>
  <c r="N25" i="3" l="1"/>
  <c r="D26" i="3"/>
  <c r="L25" i="3"/>
  <c r="I25" i="3"/>
  <c r="F25" i="3"/>
  <c r="B25" i="3"/>
  <c r="J25" i="3"/>
  <c r="E26" i="3" l="1"/>
  <c r="H26" i="3"/>
  <c r="M26" i="3" s="1"/>
  <c r="O26" i="3"/>
  <c r="J26" i="3" l="1"/>
  <c r="B26" i="3"/>
  <c r="F26" i="3"/>
  <c r="I26" i="3"/>
  <c r="N26" i="3"/>
  <c r="D27" i="3"/>
  <c r="L26" i="3"/>
  <c r="E27" i="3" l="1"/>
  <c r="H27" i="3"/>
  <c r="M27" i="3" s="1"/>
  <c r="O27" i="3"/>
  <c r="L27" i="3" l="1"/>
  <c r="D28" i="3"/>
  <c r="B27" i="3"/>
  <c r="J27" i="3"/>
  <c r="I27" i="3"/>
  <c r="F27" i="3"/>
  <c r="N27" i="3"/>
  <c r="E28" i="3" l="1"/>
  <c r="H28" i="3"/>
  <c r="M28" i="3" s="1"/>
  <c r="O28" i="3"/>
  <c r="N28" i="3" l="1"/>
  <c r="D29" i="3"/>
  <c r="L28" i="3"/>
  <c r="F28" i="3"/>
  <c r="I28" i="3"/>
  <c r="B28" i="3"/>
  <c r="J28" i="3"/>
  <c r="E29" i="3" l="1"/>
  <c r="H29" i="3"/>
  <c r="M29" i="3" s="1"/>
  <c r="O29" i="3"/>
  <c r="L29" i="3" l="1"/>
  <c r="D30" i="3"/>
  <c r="I29" i="3"/>
  <c r="B29" i="3"/>
  <c r="F29" i="3"/>
  <c r="J29" i="3"/>
  <c r="N29" i="3"/>
  <c r="E30" i="3" l="1"/>
  <c r="H30" i="3"/>
  <c r="M30" i="3" s="1"/>
  <c r="O30" i="3"/>
  <c r="N30" i="3" l="1"/>
  <c r="D31" i="3"/>
  <c r="L30" i="3"/>
  <c r="J30" i="3"/>
  <c r="B30" i="3"/>
  <c r="F30" i="3"/>
  <c r="I30" i="3"/>
  <c r="E31" i="3" l="1"/>
  <c r="H31" i="3"/>
  <c r="M31" i="3" s="1"/>
  <c r="O31" i="3"/>
  <c r="N31" i="3" l="1"/>
  <c r="F31" i="3"/>
  <c r="B31" i="3"/>
  <c r="J31" i="3"/>
  <c r="I31" i="3"/>
  <c r="L31" i="3"/>
  <c r="D32" i="3"/>
  <c r="E32" i="3" l="1"/>
  <c r="H32" i="3"/>
  <c r="M32" i="3" s="1"/>
  <c r="O32" i="3"/>
  <c r="N32" i="3" l="1"/>
  <c r="D33" i="3"/>
  <c r="L32" i="3"/>
  <c r="F32" i="3"/>
  <c r="B32" i="3"/>
  <c r="J32" i="3"/>
  <c r="I32" i="3"/>
  <c r="E33" i="3" l="1"/>
  <c r="H33" i="3"/>
  <c r="M33" i="3" s="1"/>
  <c r="O33" i="3"/>
  <c r="N33" i="3" l="1"/>
  <c r="D34" i="3"/>
  <c r="L33" i="3"/>
  <c r="I33" i="3"/>
  <c r="F33" i="3"/>
  <c r="J33" i="3"/>
  <c r="B33" i="3"/>
  <c r="E34" i="3" l="1"/>
  <c r="H34" i="3"/>
  <c r="M34" i="3" s="1"/>
  <c r="O34" i="3"/>
  <c r="N34" i="3" l="1"/>
  <c r="J34" i="3"/>
  <c r="B34" i="3"/>
  <c r="F34" i="3"/>
  <c r="I34" i="3"/>
  <c r="D35" i="3"/>
  <c r="L34" i="3"/>
  <c r="E35" i="3" l="1"/>
  <c r="H35" i="3"/>
  <c r="M35" i="3" s="1"/>
  <c r="O35" i="3"/>
  <c r="O36" i="3" l="1"/>
  <c r="N35" i="3"/>
  <c r="L35" i="3"/>
  <c r="D36" i="3"/>
  <c r="B35" i="3"/>
  <c r="J35" i="3"/>
  <c r="I35" i="3"/>
  <c r="F35" i="3"/>
  <c r="N36" i="3" l="1"/>
  <c r="E36" i="3"/>
  <c r="H36" i="3"/>
  <c r="M36" i="3" s="1"/>
  <c r="D37" i="3" l="1"/>
  <c r="L36" i="3"/>
  <c r="F36" i="3"/>
  <c r="I36" i="3"/>
  <c r="J36" i="3"/>
  <c r="B36" i="3"/>
  <c r="E37" i="3" l="1"/>
  <c r="H37" i="3"/>
  <c r="M37" i="3" s="1"/>
  <c r="O37" i="3"/>
  <c r="N37" i="3" l="1"/>
  <c r="I37" i="3"/>
  <c r="B37" i="3"/>
  <c r="J37" i="3"/>
  <c r="F37" i="3"/>
  <c r="L37" i="3"/>
  <c r="D38" i="3"/>
  <c r="E38" i="3" l="1"/>
  <c r="H38" i="3"/>
  <c r="M38" i="3" s="1"/>
  <c r="O38" i="3"/>
  <c r="N38" i="3" l="1"/>
  <c r="D39" i="3"/>
  <c r="L38" i="3"/>
  <c r="J38" i="3"/>
  <c r="B38" i="3"/>
  <c r="I38" i="3"/>
  <c r="F38" i="3"/>
  <c r="E39" i="3" l="1"/>
  <c r="H39" i="3"/>
  <c r="M39" i="3" s="1"/>
  <c r="O39" i="3"/>
  <c r="N39" i="3" l="1"/>
  <c r="L39" i="3"/>
  <c r="D40" i="3"/>
  <c r="F39" i="3"/>
  <c r="J39" i="3"/>
  <c r="I39" i="3"/>
  <c r="B39" i="3"/>
  <c r="E40" i="3" l="1"/>
  <c r="H40" i="3"/>
  <c r="M40" i="3" s="1"/>
  <c r="O40" i="3"/>
  <c r="D41" i="3" l="1"/>
  <c r="L40" i="3"/>
  <c r="N40" i="3"/>
  <c r="O41" i="3"/>
  <c r="F40" i="3"/>
  <c r="B40" i="3"/>
  <c r="J40" i="3"/>
  <c r="I40" i="3"/>
  <c r="N41" i="3" l="1"/>
  <c r="E41" i="3"/>
  <c r="H41" i="3"/>
  <c r="M41" i="3" s="1"/>
  <c r="D42" i="3" l="1"/>
  <c r="L41" i="3"/>
  <c r="I41" i="3"/>
  <c r="F41" i="3"/>
  <c r="B41" i="3"/>
  <c r="J41" i="3"/>
  <c r="E42" i="3" l="1"/>
  <c r="H42" i="3"/>
  <c r="M42" i="3" s="1"/>
  <c r="O42" i="3"/>
  <c r="N42" i="3" l="1"/>
  <c r="D43" i="3"/>
  <c r="L42" i="3"/>
  <c r="J42" i="3"/>
  <c r="B42" i="3"/>
  <c r="F42" i="3"/>
  <c r="I42" i="3"/>
  <c r="E43" i="3" l="1"/>
  <c r="H43" i="3"/>
  <c r="M43" i="3" s="1"/>
  <c r="O43" i="3"/>
  <c r="N43" i="3" l="1"/>
  <c r="L43" i="3"/>
  <c r="D44" i="3"/>
  <c r="B43" i="3"/>
  <c r="J43" i="3"/>
  <c r="I43" i="3"/>
  <c r="F43" i="3"/>
  <c r="E44" i="3" l="1"/>
  <c r="H44" i="3"/>
  <c r="M44" i="3" s="1"/>
  <c r="O44" i="3"/>
  <c r="N44" i="3" l="1"/>
  <c r="L44" i="3"/>
  <c r="D45" i="3"/>
  <c r="F44" i="3"/>
  <c r="I44" i="3"/>
  <c r="B44" i="3"/>
  <c r="J44" i="3"/>
  <c r="E45" i="3" l="1"/>
  <c r="H45" i="3"/>
  <c r="M45" i="3" s="1"/>
  <c r="O45" i="3"/>
  <c r="N45" i="3" l="1"/>
  <c r="L45" i="3"/>
  <c r="D46" i="3"/>
  <c r="I45" i="3"/>
  <c r="B45" i="3"/>
  <c r="J45" i="3"/>
  <c r="F45" i="3"/>
  <c r="E46" i="3" l="1"/>
  <c r="H46" i="3"/>
  <c r="M46" i="3" s="1"/>
  <c r="O46" i="3"/>
  <c r="O47" i="3" l="1"/>
  <c r="N46" i="3"/>
  <c r="D47" i="3"/>
  <c r="L46" i="3"/>
  <c r="J46" i="3"/>
  <c r="B46" i="3"/>
  <c r="I46" i="3"/>
  <c r="F46" i="3"/>
  <c r="E47" i="3" l="1"/>
  <c r="H47" i="3"/>
  <c r="M47" i="3" s="1"/>
  <c r="N47" i="3"/>
  <c r="L47" i="3" l="1"/>
  <c r="D48" i="3"/>
  <c r="F47" i="3"/>
  <c r="J47" i="3"/>
  <c r="B47" i="3"/>
  <c r="I47" i="3"/>
  <c r="E48" i="3" l="1"/>
  <c r="H48" i="3"/>
  <c r="M48" i="3" s="1"/>
  <c r="O48" i="3"/>
  <c r="D49" i="3" l="1"/>
  <c r="L48" i="3"/>
  <c r="F48" i="3"/>
  <c r="B48" i="3"/>
  <c r="J48" i="3"/>
  <c r="I48" i="3"/>
  <c r="N48" i="3"/>
  <c r="E49" i="3" l="1"/>
  <c r="H49" i="3"/>
  <c r="M49" i="3" s="1"/>
  <c r="O49" i="3"/>
  <c r="D50" i="3" l="1"/>
  <c r="O50" i="3" s="1"/>
  <c r="L49" i="3"/>
  <c r="I49" i="3"/>
  <c r="F49" i="3"/>
  <c r="J49" i="3"/>
  <c r="B49" i="3"/>
  <c r="N49" i="3"/>
  <c r="N50" i="3" l="1"/>
  <c r="E50" i="3"/>
  <c r="H50" i="3"/>
  <c r="M50" i="3" s="1"/>
  <c r="D51" i="3" l="1"/>
  <c r="L50" i="3"/>
  <c r="J50" i="3"/>
  <c r="B50" i="3"/>
  <c r="F50" i="3"/>
  <c r="I50" i="3"/>
  <c r="E51" i="3" l="1"/>
  <c r="H51" i="3"/>
  <c r="M51" i="3" s="1"/>
  <c r="O51" i="3"/>
  <c r="L51" i="3" l="1"/>
  <c r="D52" i="3"/>
  <c r="B51" i="3"/>
  <c r="J51" i="3"/>
  <c r="I51" i="3"/>
  <c r="F51" i="3"/>
  <c r="N51" i="3"/>
  <c r="E52" i="3" l="1"/>
  <c r="H52" i="3"/>
  <c r="M52" i="3" s="1"/>
  <c r="O52" i="3"/>
  <c r="N52" i="3" l="1"/>
  <c r="L52" i="3"/>
  <c r="D53" i="3"/>
  <c r="F52" i="3"/>
  <c r="I52" i="3"/>
  <c r="B52" i="3"/>
  <c r="J52" i="3"/>
  <c r="E53" i="3" l="1"/>
  <c r="H53" i="3"/>
  <c r="M53" i="3" s="1"/>
  <c r="O53" i="3"/>
  <c r="L53" i="3" l="1"/>
  <c r="D54" i="3"/>
  <c r="I53" i="3"/>
  <c r="B53" i="3"/>
  <c r="F53" i="3"/>
  <c r="J53" i="3"/>
  <c r="N53" i="3"/>
  <c r="O54" i="3"/>
  <c r="N54" i="3" l="1"/>
  <c r="E54" i="3"/>
  <c r="H54" i="3"/>
  <c r="M54" i="3" s="1"/>
  <c r="J54" i="3" l="1"/>
  <c r="B54" i="3"/>
  <c r="I54" i="3"/>
  <c r="F54" i="3"/>
  <c r="D55" i="3"/>
  <c r="L54" i="3"/>
  <c r="E55" i="3" l="1"/>
  <c r="H55" i="3"/>
  <c r="M55" i="3" s="1"/>
  <c r="O55" i="3"/>
  <c r="L55" i="3" l="1"/>
  <c r="D56" i="3"/>
  <c r="F55" i="3"/>
  <c r="J55" i="3"/>
  <c r="I55" i="3"/>
  <c r="B55" i="3"/>
  <c r="O56" i="3"/>
  <c r="N55" i="3"/>
  <c r="N56" i="3" l="1"/>
  <c r="E56" i="3"/>
  <c r="H56" i="3"/>
  <c r="M56" i="3" s="1"/>
  <c r="L56" i="3" l="1"/>
  <c r="D57" i="3"/>
  <c r="F56" i="3"/>
  <c r="B56" i="3"/>
  <c r="J56" i="3"/>
  <c r="I56" i="3"/>
  <c r="E57" i="3" l="1"/>
  <c r="H57" i="3"/>
  <c r="M57" i="3" s="1"/>
  <c r="O57" i="3"/>
  <c r="I57" i="3" l="1"/>
  <c r="F57" i="3"/>
  <c r="B57" i="3"/>
  <c r="J57" i="3"/>
  <c r="N57" i="3"/>
  <c r="D58" i="3"/>
  <c r="L57" i="3"/>
  <c r="E58" i="3" l="1"/>
  <c r="H58" i="3"/>
  <c r="M58" i="3" s="1"/>
  <c r="O58" i="3"/>
  <c r="N58" i="3" l="1"/>
  <c r="D59" i="3"/>
  <c r="L58" i="3"/>
  <c r="J58" i="3"/>
  <c r="B58" i="3"/>
  <c r="F58" i="3"/>
  <c r="I58" i="3"/>
  <c r="E59" i="3" l="1"/>
  <c r="H59" i="3"/>
  <c r="M59" i="3" s="1"/>
  <c r="O59" i="3"/>
  <c r="N59" i="3" l="1"/>
  <c r="L59" i="3"/>
  <c r="D60" i="3"/>
  <c r="B59" i="3"/>
  <c r="J59" i="3"/>
  <c r="I59" i="3"/>
  <c r="F59" i="3"/>
  <c r="E60" i="3" l="1"/>
  <c r="H60" i="3"/>
  <c r="M60" i="3" s="1"/>
  <c r="O60" i="3"/>
  <c r="N60" i="3" l="1"/>
  <c r="L60" i="3"/>
  <c r="D61" i="3"/>
  <c r="F60" i="3"/>
  <c r="I60" i="3"/>
  <c r="B60" i="3"/>
  <c r="J60" i="3"/>
  <c r="E61" i="3" l="1"/>
  <c r="H61" i="3"/>
  <c r="M61" i="3" s="1"/>
  <c r="O61" i="3"/>
  <c r="N61" i="3" l="1"/>
  <c r="L61" i="3"/>
  <c r="D62" i="3"/>
  <c r="I61" i="3"/>
  <c r="B61" i="3"/>
  <c r="J61" i="3"/>
  <c r="F61" i="3"/>
  <c r="E62" i="3" l="1"/>
  <c r="H62" i="3"/>
  <c r="M62" i="3" s="1"/>
  <c r="O62" i="3"/>
  <c r="N62" i="3" l="1"/>
  <c r="D63" i="3"/>
  <c r="L62" i="3"/>
  <c r="J62" i="3"/>
  <c r="B62" i="3"/>
  <c r="I62" i="3"/>
  <c r="F62" i="3"/>
  <c r="E63" i="3" l="1"/>
  <c r="H63" i="3"/>
  <c r="M63" i="3" s="1"/>
  <c r="O63" i="3"/>
  <c r="N63" i="3" l="1"/>
  <c r="L63" i="3"/>
  <c r="D64" i="3"/>
  <c r="F63" i="3"/>
  <c r="B63" i="3"/>
  <c r="J63" i="3"/>
  <c r="I63" i="3"/>
  <c r="E64" i="3" l="1"/>
  <c r="H64" i="3"/>
  <c r="M64" i="3" s="1"/>
  <c r="O64" i="3"/>
  <c r="N64" i="3" l="1"/>
  <c r="L64" i="3"/>
  <c r="D65" i="3"/>
  <c r="F64" i="3"/>
  <c r="B64" i="3"/>
  <c r="J64" i="3"/>
  <c r="I64" i="3"/>
  <c r="E65" i="3" l="1"/>
  <c r="H65" i="3"/>
  <c r="M65" i="3" s="1"/>
  <c r="O65" i="3"/>
  <c r="N65" i="3" l="1"/>
  <c r="D66" i="3"/>
  <c r="L65" i="3"/>
  <c r="I65" i="3"/>
  <c r="F65" i="3"/>
  <c r="J65" i="3"/>
  <c r="B65" i="3"/>
  <c r="E66" i="3" l="1"/>
  <c r="H66" i="3"/>
  <c r="M66" i="3" s="1"/>
  <c r="O66" i="3"/>
  <c r="N66" i="3" l="1"/>
  <c r="D67" i="3"/>
  <c r="L66" i="3"/>
  <c r="J66" i="3"/>
  <c r="B66" i="3"/>
  <c r="F66" i="3"/>
  <c r="I66" i="3"/>
  <c r="E67" i="3" l="1"/>
  <c r="H67" i="3"/>
  <c r="M67" i="3" s="1"/>
  <c r="O67" i="3"/>
  <c r="N67" i="3" l="1"/>
  <c r="L67" i="3"/>
  <c r="D68" i="3"/>
  <c r="B67" i="3"/>
  <c r="J67" i="3"/>
  <c r="I67" i="3"/>
  <c r="F67" i="3"/>
  <c r="E68" i="3" l="1"/>
  <c r="H68" i="3"/>
  <c r="M68" i="3" s="1"/>
  <c r="O68" i="3"/>
  <c r="N68" i="3" l="1"/>
  <c r="D69" i="3"/>
  <c r="L68" i="3"/>
  <c r="F68" i="3"/>
  <c r="I68" i="3"/>
  <c r="B68" i="3"/>
  <c r="J68" i="3"/>
  <c r="E69" i="3" l="1"/>
  <c r="H69" i="3"/>
  <c r="D70" i="3"/>
  <c r="O69" i="3"/>
  <c r="N69" i="3" s="1"/>
  <c r="H70" i="3" l="1"/>
  <c r="M69" i="3"/>
  <c r="L69" i="3" s="1"/>
  <c r="I69" i="3"/>
  <c r="I70" i="3" s="1"/>
  <c r="B69" i="3"/>
  <c r="B70" i="3" s="1"/>
  <c r="J69" i="3"/>
  <c r="J70" i="3" s="1"/>
  <c r="F69" i="3"/>
  <c r="F70" i="3" s="1"/>
  <c r="E70" i="3"/>
</calcChain>
</file>

<file path=xl/sharedStrings.xml><?xml version="1.0" encoding="utf-8"?>
<sst xmlns="http://schemas.openxmlformats.org/spreadsheetml/2006/main" count="54" uniqueCount="41">
  <si>
    <t>CONTRALORÍA GENERAL DE LA REPUBLICA</t>
  </si>
  <si>
    <t>DIRECCIÓN JURISDICCIÓN COACTIVA</t>
  </si>
  <si>
    <t>LIQUIDACIÓN CRÉDITO Y COSTAS</t>
  </si>
  <si>
    <t xml:space="preserve">PROCESO No. </t>
  </si>
  <si>
    <t>EJECUTADO:</t>
  </si>
  <si>
    <t>CAPITAL:</t>
  </si>
  <si>
    <t>FECHA DE EJECUTORIA</t>
  </si>
  <si>
    <t>COSTAS:</t>
  </si>
  <si>
    <t>FECHA INICIAL DE LIQUIDACIÓN</t>
  </si>
  <si>
    <t>FECHA FINAL DE LIQUIDACIÓN</t>
  </si>
  <si>
    <t>TOTALES A COBRAR</t>
  </si>
  <si>
    <t>CAPITAL</t>
  </si>
  <si>
    <t>COSTAS</t>
  </si>
  <si>
    <t>TOTAL A PAGAR</t>
  </si>
  <si>
    <t>INTERESES MORATORIOS</t>
  </si>
  <si>
    <t>PORCENTAJE DE INTERESES</t>
  </si>
  <si>
    <t>Isaías Márquez Cure</t>
  </si>
  <si>
    <t>Interés:</t>
  </si>
  <si>
    <t>No. Cuotas:</t>
  </si>
  <si>
    <t>Fecha Liquidación</t>
  </si>
  <si>
    <t>Costas</t>
  </si>
  <si>
    <t>Tabla de Amortización</t>
  </si>
  <si>
    <t>Fecha pago Cuota</t>
  </si>
  <si>
    <t>Intereses de Financiacion</t>
  </si>
  <si>
    <t>Intereses moratorios</t>
  </si>
  <si>
    <t>Amortizacion a Capital</t>
  </si>
  <si>
    <t>Vr Cuota</t>
  </si>
  <si>
    <t>Saldo de  Capital</t>
  </si>
  <si>
    <t>Saldo Deuda</t>
  </si>
  <si>
    <t>TOTAL</t>
  </si>
  <si>
    <t>ACUERDO DE PAGO</t>
  </si>
  <si>
    <t>EJECUTADO</t>
  </si>
  <si>
    <t>CUOTAS</t>
  </si>
  <si>
    <t>INTERES</t>
  </si>
  <si>
    <t>FECHA LIQUIDACIÓN</t>
  </si>
  <si>
    <t>INTERES MORATORIO</t>
  </si>
  <si>
    <t xml:space="preserve">Proceso </t>
  </si>
  <si>
    <t>2022-00111</t>
  </si>
  <si>
    <t>ANGELA PATRICIA HENAO OSPINA</t>
  </si>
  <si>
    <t>2024-00061</t>
  </si>
  <si>
    <t>ALLIANZ SEGUROS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</si>
</sst>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5"/>
      <name val="Arial"/>
      <family val="2"/>
    </font>
    <font>
      <b/>
      <sz val="14"/>
      <name val="Arial"/>
      <family val="2"/>
    </font>
    <font>
      <sz val="10"/>
      <name val="Century Gothic"/>
      <family val="2"/>
    </font>
    <font>
      <b/>
      <sz val="14"/>
      <name val="Century Gothic"/>
      <family val="2"/>
    </font>
    <font>
      <sz val="10"/>
      <color indexed="9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0"/>
      <color indexed="8"/>
      <name val="Century Gothic"/>
      <family val="2"/>
    </font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9" fontId="0" fillId="0" borderId="0" xfId="0" applyNumberFormat="1"/>
    <xf numFmtId="165" fontId="0" fillId="0" borderId="0" xfId="1" applyFont="1"/>
    <xf numFmtId="14" fontId="0" fillId="0" borderId="0" xfId="0" applyNumberFormat="1"/>
    <xf numFmtId="0" fontId="0" fillId="0" borderId="0" xfId="0" applyAlignment="1">
      <alignment horizontal="center"/>
    </xf>
    <xf numFmtId="165" fontId="0" fillId="2" borderId="1" xfId="1" applyFont="1" applyFill="1" applyBorder="1"/>
    <xf numFmtId="0" fontId="8" fillId="0" borderId="0" xfId="0" applyFont="1"/>
    <xf numFmtId="0" fontId="0" fillId="0" borderId="2" xfId="0" applyBorder="1"/>
    <xf numFmtId="0" fontId="3" fillId="0" borderId="2" xfId="0" applyFont="1" applyBorder="1"/>
    <xf numFmtId="0" fontId="5" fillId="0" borderId="2" xfId="0" applyFont="1" applyBorder="1"/>
    <xf numFmtId="0" fontId="0" fillId="0" borderId="3" xfId="0" applyBorder="1"/>
    <xf numFmtId="165" fontId="3" fillId="0" borderId="4" xfId="0" applyNumberFormat="1" applyFont="1" applyBorder="1"/>
    <xf numFmtId="0" fontId="0" fillId="0" borderId="4" xfId="0" applyBorder="1"/>
    <xf numFmtId="165" fontId="3" fillId="0" borderId="4" xfId="1" applyFont="1" applyBorder="1"/>
    <xf numFmtId="0" fontId="10" fillId="0" borderId="0" xfId="0" applyFont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164" fontId="13" fillId="3" borderId="11" xfId="0" applyNumberFormat="1" applyFont="1" applyFill="1" applyBorder="1" applyAlignment="1">
      <alignment vertical="center" wrapText="1"/>
    </xf>
    <xf numFmtId="164" fontId="13" fillId="3" borderId="10" xfId="0" applyNumberFormat="1" applyFont="1" applyFill="1" applyBorder="1" applyAlignment="1">
      <alignment vertical="center" wrapText="1"/>
    </xf>
    <xf numFmtId="0" fontId="2" fillId="0" borderId="0" xfId="0" applyFont="1"/>
    <xf numFmtId="0" fontId="13" fillId="4" borderId="6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165" fontId="10" fillId="0" borderId="1" xfId="1" applyFont="1" applyBorder="1" applyAlignment="1">
      <alignment horizontal="center" vertical="center" wrapText="1"/>
    </xf>
    <xf numFmtId="165" fontId="13" fillId="3" borderId="1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0" fontId="0" fillId="2" borderId="1" xfId="0" applyNumberFormat="1" applyFill="1" applyBorder="1"/>
    <xf numFmtId="0" fontId="11" fillId="5" borderId="12" xfId="0" applyFont="1" applyFill="1" applyBorder="1" applyAlignment="1">
      <alignment vertical="center" wrapText="1"/>
    </xf>
    <xf numFmtId="165" fontId="12" fillId="5" borderId="0" xfId="1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164" fontId="15" fillId="5" borderId="13" xfId="0" applyNumberFormat="1" applyFont="1" applyFill="1" applyBorder="1" applyAlignment="1">
      <alignment vertical="center" wrapText="1"/>
    </xf>
    <xf numFmtId="164" fontId="15" fillId="5" borderId="13" xfId="0" applyNumberFormat="1" applyFont="1" applyFill="1" applyBorder="1" applyAlignment="1">
      <alignment horizontal="center" vertical="center" wrapText="1"/>
    </xf>
    <xf numFmtId="10" fontId="13" fillId="5" borderId="14" xfId="0" applyNumberFormat="1" applyFont="1" applyFill="1" applyBorder="1" applyAlignment="1">
      <alignment vertical="center" wrapText="1"/>
    </xf>
    <xf numFmtId="0" fontId="13" fillId="5" borderId="7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 wrapText="1"/>
    </xf>
    <xf numFmtId="14" fontId="13" fillId="5" borderId="14" xfId="0" applyNumberFormat="1" applyFont="1" applyFill="1" applyBorder="1" applyAlignment="1">
      <alignment vertical="center" wrapText="1"/>
    </xf>
    <xf numFmtId="0" fontId="11" fillId="6" borderId="12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4" fontId="1" fillId="2" borderId="1" xfId="0" applyNumberFormat="1" applyFont="1" applyFill="1" applyBorder="1"/>
    <xf numFmtId="165" fontId="16" fillId="2" borderId="0" xfId="1" applyFont="1" applyFill="1" applyBorder="1"/>
    <xf numFmtId="14" fontId="17" fillId="2" borderId="22" xfId="0" applyNumberFormat="1" applyFont="1" applyFill="1" applyBorder="1"/>
    <xf numFmtId="0" fontId="2" fillId="3" borderId="18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164" fontId="2" fillId="3" borderId="3" xfId="2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3" fillId="6" borderId="14" xfId="0" applyNumberFormat="1" applyFont="1" applyFill="1" applyBorder="1" applyAlignment="1">
      <alignment horizontal="center" vertical="center" wrapText="1"/>
    </xf>
    <xf numFmtId="164" fontId="13" fillId="6" borderId="12" xfId="0" applyNumberFormat="1" applyFont="1" applyFill="1" applyBorder="1" applyAlignment="1">
      <alignment horizontal="center" vertical="center" wrapText="1"/>
    </xf>
    <xf numFmtId="10" fontId="13" fillId="6" borderId="7" xfId="0" applyNumberFormat="1" applyFont="1" applyFill="1" applyBorder="1" applyAlignment="1">
      <alignment horizontal="center" vertical="center" wrapText="1"/>
    </xf>
    <xf numFmtId="10" fontId="13" fillId="6" borderId="20" xfId="0" applyNumberFormat="1" applyFont="1" applyFill="1" applyBorder="1" applyAlignment="1">
      <alignment horizontal="center" vertical="center" wrapText="1"/>
    </xf>
    <xf numFmtId="14" fontId="13" fillId="6" borderId="7" xfId="0" applyNumberFormat="1" applyFont="1" applyFill="1" applyBorder="1" applyAlignment="1">
      <alignment horizontal="center" vertical="center" wrapText="1"/>
    </xf>
    <xf numFmtId="14" fontId="13" fillId="6" borderId="20" xfId="0" applyNumberFormat="1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164" fontId="13" fillId="6" borderId="20" xfId="0" applyNumberFormat="1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8"/>
  <sheetViews>
    <sheetView tabSelected="1" topLeftCell="A5" zoomScale="80" zoomScaleNormal="80" workbookViewId="0">
      <selection activeCell="K12" sqref="K12"/>
    </sheetView>
  </sheetViews>
  <sheetFormatPr baseColWidth="10" defaultRowHeight="12.5" x14ac:dyDescent="0.25"/>
  <cols>
    <col min="1" max="1" width="30.81640625" customWidth="1"/>
    <col min="2" max="2" width="28.26953125" customWidth="1"/>
    <col min="3" max="3" width="3.453125" customWidth="1"/>
    <col min="4" max="4" width="29.7265625" customWidth="1"/>
    <col min="5" max="5" width="24.1796875" customWidth="1"/>
  </cols>
  <sheetData>
    <row r="3" spans="1:5" ht="15.5" x14ac:dyDescent="0.35">
      <c r="A3" s="53" t="s">
        <v>0</v>
      </c>
      <c r="B3" s="53"/>
      <c r="C3" s="53"/>
      <c r="D3" s="53"/>
      <c r="E3" s="53"/>
    </row>
    <row r="4" spans="1:5" ht="15.5" x14ac:dyDescent="0.35">
      <c r="A4" s="53" t="s">
        <v>1</v>
      </c>
      <c r="B4" s="53"/>
      <c r="C4" s="53"/>
      <c r="D4" s="53"/>
      <c r="E4" s="53"/>
    </row>
    <row r="5" spans="1:5" ht="15.5" x14ac:dyDescent="0.35">
      <c r="A5" s="53" t="s">
        <v>2</v>
      </c>
      <c r="B5" s="53"/>
      <c r="C5" s="53"/>
      <c r="D5" s="53"/>
      <c r="E5" s="53"/>
    </row>
    <row r="6" spans="1:5" ht="15.5" x14ac:dyDescent="0.35">
      <c r="A6" s="42"/>
      <c r="B6" s="42"/>
      <c r="C6" s="42"/>
      <c r="D6" s="42"/>
      <c r="E6" s="42"/>
    </row>
    <row r="8" spans="1:5" ht="17.5" x14ac:dyDescent="0.35">
      <c r="A8" s="1" t="s">
        <v>3</v>
      </c>
      <c r="B8" s="54" t="s">
        <v>39</v>
      </c>
      <c r="C8" s="55"/>
      <c r="D8" s="56"/>
    </row>
    <row r="9" spans="1:5" ht="15.5" x14ac:dyDescent="0.35">
      <c r="A9" s="1"/>
      <c r="B9" s="5"/>
      <c r="C9" s="5"/>
      <c r="D9" s="5"/>
    </row>
    <row r="10" spans="1:5" ht="24" customHeight="1" x14ac:dyDescent="0.35">
      <c r="A10" s="1" t="s">
        <v>4</v>
      </c>
      <c r="B10" s="54" t="s">
        <v>40</v>
      </c>
      <c r="C10" s="55"/>
      <c r="D10" s="55"/>
      <c r="E10" s="56"/>
    </row>
    <row r="11" spans="1:5" ht="16" thickBot="1" x14ac:dyDescent="0.4">
      <c r="A11" s="1"/>
    </row>
    <row r="12" spans="1:5" ht="26.25" customHeight="1" thickBot="1" x14ac:dyDescent="0.45">
      <c r="A12" t="s">
        <v>15</v>
      </c>
      <c r="B12" s="30">
        <v>0.26300000000000001</v>
      </c>
      <c r="C12" s="2"/>
      <c r="D12" s="57" t="s">
        <v>10</v>
      </c>
      <c r="E12" s="58"/>
    </row>
    <row r="13" spans="1:5" x14ac:dyDescent="0.25">
      <c r="D13" s="8"/>
      <c r="E13" s="11"/>
    </row>
    <row r="14" spans="1:5" ht="27" customHeight="1" x14ac:dyDescent="0.35">
      <c r="A14" t="s">
        <v>5</v>
      </c>
      <c r="B14" s="44">
        <v>2083068</v>
      </c>
      <c r="C14" s="3"/>
      <c r="D14" s="9" t="s">
        <v>11</v>
      </c>
      <c r="E14" s="12">
        <f>(B14)</f>
        <v>2083068</v>
      </c>
    </row>
    <row r="15" spans="1:5" x14ac:dyDescent="0.25">
      <c r="A15" s="41"/>
      <c r="B15" s="41"/>
      <c r="C15" s="41"/>
      <c r="D15" s="8"/>
      <c r="E15" s="13"/>
    </row>
    <row r="16" spans="1:5" ht="21.75" customHeight="1" x14ac:dyDescent="0.35">
      <c r="A16" t="s">
        <v>6</v>
      </c>
      <c r="B16" s="45">
        <v>45636</v>
      </c>
      <c r="C16" s="4"/>
      <c r="D16" s="9" t="s">
        <v>14</v>
      </c>
      <c r="E16" s="14">
        <f>(E14*B12*D19)/365</f>
        <v>120076.02936986303</v>
      </c>
    </row>
    <row r="17" spans="1:5" x14ac:dyDescent="0.25">
      <c r="D17" s="8"/>
      <c r="E17" s="13"/>
    </row>
    <row r="18" spans="1:5" ht="22.5" customHeight="1" x14ac:dyDescent="0.35">
      <c r="A18" t="s">
        <v>7</v>
      </c>
      <c r="B18" s="6"/>
      <c r="D18" s="9" t="s">
        <v>12</v>
      </c>
      <c r="E18" s="12">
        <f>(B18)</f>
        <v>0</v>
      </c>
    </row>
    <row r="19" spans="1:5" ht="13" thickBot="1" x14ac:dyDescent="0.3">
      <c r="D19" s="10">
        <f>(B22-B20)</f>
        <v>80</v>
      </c>
      <c r="E19" s="13"/>
    </row>
    <row r="20" spans="1:5" ht="21" customHeight="1" x14ac:dyDescent="0.35">
      <c r="A20" t="s">
        <v>8</v>
      </c>
      <c r="B20" s="45">
        <v>45636</v>
      </c>
      <c r="D20" s="46" t="s">
        <v>13</v>
      </c>
      <c r="E20" s="49">
        <f>SUM(E14:E19)</f>
        <v>2203144.0293698632</v>
      </c>
    </row>
    <row r="21" spans="1:5" x14ac:dyDescent="0.25">
      <c r="D21" s="47"/>
      <c r="E21" s="50"/>
    </row>
    <row r="22" spans="1:5" ht="26.25" customHeight="1" thickBot="1" x14ac:dyDescent="0.3">
      <c r="A22" t="s">
        <v>9</v>
      </c>
      <c r="B22" s="43">
        <v>45716</v>
      </c>
      <c r="D22" s="48"/>
      <c r="E22" s="51"/>
    </row>
    <row r="26" spans="1:5" x14ac:dyDescent="0.25">
      <c r="A26" s="52"/>
      <c r="B26" s="52"/>
      <c r="C26" s="41"/>
    </row>
    <row r="28" spans="1:5" x14ac:dyDescent="0.25">
      <c r="A28" s="7" t="s">
        <v>16</v>
      </c>
    </row>
  </sheetData>
  <sheetProtection password="CC3D" sheet="1"/>
  <protectedRanges>
    <protectedRange password="CC03" sqref="B8 B10 B12 B14 B16 B18 B20 B22" name="Rango1" securityDescriptor="O:WDG:WDD:(A;;CC;;;WD)"/>
  </protectedRanges>
  <mergeCells count="9">
    <mergeCell ref="D20:D22"/>
    <mergeCell ref="E20:E22"/>
    <mergeCell ref="A26:B26"/>
    <mergeCell ref="A3:E3"/>
    <mergeCell ref="A4:E4"/>
    <mergeCell ref="A5:E5"/>
    <mergeCell ref="B8:D8"/>
    <mergeCell ref="B10:E10"/>
    <mergeCell ref="D12:E12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8"/>
  <sheetViews>
    <sheetView workbookViewId="0">
      <selection activeCell="E30" sqref="E30"/>
    </sheetView>
  </sheetViews>
  <sheetFormatPr baseColWidth="10" defaultRowHeight="12.5" x14ac:dyDescent="0.25"/>
  <cols>
    <col min="1" max="1" width="10.453125" customWidth="1"/>
    <col min="2" max="2" width="12.453125" customWidth="1"/>
    <col min="3" max="3" width="0.1796875" hidden="1" customWidth="1"/>
    <col min="4" max="4" width="0.26953125" customWidth="1"/>
    <col min="5" max="5" width="18.54296875" customWidth="1"/>
    <col min="6" max="6" width="17.1796875" customWidth="1"/>
    <col min="7" max="7" width="9.1796875" hidden="1" customWidth="1"/>
    <col min="8" max="8" width="17" hidden="1" customWidth="1"/>
    <col min="9" max="9" width="17.54296875" customWidth="1"/>
    <col min="10" max="10" width="16.1796875" customWidth="1"/>
    <col min="11" max="11" width="0.1796875" hidden="1" customWidth="1"/>
    <col min="12" max="12" width="14.26953125" customWidth="1"/>
    <col min="13" max="13" width="16.26953125" hidden="1" customWidth="1"/>
    <col min="14" max="14" width="17.26953125" customWidth="1"/>
    <col min="15" max="15" width="0.1796875" customWidth="1"/>
  </cols>
  <sheetData>
    <row r="1" spans="1:20" ht="15.5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3"/>
      <c r="Q1" s="23"/>
      <c r="R1" s="23"/>
      <c r="S1" s="23"/>
      <c r="T1" s="23"/>
    </row>
    <row r="2" spans="1:20" ht="15.5" x14ac:dyDescent="0.3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23"/>
      <c r="Q2" s="23"/>
      <c r="R2" s="23"/>
      <c r="S2" s="23"/>
      <c r="T2" s="23"/>
    </row>
    <row r="3" spans="1:20" ht="20.25" customHeight="1" thickBot="1" x14ac:dyDescent="0.4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23"/>
      <c r="Q3" s="23"/>
      <c r="R3" s="23"/>
      <c r="S3" s="23"/>
      <c r="T3" s="23"/>
    </row>
    <row r="4" spans="1:20" ht="18" customHeight="1" thickBot="1" x14ac:dyDescent="0.3">
      <c r="A4" s="71" t="s">
        <v>36</v>
      </c>
      <c r="B4" s="72"/>
      <c r="C4" s="31"/>
      <c r="D4" s="25"/>
      <c r="E4" s="40" t="s">
        <v>37</v>
      </c>
      <c r="F4" s="31" t="s">
        <v>4</v>
      </c>
      <c r="G4" s="26" t="s">
        <v>31</v>
      </c>
      <c r="H4" s="62" t="s">
        <v>38</v>
      </c>
      <c r="I4" s="63"/>
      <c r="J4" s="63"/>
      <c r="K4" s="63"/>
      <c r="L4" s="63"/>
      <c r="M4" s="63"/>
      <c r="N4" s="63"/>
      <c r="O4" s="64"/>
      <c r="P4" s="15"/>
      <c r="Q4" s="15"/>
      <c r="R4" s="15"/>
      <c r="S4" s="15"/>
      <c r="T4" s="15"/>
    </row>
    <row r="5" spans="1:20" ht="13" thickBot="1" x14ac:dyDescent="0.3">
      <c r="A5" s="32"/>
      <c r="B5" s="32"/>
      <c r="C5" s="33"/>
      <c r="D5" s="15"/>
      <c r="E5" s="15"/>
      <c r="F5" s="33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25.5" customHeight="1" thickBot="1" x14ac:dyDescent="0.3">
      <c r="A6" s="75" t="s">
        <v>11</v>
      </c>
      <c r="B6" s="76"/>
      <c r="C6" s="77"/>
      <c r="D6" s="65">
        <v>1049975</v>
      </c>
      <c r="E6" s="66"/>
      <c r="F6" s="34" t="s">
        <v>33</v>
      </c>
      <c r="G6" s="24" t="s">
        <v>17</v>
      </c>
      <c r="H6" s="67">
        <v>0.12</v>
      </c>
      <c r="I6" s="68"/>
      <c r="J6" s="36" t="s">
        <v>32</v>
      </c>
      <c r="K6" s="37" t="s">
        <v>18</v>
      </c>
      <c r="L6" s="38"/>
      <c r="M6" s="79">
        <v>9</v>
      </c>
      <c r="N6" s="80"/>
      <c r="O6" s="81"/>
      <c r="P6" s="15"/>
      <c r="Q6" s="15"/>
      <c r="R6" s="15"/>
      <c r="S6" s="15"/>
      <c r="T6" s="15"/>
    </row>
    <row r="7" spans="1:20" ht="26.25" customHeight="1" thickBot="1" x14ac:dyDescent="0.3">
      <c r="A7" s="75" t="s">
        <v>35</v>
      </c>
      <c r="B7" s="76"/>
      <c r="C7" s="77"/>
      <c r="D7" s="65">
        <v>15533.88</v>
      </c>
      <c r="E7" s="66"/>
      <c r="F7" s="35" t="s">
        <v>34</v>
      </c>
      <c r="G7" s="24" t="s">
        <v>19</v>
      </c>
      <c r="H7" s="69">
        <v>44799</v>
      </c>
      <c r="I7" s="70"/>
      <c r="J7" s="39" t="s">
        <v>12</v>
      </c>
      <c r="K7" s="37" t="s">
        <v>20</v>
      </c>
      <c r="L7" s="38"/>
      <c r="M7" s="65">
        <v>0</v>
      </c>
      <c r="N7" s="78"/>
      <c r="O7" s="66"/>
      <c r="P7" s="15"/>
      <c r="Q7" s="15"/>
      <c r="R7" s="15"/>
      <c r="S7" s="15"/>
      <c r="T7" s="15"/>
    </row>
    <row r="8" spans="1:20" ht="15.5" thickBot="1" x14ac:dyDescent="0.3">
      <c r="A8" s="59" t="s">
        <v>21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  <c r="P8" s="15"/>
      <c r="Q8" s="15"/>
      <c r="R8" s="15"/>
      <c r="S8" s="15"/>
      <c r="T8" s="15"/>
    </row>
    <row r="9" spans="1:20" ht="51.75" customHeight="1" x14ac:dyDescent="0.25">
      <c r="A9" s="16" t="s">
        <v>22</v>
      </c>
      <c r="B9" s="17" t="s">
        <v>12</v>
      </c>
      <c r="C9" s="17" t="s">
        <v>20</v>
      </c>
      <c r="D9" s="16" t="s">
        <v>23</v>
      </c>
      <c r="E9" s="16" t="s">
        <v>23</v>
      </c>
      <c r="F9" s="17" t="s">
        <v>24</v>
      </c>
      <c r="G9" s="17" t="s">
        <v>24</v>
      </c>
      <c r="H9" s="16" t="s">
        <v>25</v>
      </c>
      <c r="I9" s="16" t="s">
        <v>25</v>
      </c>
      <c r="J9" s="17" t="s">
        <v>26</v>
      </c>
      <c r="K9" s="17" t="s">
        <v>26</v>
      </c>
      <c r="L9" s="16" t="s">
        <v>27</v>
      </c>
      <c r="M9" s="16" t="s">
        <v>27</v>
      </c>
      <c r="N9" s="16" t="s">
        <v>28</v>
      </c>
      <c r="O9" s="16" t="s">
        <v>28</v>
      </c>
      <c r="P9" s="15"/>
      <c r="Q9" s="15"/>
      <c r="R9" s="18"/>
      <c r="S9" s="18"/>
      <c r="T9" s="18"/>
    </row>
    <row r="10" spans="1:20" x14ac:dyDescent="0.25">
      <c r="A10" s="29">
        <v>1</v>
      </c>
      <c r="B10" s="27">
        <f>IF(E10&gt;1,C10,0)</f>
        <v>0</v>
      </c>
      <c r="C10" s="19">
        <f t="shared" ref="C10:C41" si="0">$M$7/$M$6</f>
        <v>0</v>
      </c>
      <c r="D10" s="19">
        <f>D6*(H6/12)</f>
        <v>10499.75</v>
      </c>
      <c r="E10" s="19">
        <f>IF(D10&gt;=0,D10,0)</f>
        <v>10499.75</v>
      </c>
      <c r="F10" s="19">
        <f>IF(E10&gt;1,G10,0)</f>
        <v>1725.9866666666667</v>
      </c>
      <c r="G10" s="19">
        <f t="shared" ref="G10:G41" si="1">$D$7/$M$6</f>
        <v>1725.9866666666667</v>
      </c>
      <c r="H10" s="19">
        <f>(D6*(H6/12))/((POWER((1+(H6/12)),M6))-1)</f>
        <v>112074.71248309367</v>
      </c>
      <c r="I10" s="19">
        <f>IF(E10&gt;1,H10,0)</f>
        <v>112074.71248309367</v>
      </c>
      <c r="J10" s="19">
        <f>IF(E10&gt;1,K10,0)</f>
        <v>124300.44914976033</v>
      </c>
      <c r="K10" s="19">
        <f>C10+D10+G10+H10</f>
        <v>124300.44914976033</v>
      </c>
      <c r="L10" s="19">
        <f>IF(M10&gt;=0,M10,0)</f>
        <v>937900.28751690639</v>
      </c>
      <c r="M10" s="19">
        <f>D6-H10</f>
        <v>937900.28751690639</v>
      </c>
      <c r="N10" s="19">
        <f>IF(O10&gt;=0,O10,0)</f>
        <v>951708.18085023959</v>
      </c>
      <c r="O10" s="19">
        <f>($D$6+$D$7+$M$7+D10)-(K10)</f>
        <v>951708.18085023959</v>
      </c>
      <c r="P10" s="15"/>
      <c r="Q10" s="15"/>
      <c r="R10" s="15"/>
      <c r="S10" s="15"/>
      <c r="T10" s="15"/>
    </row>
    <row r="11" spans="1:20" x14ac:dyDescent="0.25">
      <c r="A11" s="29">
        <v>2</v>
      </c>
      <c r="B11" s="27">
        <f t="shared" ref="B11:B69" si="2">IF(E11&gt;1,C11,0)</f>
        <v>0</v>
      </c>
      <c r="C11" s="19">
        <f t="shared" si="0"/>
        <v>0</v>
      </c>
      <c r="D11" s="19">
        <f>M10*$H$6/12</f>
        <v>9379.0028751690643</v>
      </c>
      <c r="E11" s="19">
        <f t="shared" ref="E11:E69" si="3">IF(D11&gt;=0,D11,0)</f>
        <v>9379.0028751690643</v>
      </c>
      <c r="F11" s="19">
        <f t="shared" ref="F11:F69" si="4">IF(E11&gt;1,G11,0)</f>
        <v>1725.9866666666667</v>
      </c>
      <c r="G11" s="19">
        <f t="shared" si="1"/>
        <v>1725.9866666666667</v>
      </c>
      <c r="H11" s="19">
        <f t="shared" ref="H11:H42" si="5">K11-C11-D11-G11</f>
        <v>113195.4596079246</v>
      </c>
      <c r="I11" s="19">
        <f t="shared" ref="I11:I69" si="6">IF(E11&gt;1,H11,0)</f>
        <v>113195.4596079246</v>
      </c>
      <c r="J11" s="19">
        <f t="shared" ref="J11:J69" si="7">IF(E11&gt;1,K11,0)</f>
        <v>124300.44914976033</v>
      </c>
      <c r="K11" s="19">
        <f>$K$10</f>
        <v>124300.44914976033</v>
      </c>
      <c r="L11" s="19">
        <f t="shared" ref="L11:L69" si="8">IF(M11&gt;=0,M11,0)</f>
        <v>824704.82790898182</v>
      </c>
      <c r="M11" s="19">
        <f t="shared" ref="M11:M42" si="9">M10-H11</f>
        <v>824704.82790898182</v>
      </c>
      <c r="N11" s="19">
        <f t="shared" ref="N11:N69" si="10">IF(O11&gt;=0,O11,0)</f>
        <v>836786.73457564833</v>
      </c>
      <c r="O11" s="19">
        <f t="shared" ref="O11:O42" si="11">(O10+D11)-K11</f>
        <v>836786.73457564833</v>
      </c>
      <c r="P11" s="15"/>
      <c r="Q11" s="15"/>
      <c r="R11" s="15"/>
      <c r="S11" s="15"/>
      <c r="T11" s="15"/>
    </row>
    <row r="12" spans="1:20" x14ac:dyDescent="0.25">
      <c r="A12" s="29">
        <v>3</v>
      </c>
      <c r="B12" s="27">
        <f t="shared" si="2"/>
        <v>0</v>
      </c>
      <c r="C12" s="19">
        <f t="shared" si="0"/>
        <v>0</v>
      </c>
      <c r="D12" s="19">
        <f t="shared" ref="D12:D69" si="12">M11*$H$6/12</f>
        <v>8247.0482790898186</v>
      </c>
      <c r="E12" s="19">
        <f t="shared" si="3"/>
        <v>8247.0482790898186</v>
      </c>
      <c r="F12" s="19">
        <f t="shared" si="4"/>
        <v>1725.9866666666667</v>
      </c>
      <c r="G12" s="19">
        <f t="shared" si="1"/>
        <v>1725.9866666666667</v>
      </c>
      <c r="H12" s="19">
        <f t="shared" si="5"/>
        <v>114327.41420400384</v>
      </c>
      <c r="I12" s="19">
        <f t="shared" si="6"/>
        <v>114327.41420400384</v>
      </c>
      <c r="J12" s="19">
        <f t="shared" si="7"/>
        <v>124300.44914976033</v>
      </c>
      <c r="K12" s="19">
        <f t="shared" ref="K12:K69" si="13">$K$10</f>
        <v>124300.44914976033</v>
      </c>
      <c r="L12" s="19">
        <f t="shared" si="8"/>
        <v>710377.41370497795</v>
      </c>
      <c r="M12" s="19">
        <f t="shared" si="9"/>
        <v>710377.41370497795</v>
      </c>
      <c r="N12" s="19">
        <f t="shared" si="10"/>
        <v>720733.33370497788</v>
      </c>
      <c r="O12" s="19">
        <f t="shared" si="11"/>
        <v>720733.33370497788</v>
      </c>
      <c r="P12" s="15"/>
      <c r="Q12" s="15"/>
      <c r="R12" s="15"/>
      <c r="S12" s="15"/>
      <c r="T12" s="15"/>
    </row>
    <row r="13" spans="1:20" x14ac:dyDescent="0.25">
      <c r="A13" s="29">
        <v>4</v>
      </c>
      <c r="B13" s="27">
        <f t="shared" si="2"/>
        <v>0</v>
      </c>
      <c r="C13" s="19">
        <f t="shared" si="0"/>
        <v>0</v>
      </c>
      <c r="D13" s="19">
        <f t="shared" si="12"/>
        <v>7103.7741370497788</v>
      </c>
      <c r="E13" s="19">
        <f t="shared" si="3"/>
        <v>7103.7741370497788</v>
      </c>
      <c r="F13" s="19">
        <f t="shared" si="4"/>
        <v>1725.9866666666667</v>
      </c>
      <c r="G13" s="19">
        <f t="shared" si="1"/>
        <v>1725.9866666666667</v>
      </c>
      <c r="H13" s="19">
        <f t="shared" si="5"/>
        <v>115470.68834604388</v>
      </c>
      <c r="I13" s="19">
        <f t="shared" si="6"/>
        <v>115470.68834604388</v>
      </c>
      <c r="J13" s="19">
        <f t="shared" si="7"/>
        <v>124300.44914976033</v>
      </c>
      <c r="K13" s="19">
        <f t="shared" si="13"/>
        <v>124300.44914976033</v>
      </c>
      <c r="L13" s="19">
        <f t="shared" si="8"/>
        <v>594906.72535893403</v>
      </c>
      <c r="M13" s="19">
        <f t="shared" si="9"/>
        <v>594906.72535893403</v>
      </c>
      <c r="N13" s="19">
        <f t="shared" si="10"/>
        <v>603536.65869226737</v>
      </c>
      <c r="O13" s="19">
        <f t="shared" si="11"/>
        <v>603536.65869226737</v>
      </c>
      <c r="P13" s="15"/>
      <c r="Q13" s="15"/>
      <c r="R13" s="15"/>
      <c r="S13" s="15"/>
      <c r="T13" s="15"/>
    </row>
    <row r="14" spans="1:20" x14ac:dyDescent="0.25">
      <c r="A14" s="29">
        <v>5</v>
      </c>
      <c r="B14" s="27">
        <f t="shared" si="2"/>
        <v>0</v>
      </c>
      <c r="C14" s="19">
        <f t="shared" si="0"/>
        <v>0</v>
      </c>
      <c r="D14" s="19">
        <f t="shared" si="12"/>
        <v>5949.06725358934</v>
      </c>
      <c r="E14" s="19">
        <f t="shared" si="3"/>
        <v>5949.06725358934</v>
      </c>
      <c r="F14" s="19">
        <f t="shared" si="4"/>
        <v>1725.9866666666667</v>
      </c>
      <c r="G14" s="19">
        <f t="shared" si="1"/>
        <v>1725.9866666666667</v>
      </c>
      <c r="H14" s="19">
        <f t="shared" si="5"/>
        <v>116625.39522950433</v>
      </c>
      <c r="I14" s="19">
        <f t="shared" si="6"/>
        <v>116625.39522950433</v>
      </c>
      <c r="J14" s="19">
        <f t="shared" si="7"/>
        <v>124300.44914976033</v>
      </c>
      <c r="K14" s="19">
        <f t="shared" si="13"/>
        <v>124300.44914976033</v>
      </c>
      <c r="L14" s="19">
        <f t="shared" si="8"/>
        <v>478281.3301294297</v>
      </c>
      <c r="M14" s="19">
        <f t="shared" si="9"/>
        <v>478281.3301294297</v>
      </c>
      <c r="N14" s="19">
        <f t="shared" si="10"/>
        <v>485185.27679609647</v>
      </c>
      <c r="O14" s="19">
        <f t="shared" si="11"/>
        <v>485185.27679609647</v>
      </c>
      <c r="P14" s="15"/>
      <c r="Q14" s="15"/>
      <c r="R14" s="15"/>
      <c r="S14" s="15"/>
      <c r="T14" s="15"/>
    </row>
    <row r="15" spans="1:20" x14ac:dyDescent="0.25">
      <c r="A15" s="29">
        <v>6</v>
      </c>
      <c r="B15" s="27">
        <f t="shared" si="2"/>
        <v>0</v>
      </c>
      <c r="C15" s="19">
        <f t="shared" si="0"/>
        <v>0</v>
      </c>
      <c r="D15" s="19">
        <f t="shared" si="12"/>
        <v>4782.8133012942972</v>
      </c>
      <c r="E15" s="19">
        <f t="shared" si="3"/>
        <v>4782.8133012942972</v>
      </c>
      <c r="F15" s="19">
        <f t="shared" si="4"/>
        <v>1725.9866666666667</v>
      </c>
      <c r="G15" s="19">
        <f t="shared" si="1"/>
        <v>1725.9866666666667</v>
      </c>
      <c r="H15" s="19">
        <f t="shared" si="5"/>
        <v>117791.64918179937</v>
      </c>
      <c r="I15" s="19">
        <f t="shared" si="6"/>
        <v>117791.64918179937</v>
      </c>
      <c r="J15" s="19">
        <f t="shared" si="7"/>
        <v>124300.44914976033</v>
      </c>
      <c r="K15" s="19">
        <f t="shared" si="13"/>
        <v>124300.44914976033</v>
      </c>
      <c r="L15" s="19">
        <f t="shared" si="8"/>
        <v>360489.68094763032</v>
      </c>
      <c r="M15" s="19">
        <f t="shared" si="9"/>
        <v>360489.68094763032</v>
      </c>
      <c r="N15" s="19">
        <f t="shared" si="10"/>
        <v>365667.6409476304</v>
      </c>
      <c r="O15" s="19">
        <f t="shared" si="11"/>
        <v>365667.6409476304</v>
      </c>
      <c r="P15" s="15"/>
      <c r="Q15" s="15"/>
      <c r="R15" s="15"/>
      <c r="S15" s="15"/>
      <c r="T15" s="15"/>
    </row>
    <row r="16" spans="1:20" x14ac:dyDescent="0.25">
      <c r="A16" s="29">
        <v>7</v>
      </c>
      <c r="B16" s="27">
        <f t="shared" si="2"/>
        <v>0</v>
      </c>
      <c r="C16" s="19">
        <f t="shared" si="0"/>
        <v>0</v>
      </c>
      <c r="D16" s="19">
        <f t="shared" si="12"/>
        <v>3604.8968094763027</v>
      </c>
      <c r="E16" s="19">
        <f t="shared" si="3"/>
        <v>3604.8968094763027</v>
      </c>
      <c r="F16" s="19">
        <f t="shared" si="4"/>
        <v>1725.9866666666667</v>
      </c>
      <c r="G16" s="19">
        <f t="shared" si="1"/>
        <v>1725.9866666666667</v>
      </c>
      <c r="H16" s="19">
        <f t="shared" si="5"/>
        <v>118969.56567361737</v>
      </c>
      <c r="I16" s="19">
        <f t="shared" si="6"/>
        <v>118969.56567361737</v>
      </c>
      <c r="J16" s="19">
        <f t="shared" si="7"/>
        <v>124300.44914976033</v>
      </c>
      <c r="K16" s="19">
        <f t="shared" si="13"/>
        <v>124300.44914976033</v>
      </c>
      <c r="L16" s="19">
        <f t="shared" si="8"/>
        <v>241520.11527401296</v>
      </c>
      <c r="M16" s="19">
        <f t="shared" si="9"/>
        <v>241520.11527401296</v>
      </c>
      <c r="N16" s="19">
        <f t="shared" si="10"/>
        <v>244972.08860734638</v>
      </c>
      <c r="O16" s="19">
        <f t="shared" si="11"/>
        <v>244972.08860734638</v>
      </c>
      <c r="P16" s="15"/>
      <c r="Q16" s="15"/>
      <c r="R16" s="15"/>
      <c r="S16" s="15"/>
      <c r="T16" s="15"/>
    </row>
    <row r="17" spans="1:20" x14ac:dyDescent="0.25">
      <c r="A17" s="29">
        <v>8</v>
      </c>
      <c r="B17" s="27">
        <f t="shared" si="2"/>
        <v>0</v>
      </c>
      <c r="C17" s="19">
        <f t="shared" si="0"/>
        <v>0</v>
      </c>
      <c r="D17" s="19">
        <f t="shared" si="12"/>
        <v>2415.2011527401296</v>
      </c>
      <c r="E17" s="19">
        <f t="shared" si="3"/>
        <v>2415.2011527401296</v>
      </c>
      <c r="F17" s="19">
        <f t="shared" si="4"/>
        <v>1725.9866666666667</v>
      </c>
      <c r="G17" s="19">
        <f t="shared" si="1"/>
        <v>1725.9866666666667</v>
      </c>
      <c r="H17" s="19">
        <f t="shared" si="5"/>
        <v>120159.26133035353</v>
      </c>
      <c r="I17" s="19">
        <f t="shared" si="6"/>
        <v>120159.26133035353</v>
      </c>
      <c r="J17" s="19">
        <f t="shared" si="7"/>
        <v>124300.44914976033</v>
      </c>
      <c r="K17" s="19">
        <f t="shared" si="13"/>
        <v>124300.44914976033</v>
      </c>
      <c r="L17" s="19">
        <f t="shared" si="8"/>
        <v>121360.85394365943</v>
      </c>
      <c r="M17" s="19">
        <f t="shared" si="9"/>
        <v>121360.85394365943</v>
      </c>
      <c r="N17" s="19">
        <f t="shared" si="10"/>
        <v>123086.84061032618</v>
      </c>
      <c r="O17" s="19">
        <f t="shared" si="11"/>
        <v>123086.84061032618</v>
      </c>
      <c r="P17" s="15"/>
      <c r="Q17" s="15"/>
      <c r="R17" s="15"/>
      <c r="S17" s="15"/>
      <c r="T17" s="15"/>
    </row>
    <row r="18" spans="1:20" x14ac:dyDescent="0.25">
      <c r="A18" s="29">
        <v>9</v>
      </c>
      <c r="B18" s="27">
        <f t="shared" si="2"/>
        <v>0</v>
      </c>
      <c r="C18" s="19">
        <f t="shared" si="0"/>
        <v>0</v>
      </c>
      <c r="D18" s="19">
        <f t="shared" si="12"/>
        <v>1213.6085394365944</v>
      </c>
      <c r="E18" s="19">
        <f t="shared" si="3"/>
        <v>1213.6085394365944</v>
      </c>
      <c r="F18" s="19">
        <f t="shared" si="4"/>
        <v>1725.9866666666667</v>
      </c>
      <c r="G18" s="19">
        <f t="shared" si="1"/>
        <v>1725.9866666666667</v>
      </c>
      <c r="H18" s="19">
        <f t="shared" si="5"/>
        <v>121360.85394365707</v>
      </c>
      <c r="I18" s="19">
        <f t="shared" si="6"/>
        <v>121360.85394365707</v>
      </c>
      <c r="J18" s="19">
        <f t="shared" si="7"/>
        <v>124300.44914976033</v>
      </c>
      <c r="K18" s="19">
        <f t="shared" si="13"/>
        <v>124300.44914976033</v>
      </c>
      <c r="L18" s="19">
        <f t="shared" si="8"/>
        <v>2.35741026699543E-9</v>
      </c>
      <c r="M18" s="19">
        <f t="shared" si="9"/>
        <v>2.35741026699543E-9</v>
      </c>
      <c r="N18" s="19">
        <f t="shared" si="10"/>
        <v>2.4447217583656311E-9</v>
      </c>
      <c r="O18" s="19">
        <f t="shared" si="11"/>
        <v>2.4447217583656311E-9</v>
      </c>
      <c r="P18" s="15"/>
      <c r="Q18" s="15"/>
      <c r="R18" s="15"/>
      <c r="S18" s="15"/>
      <c r="T18" s="15"/>
    </row>
    <row r="19" spans="1:20" x14ac:dyDescent="0.25">
      <c r="A19" s="29">
        <v>10</v>
      </c>
      <c r="B19" s="27">
        <f t="shared" si="2"/>
        <v>0</v>
      </c>
      <c r="C19" s="19">
        <f t="shared" si="0"/>
        <v>0</v>
      </c>
      <c r="D19" s="19">
        <f t="shared" si="12"/>
        <v>2.3574102669954298E-11</v>
      </c>
      <c r="E19" s="19">
        <f t="shared" si="3"/>
        <v>2.3574102669954298E-11</v>
      </c>
      <c r="F19" s="19">
        <f t="shared" si="4"/>
        <v>0</v>
      </c>
      <c r="G19" s="19">
        <f t="shared" si="1"/>
        <v>1725.9866666666667</v>
      </c>
      <c r="H19" s="19">
        <f t="shared" si="5"/>
        <v>122574.46248309364</v>
      </c>
      <c r="I19" s="19">
        <f t="shared" si="6"/>
        <v>0</v>
      </c>
      <c r="J19" s="19">
        <f t="shared" si="7"/>
        <v>0</v>
      </c>
      <c r="K19" s="19">
        <f t="shared" si="13"/>
        <v>124300.44914976033</v>
      </c>
      <c r="L19" s="19">
        <f t="shared" si="8"/>
        <v>0</v>
      </c>
      <c r="M19" s="19">
        <f t="shared" si="9"/>
        <v>-122574.46248309128</v>
      </c>
      <c r="N19" s="19">
        <f t="shared" si="10"/>
        <v>0</v>
      </c>
      <c r="O19" s="19">
        <f t="shared" si="11"/>
        <v>-124300.44914975786</v>
      </c>
      <c r="P19" s="15"/>
      <c r="Q19" s="15"/>
      <c r="R19" s="15"/>
      <c r="S19" s="15"/>
      <c r="T19" s="15"/>
    </row>
    <row r="20" spans="1:20" x14ac:dyDescent="0.25">
      <c r="A20" s="29">
        <v>11</v>
      </c>
      <c r="B20" s="27">
        <f t="shared" si="2"/>
        <v>0</v>
      </c>
      <c r="C20" s="19">
        <f t="shared" si="0"/>
        <v>0</v>
      </c>
      <c r="D20" s="19">
        <f t="shared" si="12"/>
        <v>-1225.7446248309127</v>
      </c>
      <c r="E20" s="19">
        <f t="shared" si="3"/>
        <v>0</v>
      </c>
      <c r="F20" s="19">
        <f t="shared" si="4"/>
        <v>0</v>
      </c>
      <c r="G20" s="19">
        <f t="shared" si="1"/>
        <v>1725.9866666666667</v>
      </c>
      <c r="H20" s="19">
        <f t="shared" si="5"/>
        <v>123800.20710792458</v>
      </c>
      <c r="I20" s="19">
        <f t="shared" si="6"/>
        <v>0</v>
      </c>
      <c r="J20" s="19">
        <f t="shared" si="7"/>
        <v>0</v>
      </c>
      <c r="K20" s="19">
        <f t="shared" si="13"/>
        <v>124300.44914976033</v>
      </c>
      <c r="L20" s="19">
        <f t="shared" si="8"/>
        <v>0</v>
      </c>
      <c r="M20" s="19">
        <f t="shared" si="9"/>
        <v>-246374.66959101585</v>
      </c>
      <c r="N20" s="19">
        <f t="shared" si="10"/>
        <v>0</v>
      </c>
      <c r="O20" s="19">
        <f t="shared" si="11"/>
        <v>-249826.64292434911</v>
      </c>
      <c r="P20" s="15"/>
      <c r="Q20" s="15"/>
      <c r="R20" s="15"/>
      <c r="S20" s="15"/>
      <c r="T20" s="15"/>
    </row>
    <row r="21" spans="1:20" x14ac:dyDescent="0.25">
      <c r="A21" s="29">
        <v>12</v>
      </c>
      <c r="B21" s="27">
        <f t="shared" si="2"/>
        <v>0</v>
      </c>
      <c r="C21" s="19">
        <f t="shared" si="0"/>
        <v>0</v>
      </c>
      <c r="D21" s="19">
        <f t="shared" si="12"/>
        <v>-2463.7466959101585</v>
      </c>
      <c r="E21" s="19">
        <f t="shared" si="3"/>
        <v>0</v>
      </c>
      <c r="F21" s="19">
        <f t="shared" si="4"/>
        <v>0</v>
      </c>
      <c r="G21" s="19">
        <f t="shared" si="1"/>
        <v>1725.9866666666667</v>
      </c>
      <c r="H21" s="19">
        <f t="shared" si="5"/>
        <v>125038.20917900382</v>
      </c>
      <c r="I21" s="19">
        <f t="shared" si="6"/>
        <v>0</v>
      </c>
      <c r="J21" s="19">
        <f t="shared" si="7"/>
        <v>0</v>
      </c>
      <c r="K21" s="19">
        <f t="shared" si="13"/>
        <v>124300.44914976033</v>
      </c>
      <c r="L21" s="19">
        <f t="shared" si="8"/>
        <v>0</v>
      </c>
      <c r="M21" s="19">
        <f t="shared" si="9"/>
        <v>-371412.87877001968</v>
      </c>
      <c r="N21" s="19">
        <f t="shared" si="10"/>
        <v>0</v>
      </c>
      <c r="O21" s="19">
        <f t="shared" si="11"/>
        <v>-376590.83877001959</v>
      </c>
      <c r="P21" s="15"/>
      <c r="Q21" s="15"/>
      <c r="R21" s="15"/>
      <c r="S21" s="15"/>
      <c r="T21" s="15"/>
    </row>
    <row r="22" spans="1:20" x14ac:dyDescent="0.25">
      <c r="A22" s="29">
        <v>13</v>
      </c>
      <c r="B22" s="27">
        <f t="shared" si="2"/>
        <v>0</v>
      </c>
      <c r="C22" s="19">
        <f t="shared" si="0"/>
        <v>0</v>
      </c>
      <c r="D22" s="19">
        <f t="shared" si="12"/>
        <v>-3714.1287877001964</v>
      </c>
      <c r="E22" s="19">
        <f t="shared" si="3"/>
        <v>0</v>
      </c>
      <c r="F22" s="19">
        <f t="shared" si="4"/>
        <v>0</v>
      </c>
      <c r="G22" s="19">
        <f t="shared" si="1"/>
        <v>1725.9866666666667</v>
      </c>
      <c r="H22" s="19">
        <f t="shared" si="5"/>
        <v>126288.59127079387</v>
      </c>
      <c r="I22" s="19">
        <f t="shared" si="6"/>
        <v>0</v>
      </c>
      <c r="J22" s="19">
        <f t="shared" si="7"/>
        <v>0</v>
      </c>
      <c r="K22" s="19">
        <f t="shared" si="13"/>
        <v>124300.44914976033</v>
      </c>
      <c r="L22" s="19">
        <f t="shared" si="8"/>
        <v>0</v>
      </c>
      <c r="M22" s="19">
        <f t="shared" si="9"/>
        <v>-497701.47004081355</v>
      </c>
      <c r="N22" s="19">
        <f t="shared" si="10"/>
        <v>0</v>
      </c>
      <c r="O22" s="19">
        <f t="shared" si="11"/>
        <v>-504605.41670748009</v>
      </c>
      <c r="P22" s="15"/>
      <c r="Q22" s="15"/>
      <c r="R22" s="15"/>
      <c r="S22" s="15"/>
      <c r="T22" s="15"/>
    </row>
    <row r="23" spans="1:20" x14ac:dyDescent="0.25">
      <c r="A23" s="29">
        <v>14</v>
      </c>
      <c r="B23" s="27">
        <f t="shared" si="2"/>
        <v>0</v>
      </c>
      <c r="C23" s="19">
        <f t="shared" si="0"/>
        <v>0</v>
      </c>
      <c r="D23" s="19">
        <f t="shared" si="12"/>
        <v>-4977.0147004081355</v>
      </c>
      <c r="E23" s="19">
        <f t="shared" si="3"/>
        <v>0</v>
      </c>
      <c r="F23" s="19">
        <f t="shared" si="4"/>
        <v>0</v>
      </c>
      <c r="G23" s="19">
        <f t="shared" si="1"/>
        <v>1725.9866666666667</v>
      </c>
      <c r="H23" s="19">
        <f t="shared" si="5"/>
        <v>127551.4771835018</v>
      </c>
      <c r="I23" s="19">
        <f t="shared" si="6"/>
        <v>0</v>
      </c>
      <c r="J23" s="19">
        <f t="shared" si="7"/>
        <v>0</v>
      </c>
      <c r="K23" s="19">
        <f t="shared" si="13"/>
        <v>124300.44914976033</v>
      </c>
      <c r="L23" s="19">
        <f t="shared" si="8"/>
        <v>0</v>
      </c>
      <c r="M23" s="19">
        <f t="shared" si="9"/>
        <v>-625252.94722431537</v>
      </c>
      <c r="N23" s="19">
        <f t="shared" si="10"/>
        <v>0</v>
      </c>
      <c r="O23" s="19">
        <f t="shared" si="11"/>
        <v>-633882.8805576486</v>
      </c>
      <c r="P23" s="15"/>
      <c r="Q23" s="15"/>
      <c r="R23" s="15"/>
      <c r="S23" s="15"/>
      <c r="T23" s="15"/>
    </row>
    <row r="24" spans="1:20" x14ac:dyDescent="0.25">
      <c r="A24" s="29">
        <v>15</v>
      </c>
      <c r="B24" s="27">
        <f t="shared" si="2"/>
        <v>0</v>
      </c>
      <c r="C24" s="19">
        <f t="shared" si="0"/>
        <v>0</v>
      </c>
      <c r="D24" s="19">
        <f t="shared" si="12"/>
        <v>-6252.5294722431536</v>
      </c>
      <c r="E24" s="19">
        <f t="shared" si="3"/>
        <v>0</v>
      </c>
      <c r="F24" s="19">
        <f t="shared" si="4"/>
        <v>0</v>
      </c>
      <c r="G24" s="19">
        <f t="shared" si="1"/>
        <v>1725.9866666666667</v>
      </c>
      <c r="H24" s="19">
        <f t="shared" si="5"/>
        <v>128826.99195533682</v>
      </c>
      <c r="I24" s="19">
        <f t="shared" si="6"/>
        <v>0</v>
      </c>
      <c r="J24" s="19">
        <f t="shared" si="7"/>
        <v>0</v>
      </c>
      <c r="K24" s="19">
        <f t="shared" si="13"/>
        <v>124300.44914976033</v>
      </c>
      <c r="L24" s="19">
        <f t="shared" si="8"/>
        <v>0</v>
      </c>
      <c r="M24" s="19">
        <f t="shared" si="9"/>
        <v>-754079.93917965214</v>
      </c>
      <c r="N24" s="19">
        <f t="shared" si="10"/>
        <v>0</v>
      </c>
      <c r="O24" s="19">
        <f t="shared" si="11"/>
        <v>-764435.85917965206</v>
      </c>
      <c r="P24" s="15"/>
      <c r="Q24" s="15"/>
      <c r="R24" s="15"/>
      <c r="S24" s="15"/>
      <c r="T24" s="15"/>
    </row>
    <row r="25" spans="1:20" x14ac:dyDescent="0.25">
      <c r="A25" s="29">
        <v>16</v>
      </c>
      <c r="B25" s="27">
        <f t="shared" si="2"/>
        <v>0</v>
      </c>
      <c r="C25" s="19">
        <f t="shared" si="0"/>
        <v>0</v>
      </c>
      <c r="D25" s="19">
        <f t="shared" si="12"/>
        <v>-7540.7993917965214</v>
      </c>
      <c r="E25" s="19">
        <f t="shared" si="3"/>
        <v>0</v>
      </c>
      <c r="F25" s="19">
        <f t="shared" si="4"/>
        <v>0</v>
      </c>
      <c r="G25" s="19">
        <f t="shared" si="1"/>
        <v>1725.9866666666667</v>
      </c>
      <c r="H25" s="19">
        <f t="shared" si="5"/>
        <v>130115.26187489019</v>
      </c>
      <c r="I25" s="19">
        <f t="shared" si="6"/>
        <v>0</v>
      </c>
      <c r="J25" s="19">
        <f t="shared" si="7"/>
        <v>0</v>
      </c>
      <c r="K25" s="19">
        <f t="shared" si="13"/>
        <v>124300.44914976033</v>
      </c>
      <c r="L25" s="19">
        <f t="shared" si="8"/>
        <v>0</v>
      </c>
      <c r="M25" s="19">
        <f t="shared" si="9"/>
        <v>-884195.20105454233</v>
      </c>
      <c r="N25" s="19">
        <f t="shared" si="10"/>
        <v>0</v>
      </c>
      <c r="O25" s="19">
        <f t="shared" si="11"/>
        <v>-896277.10772120894</v>
      </c>
      <c r="P25" s="15"/>
      <c r="Q25" s="15"/>
      <c r="R25" s="15"/>
      <c r="S25" s="15"/>
      <c r="T25" s="15"/>
    </row>
    <row r="26" spans="1:20" x14ac:dyDescent="0.25">
      <c r="A26" s="29">
        <v>17</v>
      </c>
      <c r="B26" s="27">
        <f t="shared" si="2"/>
        <v>0</v>
      </c>
      <c r="C26" s="19">
        <f t="shared" si="0"/>
        <v>0</v>
      </c>
      <c r="D26" s="19">
        <f t="shared" si="12"/>
        <v>-8841.952010545423</v>
      </c>
      <c r="E26" s="19">
        <f t="shared" si="3"/>
        <v>0</v>
      </c>
      <c r="F26" s="19">
        <f t="shared" si="4"/>
        <v>0</v>
      </c>
      <c r="G26" s="19">
        <f t="shared" si="1"/>
        <v>1725.9866666666667</v>
      </c>
      <c r="H26" s="19">
        <f t="shared" si="5"/>
        <v>131416.41449363908</v>
      </c>
      <c r="I26" s="19">
        <f t="shared" si="6"/>
        <v>0</v>
      </c>
      <c r="J26" s="19">
        <f t="shared" si="7"/>
        <v>0</v>
      </c>
      <c r="K26" s="19">
        <f t="shared" si="13"/>
        <v>124300.44914976033</v>
      </c>
      <c r="L26" s="19">
        <f t="shared" si="8"/>
        <v>0</v>
      </c>
      <c r="M26" s="19">
        <f t="shared" si="9"/>
        <v>-1015611.6155481813</v>
      </c>
      <c r="N26" s="19">
        <f t="shared" si="10"/>
        <v>0</v>
      </c>
      <c r="O26" s="19">
        <f t="shared" si="11"/>
        <v>-1029419.5088815147</v>
      </c>
      <c r="P26" s="15"/>
      <c r="Q26" s="15"/>
      <c r="R26" s="15"/>
      <c r="S26" s="15"/>
      <c r="T26" s="15"/>
    </row>
    <row r="27" spans="1:20" x14ac:dyDescent="0.25">
      <c r="A27" s="29">
        <v>18</v>
      </c>
      <c r="B27" s="27">
        <f t="shared" si="2"/>
        <v>0</v>
      </c>
      <c r="C27" s="19">
        <f t="shared" si="0"/>
        <v>0</v>
      </c>
      <c r="D27" s="19">
        <f t="shared" si="12"/>
        <v>-10156.116155481814</v>
      </c>
      <c r="E27" s="19">
        <f t="shared" si="3"/>
        <v>0</v>
      </c>
      <c r="F27" s="19">
        <f t="shared" si="4"/>
        <v>0</v>
      </c>
      <c r="G27" s="19">
        <f t="shared" si="1"/>
        <v>1725.9866666666667</v>
      </c>
      <c r="H27" s="19">
        <f t="shared" si="5"/>
        <v>132730.57863857548</v>
      </c>
      <c r="I27" s="19">
        <f t="shared" si="6"/>
        <v>0</v>
      </c>
      <c r="J27" s="19">
        <f t="shared" si="7"/>
        <v>0</v>
      </c>
      <c r="K27" s="19">
        <f t="shared" si="13"/>
        <v>124300.44914976033</v>
      </c>
      <c r="L27" s="19">
        <f t="shared" si="8"/>
        <v>0</v>
      </c>
      <c r="M27" s="19">
        <f t="shared" si="9"/>
        <v>-1148342.1941867569</v>
      </c>
      <c r="N27" s="19">
        <f t="shared" si="10"/>
        <v>0</v>
      </c>
      <c r="O27" s="19">
        <f t="shared" si="11"/>
        <v>-1163876.0741867567</v>
      </c>
      <c r="P27" s="15"/>
      <c r="Q27" s="15"/>
      <c r="R27" s="15"/>
      <c r="S27" s="15"/>
      <c r="T27" s="15"/>
    </row>
    <row r="28" spans="1:20" x14ac:dyDescent="0.25">
      <c r="A28" s="29">
        <v>19</v>
      </c>
      <c r="B28" s="27">
        <f t="shared" si="2"/>
        <v>0</v>
      </c>
      <c r="C28" s="19">
        <f t="shared" si="0"/>
        <v>0</v>
      </c>
      <c r="D28" s="19">
        <f t="shared" si="12"/>
        <v>-11483.421941867569</v>
      </c>
      <c r="E28" s="19">
        <f t="shared" si="3"/>
        <v>0</v>
      </c>
      <c r="F28" s="19">
        <f t="shared" si="4"/>
        <v>0</v>
      </c>
      <c r="G28" s="19">
        <f t="shared" si="1"/>
        <v>1725.9866666666667</v>
      </c>
      <c r="H28" s="19">
        <f t="shared" si="5"/>
        <v>134057.88442496123</v>
      </c>
      <c r="I28" s="19">
        <f t="shared" si="6"/>
        <v>0</v>
      </c>
      <c r="J28" s="19">
        <f t="shared" si="7"/>
        <v>0</v>
      </c>
      <c r="K28" s="19">
        <f t="shared" si="13"/>
        <v>124300.44914976033</v>
      </c>
      <c r="L28" s="19">
        <f t="shared" si="8"/>
        <v>0</v>
      </c>
      <c r="M28" s="19">
        <f t="shared" si="9"/>
        <v>-1282400.078611718</v>
      </c>
      <c r="N28" s="19">
        <f t="shared" si="10"/>
        <v>0</v>
      </c>
      <c r="O28" s="19">
        <f t="shared" si="11"/>
        <v>-1299659.9452783847</v>
      </c>
      <c r="P28" s="15"/>
      <c r="Q28" s="15"/>
      <c r="R28" s="15"/>
      <c r="S28" s="15"/>
      <c r="T28" s="15"/>
    </row>
    <row r="29" spans="1:20" x14ac:dyDescent="0.25">
      <c r="A29" s="29">
        <v>20</v>
      </c>
      <c r="B29" s="27">
        <f t="shared" si="2"/>
        <v>0</v>
      </c>
      <c r="C29" s="19">
        <f t="shared" si="0"/>
        <v>0</v>
      </c>
      <c r="D29" s="19">
        <f t="shared" si="12"/>
        <v>-12824.000786117178</v>
      </c>
      <c r="E29" s="19">
        <f t="shared" si="3"/>
        <v>0</v>
      </c>
      <c r="F29" s="19">
        <f t="shared" si="4"/>
        <v>0</v>
      </c>
      <c r="G29" s="19">
        <f t="shared" si="1"/>
        <v>1725.9866666666667</v>
      </c>
      <c r="H29" s="19">
        <f t="shared" si="5"/>
        <v>135398.46326921086</v>
      </c>
      <c r="I29" s="19">
        <f t="shared" si="6"/>
        <v>0</v>
      </c>
      <c r="J29" s="19">
        <f t="shared" si="7"/>
        <v>0</v>
      </c>
      <c r="K29" s="19">
        <f t="shared" si="13"/>
        <v>124300.44914976033</v>
      </c>
      <c r="L29" s="19">
        <f t="shared" si="8"/>
        <v>0</v>
      </c>
      <c r="M29" s="19">
        <f t="shared" si="9"/>
        <v>-1417798.5418809289</v>
      </c>
      <c r="N29" s="19">
        <f t="shared" si="10"/>
        <v>0</v>
      </c>
      <c r="O29" s="19">
        <f t="shared" si="11"/>
        <v>-1436784.3952142624</v>
      </c>
      <c r="P29" s="15"/>
      <c r="Q29" s="15"/>
      <c r="R29" s="15"/>
      <c r="S29" s="15"/>
      <c r="T29" s="15"/>
    </row>
    <row r="30" spans="1:20" x14ac:dyDescent="0.25">
      <c r="A30" s="29">
        <v>21</v>
      </c>
      <c r="B30" s="27">
        <f t="shared" si="2"/>
        <v>0</v>
      </c>
      <c r="C30" s="19">
        <f t="shared" si="0"/>
        <v>0</v>
      </c>
      <c r="D30" s="19">
        <f t="shared" si="12"/>
        <v>-14177.985418809289</v>
      </c>
      <c r="E30" s="19">
        <f t="shared" si="3"/>
        <v>0</v>
      </c>
      <c r="F30" s="19">
        <f t="shared" si="4"/>
        <v>0</v>
      </c>
      <c r="G30" s="19">
        <f t="shared" si="1"/>
        <v>1725.9866666666667</v>
      </c>
      <c r="H30" s="19">
        <f t="shared" si="5"/>
        <v>136752.44790190295</v>
      </c>
      <c r="I30" s="19">
        <f t="shared" si="6"/>
        <v>0</v>
      </c>
      <c r="J30" s="19">
        <f t="shared" si="7"/>
        <v>0</v>
      </c>
      <c r="K30" s="19">
        <f t="shared" si="13"/>
        <v>124300.44914976033</v>
      </c>
      <c r="L30" s="19">
        <f t="shared" si="8"/>
        <v>0</v>
      </c>
      <c r="M30" s="19">
        <f t="shared" si="9"/>
        <v>-1554550.9897828319</v>
      </c>
      <c r="N30" s="19">
        <f t="shared" si="10"/>
        <v>0</v>
      </c>
      <c r="O30" s="19">
        <f t="shared" si="11"/>
        <v>-1575262.8297828322</v>
      </c>
      <c r="P30" s="15"/>
      <c r="Q30" s="15"/>
      <c r="R30" s="15"/>
      <c r="S30" s="15"/>
      <c r="T30" s="15"/>
    </row>
    <row r="31" spans="1:20" x14ac:dyDescent="0.25">
      <c r="A31" s="29">
        <v>22</v>
      </c>
      <c r="B31" s="27">
        <f t="shared" si="2"/>
        <v>0</v>
      </c>
      <c r="C31" s="19">
        <f t="shared" si="0"/>
        <v>0</v>
      </c>
      <c r="D31" s="19">
        <f t="shared" si="12"/>
        <v>-15545.509897828319</v>
      </c>
      <c r="E31" s="19">
        <f t="shared" si="3"/>
        <v>0</v>
      </c>
      <c r="F31" s="19">
        <f t="shared" si="4"/>
        <v>0</v>
      </c>
      <c r="G31" s="19">
        <f t="shared" si="1"/>
        <v>1725.9866666666667</v>
      </c>
      <c r="H31" s="19">
        <f t="shared" si="5"/>
        <v>138119.97238092197</v>
      </c>
      <c r="I31" s="19">
        <f t="shared" si="6"/>
        <v>0</v>
      </c>
      <c r="J31" s="19">
        <f t="shared" si="7"/>
        <v>0</v>
      </c>
      <c r="K31" s="19">
        <f t="shared" si="13"/>
        <v>124300.44914976033</v>
      </c>
      <c r="L31" s="19">
        <f t="shared" si="8"/>
        <v>0</v>
      </c>
      <c r="M31" s="19">
        <f t="shared" si="9"/>
        <v>-1692670.9621637538</v>
      </c>
      <c r="N31" s="19">
        <f t="shared" si="10"/>
        <v>0</v>
      </c>
      <c r="O31" s="19">
        <f t="shared" si="11"/>
        <v>-1715108.7888304209</v>
      </c>
      <c r="P31" s="15"/>
      <c r="Q31" s="15"/>
      <c r="R31" s="15"/>
      <c r="S31" s="15"/>
      <c r="T31" s="15"/>
    </row>
    <row r="32" spans="1:20" x14ac:dyDescent="0.25">
      <c r="A32" s="29">
        <v>23</v>
      </c>
      <c r="B32" s="27">
        <f t="shared" si="2"/>
        <v>0</v>
      </c>
      <c r="C32" s="19">
        <f t="shared" si="0"/>
        <v>0</v>
      </c>
      <c r="D32" s="19">
        <f t="shared" si="12"/>
        <v>-16926.709621637539</v>
      </c>
      <c r="E32" s="19">
        <f t="shared" si="3"/>
        <v>0</v>
      </c>
      <c r="F32" s="19">
        <f t="shared" si="4"/>
        <v>0</v>
      </c>
      <c r="G32" s="19">
        <f t="shared" si="1"/>
        <v>1725.9866666666667</v>
      </c>
      <c r="H32" s="19">
        <f t="shared" si="5"/>
        <v>139501.1721047312</v>
      </c>
      <c r="I32" s="19">
        <f t="shared" si="6"/>
        <v>0</v>
      </c>
      <c r="J32" s="19">
        <f t="shared" si="7"/>
        <v>0</v>
      </c>
      <c r="K32" s="19">
        <f t="shared" si="13"/>
        <v>124300.44914976033</v>
      </c>
      <c r="L32" s="19">
        <f t="shared" si="8"/>
        <v>0</v>
      </c>
      <c r="M32" s="19">
        <f t="shared" si="9"/>
        <v>-1832172.134268485</v>
      </c>
      <c r="N32" s="19">
        <f t="shared" si="10"/>
        <v>0</v>
      </c>
      <c r="O32" s="19">
        <f t="shared" si="11"/>
        <v>-1856335.9476018189</v>
      </c>
      <c r="P32" s="15"/>
      <c r="Q32" s="15"/>
      <c r="R32" s="15"/>
      <c r="S32" s="15"/>
      <c r="T32" s="15"/>
    </row>
    <row r="33" spans="1:20" x14ac:dyDescent="0.25">
      <c r="A33" s="29">
        <v>24</v>
      </c>
      <c r="B33" s="27">
        <f t="shared" si="2"/>
        <v>0</v>
      </c>
      <c r="C33" s="19">
        <f t="shared" si="0"/>
        <v>0</v>
      </c>
      <c r="D33" s="19">
        <f t="shared" si="12"/>
        <v>-18321.72134268485</v>
      </c>
      <c r="E33" s="19">
        <f t="shared" si="3"/>
        <v>0</v>
      </c>
      <c r="F33" s="19">
        <f t="shared" si="4"/>
        <v>0</v>
      </c>
      <c r="G33" s="19">
        <f t="shared" si="1"/>
        <v>1725.9866666666667</v>
      </c>
      <c r="H33" s="19">
        <f t="shared" si="5"/>
        <v>140896.18382577851</v>
      </c>
      <c r="I33" s="19">
        <f t="shared" si="6"/>
        <v>0</v>
      </c>
      <c r="J33" s="19">
        <f t="shared" si="7"/>
        <v>0</v>
      </c>
      <c r="K33" s="19">
        <f t="shared" si="13"/>
        <v>124300.44914976033</v>
      </c>
      <c r="L33" s="19">
        <f t="shared" si="8"/>
        <v>0</v>
      </c>
      <c r="M33" s="19">
        <f t="shared" si="9"/>
        <v>-1973068.3180942636</v>
      </c>
      <c r="N33" s="19">
        <f t="shared" si="10"/>
        <v>0</v>
      </c>
      <c r="O33" s="19">
        <f t="shared" si="11"/>
        <v>-1998958.1180942643</v>
      </c>
      <c r="P33" s="15"/>
      <c r="Q33" s="15"/>
      <c r="R33" s="15"/>
      <c r="S33" s="15"/>
      <c r="T33" s="15"/>
    </row>
    <row r="34" spans="1:20" x14ac:dyDescent="0.25">
      <c r="A34" s="29">
        <v>25</v>
      </c>
      <c r="B34" s="27">
        <f t="shared" si="2"/>
        <v>0</v>
      </c>
      <c r="C34" s="19">
        <f t="shared" si="0"/>
        <v>0</v>
      </c>
      <c r="D34" s="19">
        <f t="shared" si="12"/>
        <v>-19730.683180942633</v>
      </c>
      <c r="E34" s="19">
        <f t="shared" si="3"/>
        <v>0</v>
      </c>
      <c r="F34" s="19">
        <f t="shared" si="4"/>
        <v>0</v>
      </c>
      <c r="G34" s="19">
        <f t="shared" si="1"/>
        <v>1725.9866666666667</v>
      </c>
      <c r="H34" s="19">
        <f t="shared" si="5"/>
        <v>142305.1456640363</v>
      </c>
      <c r="I34" s="19">
        <f t="shared" si="6"/>
        <v>0</v>
      </c>
      <c r="J34" s="19">
        <f t="shared" si="7"/>
        <v>0</v>
      </c>
      <c r="K34" s="19">
        <f t="shared" si="13"/>
        <v>124300.44914976033</v>
      </c>
      <c r="L34" s="19">
        <f t="shared" si="8"/>
        <v>0</v>
      </c>
      <c r="M34" s="19">
        <f t="shared" si="9"/>
        <v>-2115373.4637583001</v>
      </c>
      <c r="N34" s="19">
        <f t="shared" si="10"/>
        <v>0</v>
      </c>
      <c r="O34" s="19">
        <f t="shared" si="11"/>
        <v>-2142989.2504249671</v>
      </c>
      <c r="P34" s="15"/>
      <c r="Q34" s="15"/>
      <c r="R34" s="15"/>
      <c r="S34" s="15"/>
      <c r="T34" s="15"/>
    </row>
    <row r="35" spans="1:20" x14ac:dyDescent="0.25">
      <c r="A35" s="29">
        <v>26</v>
      </c>
      <c r="B35" s="27">
        <f t="shared" si="2"/>
        <v>0</v>
      </c>
      <c r="C35" s="19">
        <f t="shared" si="0"/>
        <v>0</v>
      </c>
      <c r="D35" s="19">
        <f t="shared" si="12"/>
        <v>-21153.734637582998</v>
      </c>
      <c r="E35" s="19">
        <f t="shared" si="3"/>
        <v>0</v>
      </c>
      <c r="F35" s="19">
        <f t="shared" si="4"/>
        <v>0</v>
      </c>
      <c r="G35" s="19">
        <f t="shared" si="1"/>
        <v>1725.9866666666667</v>
      </c>
      <c r="H35" s="19">
        <f t="shared" si="5"/>
        <v>143728.19712067666</v>
      </c>
      <c r="I35" s="19">
        <f t="shared" si="6"/>
        <v>0</v>
      </c>
      <c r="J35" s="19">
        <f t="shared" si="7"/>
        <v>0</v>
      </c>
      <c r="K35" s="19">
        <f t="shared" si="13"/>
        <v>124300.44914976033</v>
      </c>
      <c r="L35" s="19">
        <f t="shared" si="8"/>
        <v>0</v>
      </c>
      <c r="M35" s="19">
        <f t="shared" si="9"/>
        <v>-2259101.6608789768</v>
      </c>
      <c r="N35" s="19">
        <f t="shared" si="10"/>
        <v>0</v>
      </c>
      <c r="O35" s="19">
        <f t="shared" si="11"/>
        <v>-2288443.4342123107</v>
      </c>
      <c r="P35" s="15"/>
      <c r="Q35" s="15"/>
      <c r="R35" s="15"/>
      <c r="S35" s="15"/>
      <c r="T35" s="15"/>
    </row>
    <row r="36" spans="1:20" x14ac:dyDescent="0.25">
      <c r="A36" s="29">
        <v>27</v>
      </c>
      <c r="B36" s="27">
        <f t="shared" si="2"/>
        <v>0</v>
      </c>
      <c r="C36" s="19">
        <f t="shared" si="0"/>
        <v>0</v>
      </c>
      <c r="D36" s="19">
        <f t="shared" si="12"/>
        <v>-22591.016608789767</v>
      </c>
      <c r="E36" s="19">
        <f t="shared" si="3"/>
        <v>0</v>
      </c>
      <c r="F36" s="19">
        <f t="shared" si="4"/>
        <v>0</v>
      </c>
      <c r="G36" s="19">
        <f t="shared" si="1"/>
        <v>1725.9866666666667</v>
      </c>
      <c r="H36" s="19">
        <f t="shared" si="5"/>
        <v>145165.47909188343</v>
      </c>
      <c r="I36" s="19">
        <f t="shared" si="6"/>
        <v>0</v>
      </c>
      <c r="J36" s="19">
        <f t="shared" si="7"/>
        <v>0</v>
      </c>
      <c r="K36" s="19">
        <f t="shared" si="13"/>
        <v>124300.44914976033</v>
      </c>
      <c r="L36" s="19">
        <f t="shared" si="8"/>
        <v>0</v>
      </c>
      <c r="M36" s="19">
        <f t="shared" si="9"/>
        <v>-2404267.1399708604</v>
      </c>
      <c r="N36" s="19">
        <f t="shared" si="10"/>
        <v>0</v>
      </c>
      <c r="O36" s="19">
        <f t="shared" si="11"/>
        <v>-2435334.8999708607</v>
      </c>
      <c r="P36" s="15"/>
      <c r="Q36" s="15"/>
      <c r="R36" s="15"/>
      <c r="S36" s="15"/>
      <c r="T36" s="15"/>
    </row>
    <row r="37" spans="1:20" x14ac:dyDescent="0.25">
      <c r="A37" s="29">
        <v>28</v>
      </c>
      <c r="B37" s="27">
        <f t="shared" si="2"/>
        <v>0</v>
      </c>
      <c r="C37" s="19">
        <f t="shared" si="0"/>
        <v>0</v>
      </c>
      <c r="D37" s="19">
        <f t="shared" si="12"/>
        <v>-24042.671399708604</v>
      </c>
      <c r="E37" s="19">
        <f t="shared" si="3"/>
        <v>0</v>
      </c>
      <c r="F37" s="19">
        <f t="shared" si="4"/>
        <v>0</v>
      </c>
      <c r="G37" s="19">
        <f t="shared" si="1"/>
        <v>1725.9866666666667</v>
      </c>
      <c r="H37" s="19">
        <f t="shared" si="5"/>
        <v>146617.13388280227</v>
      </c>
      <c r="I37" s="19">
        <f t="shared" si="6"/>
        <v>0</v>
      </c>
      <c r="J37" s="19">
        <f t="shared" si="7"/>
        <v>0</v>
      </c>
      <c r="K37" s="19">
        <f t="shared" si="13"/>
        <v>124300.44914976033</v>
      </c>
      <c r="L37" s="19">
        <f t="shared" si="8"/>
        <v>0</v>
      </c>
      <c r="M37" s="19">
        <f t="shared" si="9"/>
        <v>-2550884.2738536629</v>
      </c>
      <c r="N37" s="19">
        <f t="shared" si="10"/>
        <v>0</v>
      </c>
      <c r="O37" s="19">
        <f t="shared" si="11"/>
        <v>-2583678.0205203295</v>
      </c>
      <c r="P37" s="15"/>
      <c r="Q37" s="15"/>
      <c r="R37" s="15"/>
      <c r="S37" s="15"/>
      <c r="T37" s="15"/>
    </row>
    <row r="38" spans="1:20" x14ac:dyDescent="0.25">
      <c r="A38" s="29">
        <v>29</v>
      </c>
      <c r="B38" s="27">
        <f t="shared" si="2"/>
        <v>0</v>
      </c>
      <c r="C38" s="19">
        <f t="shared" si="0"/>
        <v>0</v>
      </c>
      <c r="D38" s="19">
        <f t="shared" si="12"/>
        <v>-25508.842738536627</v>
      </c>
      <c r="E38" s="19">
        <f t="shared" si="3"/>
        <v>0</v>
      </c>
      <c r="F38" s="19">
        <f t="shared" si="4"/>
        <v>0</v>
      </c>
      <c r="G38" s="19">
        <f t="shared" si="1"/>
        <v>1725.9866666666667</v>
      </c>
      <c r="H38" s="19">
        <f t="shared" si="5"/>
        <v>148083.30522163029</v>
      </c>
      <c r="I38" s="19">
        <f t="shared" si="6"/>
        <v>0</v>
      </c>
      <c r="J38" s="19">
        <f t="shared" si="7"/>
        <v>0</v>
      </c>
      <c r="K38" s="19">
        <f t="shared" si="13"/>
        <v>124300.44914976033</v>
      </c>
      <c r="L38" s="19">
        <f t="shared" si="8"/>
        <v>0</v>
      </c>
      <c r="M38" s="19">
        <f t="shared" si="9"/>
        <v>-2698967.5790752931</v>
      </c>
      <c r="N38" s="19">
        <f t="shared" si="10"/>
        <v>0</v>
      </c>
      <c r="O38" s="19">
        <f t="shared" si="11"/>
        <v>-2733487.3124086265</v>
      </c>
      <c r="P38" s="15"/>
      <c r="Q38" s="15"/>
      <c r="R38" s="15"/>
      <c r="S38" s="15"/>
      <c r="T38" s="15"/>
    </row>
    <row r="39" spans="1:20" x14ac:dyDescent="0.25">
      <c r="A39" s="29">
        <v>30</v>
      </c>
      <c r="B39" s="27">
        <f t="shared" si="2"/>
        <v>0</v>
      </c>
      <c r="C39" s="19">
        <f t="shared" si="0"/>
        <v>0</v>
      </c>
      <c r="D39" s="19">
        <f t="shared" si="12"/>
        <v>-26989.675790752928</v>
      </c>
      <c r="E39" s="19">
        <f t="shared" si="3"/>
        <v>0</v>
      </c>
      <c r="F39" s="19">
        <f t="shared" si="4"/>
        <v>0</v>
      </c>
      <c r="G39" s="19">
        <f t="shared" si="1"/>
        <v>1725.9866666666667</v>
      </c>
      <c r="H39" s="19">
        <f t="shared" si="5"/>
        <v>149564.13827384659</v>
      </c>
      <c r="I39" s="19">
        <f t="shared" si="6"/>
        <v>0</v>
      </c>
      <c r="J39" s="19">
        <f t="shared" si="7"/>
        <v>0</v>
      </c>
      <c r="K39" s="19">
        <f t="shared" si="13"/>
        <v>124300.44914976033</v>
      </c>
      <c r="L39" s="19">
        <f t="shared" si="8"/>
        <v>0</v>
      </c>
      <c r="M39" s="19">
        <f t="shared" si="9"/>
        <v>-2848531.71734914</v>
      </c>
      <c r="N39" s="19">
        <f t="shared" si="10"/>
        <v>0</v>
      </c>
      <c r="O39" s="19">
        <f t="shared" si="11"/>
        <v>-2884777.4373491397</v>
      </c>
      <c r="P39" s="15"/>
      <c r="Q39" s="15"/>
      <c r="R39" s="15"/>
      <c r="S39" s="15"/>
      <c r="T39" s="15"/>
    </row>
    <row r="40" spans="1:20" x14ac:dyDescent="0.25">
      <c r="A40" s="29">
        <v>31</v>
      </c>
      <c r="B40" s="27">
        <f t="shared" si="2"/>
        <v>0</v>
      </c>
      <c r="C40" s="19">
        <f t="shared" si="0"/>
        <v>0</v>
      </c>
      <c r="D40" s="19">
        <f t="shared" si="12"/>
        <v>-28485.317173491396</v>
      </c>
      <c r="E40" s="19">
        <f t="shared" si="3"/>
        <v>0</v>
      </c>
      <c r="F40" s="19">
        <f t="shared" si="4"/>
        <v>0</v>
      </c>
      <c r="G40" s="19">
        <f t="shared" si="1"/>
        <v>1725.9866666666667</v>
      </c>
      <c r="H40" s="19">
        <f t="shared" si="5"/>
        <v>151059.77965658507</v>
      </c>
      <c r="I40" s="19">
        <f t="shared" si="6"/>
        <v>0</v>
      </c>
      <c r="J40" s="19">
        <f t="shared" si="7"/>
        <v>0</v>
      </c>
      <c r="K40" s="19">
        <f t="shared" si="13"/>
        <v>124300.44914976033</v>
      </c>
      <c r="L40" s="19">
        <f t="shared" si="8"/>
        <v>0</v>
      </c>
      <c r="M40" s="19">
        <f t="shared" si="9"/>
        <v>-2999591.4970057253</v>
      </c>
      <c r="N40" s="19">
        <f t="shared" si="10"/>
        <v>0</v>
      </c>
      <c r="O40" s="19">
        <f t="shared" si="11"/>
        <v>-3037563.2036723914</v>
      </c>
      <c r="P40" s="15"/>
      <c r="Q40" s="15"/>
      <c r="R40" s="15"/>
      <c r="S40" s="15"/>
      <c r="T40" s="15"/>
    </row>
    <row r="41" spans="1:20" x14ac:dyDescent="0.25">
      <c r="A41" s="29">
        <v>32</v>
      </c>
      <c r="B41" s="27">
        <f t="shared" si="2"/>
        <v>0</v>
      </c>
      <c r="C41" s="19">
        <f t="shared" si="0"/>
        <v>0</v>
      </c>
      <c r="D41" s="19">
        <f t="shared" si="12"/>
        <v>-29995.914970057249</v>
      </c>
      <c r="E41" s="19">
        <f t="shared" si="3"/>
        <v>0</v>
      </c>
      <c r="F41" s="19">
        <f t="shared" si="4"/>
        <v>0</v>
      </c>
      <c r="G41" s="19">
        <f t="shared" si="1"/>
        <v>1725.9866666666667</v>
      </c>
      <c r="H41" s="19">
        <f t="shared" si="5"/>
        <v>152570.37745315093</v>
      </c>
      <c r="I41" s="19">
        <f t="shared" si="6"/>
        <v>0</v>
      </c>
      <c r="J41" s="19">
        <f t="shared" si="7"/>
        <v>0</v>
      </c>
      <c r="K41" s="19">
        <f t="shared" si="13"/>
        <v>124300.44914976033</v>
      </c>
      <c r="L41" s="19">
        <f t="shared" si="8"/>
        <v>0</v>
      </c>
      <c r="M41" s="19">
        <f t="shared" si="9"/>
        <v>-3152161.8744588764</v>
      </c>
      <c r="N41" s="19">
        <f t="shared" si="10"/>
        <v>0</v>
      </c>
      <c r="O41" s="19">
        <f t="shared" si="11"/>
        <v>-3191859.5677922089</v>
      </c>
      <c r="P41" s="15"/>
      <c r="Q41" s="15"/>
      <c r="R41" s="15"/>
      <c r="S41" s="15"/>
      <c r="T41" s="15"/>
    </row>
    <row r="42" spans="1:20" x14ac:dyDescent="0.25">
      <c r="A42" s="29">
        <v>33</v>
      </c>
      <c r="B42" s="27">
        <f t="shared" si="2"/>
        <v>0</v>
      </c>
      <c r="C42" s="19">
        <f t="shared" ref="C42:C69" si="14">$M$7/$M$6</f>
        <v>0</v>
      </c>
      <c r="D42" s="19">
        <f t="shared" si="12"/>
        <v>-31521.618744588763</v>
      </c>
      <c r="E42" s="19">
        <f t="shared" si="3"/>
        <v>0</v>
      </c>
      <c r="F42" s="19">
        <f t="shared" si="4"/>
        <v>0</v>
      </c>
      <c r="G42" s="19">
        <f t="shared" ref="G42:G69" si="15">$D$7/$M$6</f>
        <v>1725.9866666666667</v>
      </c>
      <c r="H42" s="19">
        <f t="shared" si="5"/>
        <v>154096.08122768244</v>
      </c>
      <c r="I42" s="19">
        <f t="shared" si="6"/>
        <v>0</v>
      </c>
      <c r="J42" s="19">
        <f t="shared" si="7"/>
        <v>0</v>
      </c>
      <c r="K42" s="19">
        <f t="shared" si="13"/>
        <v>124300.44914976033</v>
      </c>
      <c r="L42" s="19">
        <f t="shared" si="8"/>
        <v>0</v>
      </c>
      <c r="M42" s="19">
        <f t="shared" si="9"/>
        <v>-3306257.955686559</v>
      </c>
      <c r="N42" s="19">
        <f t="shared" si="10"/>
        <v>0</v>
      </c>
      <c r="O42" s="19">
        <f t="shared" si="11"/>
        <v>-3347681.6356865582</v>
      </c>
      <c r="P42" s="15"/>
      <c r="Q42" s="15"/>
      <c r="R42" s="15"/>
      <c r="S42" s="15"/>
      <c r="T42" s="15"/>
    </row>
    <row r="43" spans="1:20" x14ac:dyDescent="0.25">
      <c r="A43" s="29">
        <v>34</v>
      </c>
      <c r="B43" s="27">
        <f t="shared" si="2"/>
        <v>0</v>
      </c>
      <c r="C43" s="19">
        <f t="shared" si="14"/>
        <v>0</v>
      </c>
      <c r="D43" s="19">
        <f t="shared" si="12"/>
        <v>-33062.579556865589</v>
      </c>
      <c r="E43" s="19">
        <f t="shared" si="3"/>
        <v>0</v>
      </c>
      <c r="F43" s="19">
        <f t="shared" si="4"/>
        <v>0</v>
      </c>
      <c r="G43" s="19">
        <f t="shared" si="15"/>
        <v>1725.9866666666667</v>
      </c>
      <c r="H43" s="19">
        <f t="shared" ref="H43:H69" si="16">K43-C43-D43-G43</f>
        <v>155637.04203995925</v>
      </c>
      <c r="I43" s="19">
        <f t="shared" si="6"/>
        <v>0</v>
      </c>
      <c r="J43" s="19">
        <f t="shared" si="7"/>
        <v>0</v>
      </c>
      <c r="K43" s="19">
        <f t="shared" si="13"/>
        <v>124300.44914976033</v>
      </c>
      <c r="L43" s="19">
        <f t="shared" si="8"/>
        <v>0</v>
      </c>
      <c r="M43" s="19">
        <f t="shared" ref="M43:M69" si="17">M42-H43</f>
        <v>-3461894.9977265182</v>
      </c>
      <c r="N43" s="19">
        <f t="shared" si="10"/>
        <v>0</v>
      </c>
      <c r="O43" s="19">
        <f t="shared" ref="O43:O69" si="18">(O42+D43)-K43</f>
        <v>-3505044.6643931842</v>
      </c>
      <c r="P43" s="15"/>
      <c r="Q43" s="15"/>
      <c r="R43" s="15"/>
      <c r="S43" s="15"/>
      <c r="T43" s="15"/>
    </row>
    <row r="44" spans="1:20" x14ac:dyDescent="0.25">
      <c r="A44" s="29">
        <v>35</v>
      </c>
      <c r="B44" s="27">
        <f t="shared" si="2"/>
        <v>0</v>
      </c>
      <c r="C44" s="19">
        <f t="shared" si="14"/>
        <v>0</v>
      </c>
      <c r="D44" s="19">
        <f t="shared" si="12"/>
        <v>-34618.949977265183</v>
      </c>
      <c r="E44" s="19">
        <f t="shared" si="3"/>
        <v>0</v>
      </c>
      <c r="F44" s="19">
        <f t="shared" si="4"/>
        <v>0</v>
      </c>
      <c r="G44" s="19">
        <f t="shared" si="15"/>
        <v>1725.9866666666667</v>
      </c>
      <c r="H44" s="19">
        <f t="shared" si="16"/>
        <v>157193.41246035884</v>
      </c>
      <c r="I44" s="19">
        <f t="shared" si="6"/>
        <v>0</v>
      </c>
      <c r="J44" s="19">
        <f t="shared" si="7"/>
        <v>0</v>
      </c>
      <c r="K44" s="19">
        <f t="shared" si="13"/>
        <v>124300.44914976033</v>
      </c>
      <c r="L44" s="19">
        <f t="shared" si="8"/>
        <v>0</v>
      </c>
      <c r="M44" s="19">
        <f t="shared" si="17"/>
        <v>-3619088.410186877</v>
      </c>
      <c r="N44" s="19">
        <f t="shared" si="10"/>
        <v>0</v>
      </c>
      <c r="O44" s="19">
        <f t="shared" si="18"/>
        <v>-3663964.0635202099</v>
      </c>
      <c r="P44" s="15"/>
      <c r="Q44" s="15"/>
      <c r="R44" s="15"/>
      <c r="S44" s="15"/>
      <c r="T44" s="15"/>
    </row>
    <row r="45" spans="1:20" x14ac:dyDescent="0.25">
      <c r="A45" s="29">
        <v>36</v>
      </c>
      <c r="B45" s="27">
        <f t="shared" si="2"/>
        <v>0</v>
      </c>
      <c r="C45" s="19">
        <f t="shared" si="14"/>
        <v>0</v>
      </c>
      <c r="D45" s="19">
        <f t="shared" si="12"/>
        <v>-36190.884101868767</v>
      </c>
      <c r="E45" s="19">
        <f t="shared" si="3"/>
        <v>0</v>
      </c>
      <c r="F45" s="19">
        <f t="shared" si="4"/>
        <v>0</v>
      </c>
      <c r="G45" s="19">
        <f t="shared" si="15"/>
        <v>1725.9866666666667</v>
      </c>
      <c r="H45" s="19">
        <f t="shared" si="16"/>
        <v>158765.34658496242</v>
      </c>
      <c r="I45" s="19">
        <f t="shared" si="6"/>
        <v>0</v>
      </c>
      <c r="J45" s="19">
        <f t="shared" si="7"/>
        <v>0</v>
      </c>
      <c r="K45" s="19">
        <f t="shared" si="13"/>
        <v>124300.44914976033</v>
      </c>
      <c r="L45" s="19">
        <f t="shared" si="8"/>
        <v>0</v>
      </c>
      <c r="M45" s="19">
        <f t="shared" si="17"/>
        <v>-3777853.7567718392</v>
      </c>
      <c r="N45" s="19">
        <f t="shared" si="10"/>
        <v>0</v>
      </c>
      <c r="O45" s="19">
        <f t="shared" si="18"/>
        <v>-3824455.3967718389</v>
      </c>
      <c r="P45" s="15"/>
      <c r="Q45" s="15"/>
      <c r="R45" s="15"/>
      <c r="S45" s="15"/>
      <c r="T45" s="15"/>
    </row>
    <row r="46" spans="1:20" x14ac:dyDescent="0.25">
      <c r="A46" s="29">
        <v>37</v>
      </c>
      <c r="B46" s="27">
        <f t="shared" si="2"/>
        <v>0</v>
      </c>
      <c r="C46" s="19">
        <f t="shared" si="14"/>
        <v>0</v>
      </c>
      <c r="D46" s="19">
        <f t="shared" si="12"/>
        <v>-37778.537567718391</v>
      </c>
      <c r="E46" s="19">
        <f t="shared" si="3"/>
        <v>0</v>
      </c>
      <c r="F46" s="19">
        <f t="shared" si="4"/>
        <v>0</v>
      </c>
      <c r="G46" s="19">
        <f t="shared" si="15"/>
        <v>1725.9866666666667</v>
      </c>
      <c r="H46" s="19">
        <f t="shared" si="16"/>
        <v>160353.00005081206</v>
      </c>
      <c r="I46" s="19">
        <f t="shared" si="6"/>
        <v>0</v>
      </c>
      <c r="J46" s="19">
        <f t="shared" si="7"/>
        <v>0</v>
      </c>
      <c r="K46" s="19">
        <f t="shared" si="13"/>
        <v>124300.44914976033</v>
      </c>
      <c r="L46" s="19">
        <f t="shared" si="8"/>
        <v>0</v>
      </c>
      <c r="M46" s="19">
        <f t="shared" si="17"/>
        <v>-3938206.7568226513</v>
      </c>
      <c r="N46" s="19">
        <f t="shared" si="10"/>
        <v>0</v>
      </c>
      <c r="O46" s="19">
        <f t="shared" si="18"/>
        <v>-3986534.3834893177</v>
      </c>
      <c r="P46" s="15"/>
      <c r="Q46" s="15"/>
      <c r="R46" s="15"/>
      <c r="S46" s="15"/>
      <c r="T46" s="15"/>
    </row>
    <row r="47" spans="1:20" x14ac:dyDescent="0.25">
      <c r="A47" s="29">
        <v>38</v>
      </c>
      <c r="B47" s="27">
        <f t="shared" si="2"/>
        <v>0</v>
      </c>
      <c r="C47" s="19">
        <f t="shared" si="14"/>
        <v>0</v>
      </c>
      <c r="D47" s="19">
        <f t="shared" si="12"/>
        <v>-39382.067568226506</v>
      </c>
      <c r="E47" s="19">
        <f t="shared" si="3"/>
        <v>0</v>
      </c>
      <c r="F47" s="19">
        <f t="shared" si="4"/>
        <v>0</v>
      </c>
      <c r="G47" s="19">
        <f t="shared" si="15"/>
        <v>1725.9866666666667</v>
      </c>
      <c r="H47" s="19">
        <f t="shared" si="16"/>
        <v>161956.53005132018</v>
      </c>
      <c r="I47" s="19">
        <f t="shared" si="6"/>
        <v>0</v>
      </c>
      <c r="J47" s="19">
        <f t="shared" si="7"/>
        <v>0</v>
      </c>
      <c r="K47" s="19">
        <f t="shared" si="13"/>
        <v>124300.44914976033</v>
      </c>
      <c r="L47" s="19">
        <f t="shared" si="8"/>
        <v>0</v>
      </c>
      <c r="M47" s="19">
        <f t="shared" si="17"/>
        <v>-4100163.2868739716</v>
      </c>
      <c r="N47" s="19">
        <f t="shared" si="10"/>
        <v>0</v>
      </c>
      <c r="O47" s="19">
        <f t="shared" si="18"/>
        <v>-4150216.9002073049</v>
      </c>
      <c r="P47" s="15"/>
      <c r="Q47" s="15"/>
      <c r="R47" s="15"/>
      <c r="S47" s="15"/>
      <c r="T47" s="15"/>
    </row>
    <row r="48" spans="1:20" x14ac:dyDescent="0.25">
      <c r="A48" s="29">
        <v>39</v>
      </c>
      <c r="B48" s="27">
        <f t="shared" si="2"/>
        <v>0</v>
      </c>
      <c r="C48" s="19">
        <f t="shared" si="14"/>
        <v>0</v>
      </c>
      <c r="D48" s="19">
        <f t="shared" si="12"/>
        <v>-41001.632868739711</v>
      </c>
      <c r="E48" s="19">
        <f t="shared" si="3"/>
        <v>0</v>
      </c>
      <c r="F48" s="19">
        <f t="shared" si="4"/>
        <v>0</v>
      </c>
      <c r="G48" s="19">
        <f t="shared" si="15"/>
        <v>1725.9866666666667</v>
      </c>
      <c r="H48" s="19">
        <f t="shared" si="16"/>
        <v>163576.09535183338</v>
      </c>
      <c r="I48" s="19">
        <f t="shared" si="6"/>
        <v>0</v>
      </c>
      <c r="J48" s="19">
        <f t="shared" si="7"/>
        <v>0</v>
      </c>
      <c r="K48" s="19">
        <f t="shared" si="13"/>
        <v>124300.44914976033</v>
      </c>
      <c r="L48" s="19">
        <f t="shared" si="8"/>
        <v>0</v>
      </c>
      <c r="M48" s="19">
        <f t="shared" si="17"/>
        <v>-4263739.382225805</v>
      </c>
      <c r="N48" s="19">
        <f t="shared" si="10"/>
        <v>0</v>
      </c>
      <c r="O48" s="19">
        <f t="shared" si="18"/>
        <v>-4315518.9822258046</v>
      </c>
      <c r="P48" s="15"/>
      <c r="Q48" s="15"/>
      <c r="R48" s="15"/>
      <c r="S48" s="15"/>
      <c r="T48" s="15"/>
    </row>
    <row r="49" spans="1:20" x14ac:dyDescent="0.25">
      <c r="A49" s="29">
        <v>40</v>
      </c>
      <c r="B49" s="27">
        <f t="shared" si="2"/>
        <v>0</v>
      </c>
      <c r="C49" s="19">
        <f t="shared" si="14"/>
        <v>0</v>
      </c>
      <c r="D49" s="19">
        <f t="shared" si="12"/>
        <v>-42637.393822258047</v>
      </c>
      <c r="E49" s="19">
        <f t="shared" si="3"/>
        <v>0</v>
      </c>
      <c r="F49" s="19">
        <f t="shared" si="4"/>
        <v>0</v>
      </c>
      <c r="G49" s="19">
        <f t="shared" si="15"/>
        <v>1725.9866666666667</v>
      </c>
      <c r="H49" s="19">
        <f t="shared" si="16"/>
        <v>165211.85630535171</v>
      </c>
      <c r="I49" s="19">
        <f t="shared" si="6"/>
        <v>0</v>
      </c>
      <c r="J49" s="19">
        <f t="shared" si="7"/>
        <v>0</v>
      </c>
      <c r="K49" s="19">
        <f t="shared" si="13"/>
        <v>124300.44914976033</v>
      </c>
      <c r="L49" s="19">
        <f t="shared" si="8"/>
        <v>0</v>
      </c>
      <c r="M49" s="19">
        <f t="shared" si="17"/>
        <v>-4428951.2385311564</v>
      </c>
      <c r="N49" s="19">
        <f t="shared" si="10"/>
        <v>0</v>
      </c>
      <c r="O49" s="19">
        <f t="shared" si="18"/>
        <v>-4482456.8251978233</v>
      </c>
      <c r="P49" s="15"/>
      <c r="Q49" s="15"/>
      <c r="R49" s="15"/>
      <c r="S49" s="15"/>
      <c r="T49" s="15"/>
    </row>
    <row r="50" spans="1:20" x14ac:dyDescent="0.25">
      <c r="A50" s="29">
        <v>41</v>
      </c>
      <c r="B50" s="27">
        <f t="shared" si="2"/>
        <v>0</v>
      </c>
      <c r="C50" s="19">
        <f t="shared" si="14"/>
        <v>0</v>
      </c>
      <c r="D50" s="19">
        <f t="shared" si="12"/>
        <v>-44289.512385311566</v>
      </c>
      <c r="E50" s="19">
        <f t="shared" si="3"/>
        <v>0</v>
      </c>
      <c r="F50" s="19">
        <f t="shared" si="4"/>
        <v>0</v>
      </c>
      <c r="G50" s="19">
        <f t="shared" si="15"/>
        <v>1725.9866666666667</v>
      </c>
      <c r="H50" s="19">
        <f t="shared" si="16"/>
        <v>166863.97486840523</v>
      </c>
      <c r="I50" s="19">
        <f t="shared" si="6"/>
        <v>0</v>
      </c>
      <c r="J50" s="19">
        <f t="shared" si="7"/>
        <v>0</v>
      </c>
      <c r="K50" s="19">
        <f t="shared" si="13"/>
        <v>124300.44914976033</v>
      </c>
      <c r="L50" s="19">
        <f t="shared" si="8"/>
        <v>0</v>
      </c>
      <c r="M50" s="19">
        <f t="shared" si="17"/>
        <v>-4595815.2133995621</v>
      </c>
      <c r="N50" s="19">
        <f t="shared" si="10"/>
        <v>0</v>
      </c>
      <c r="O50" s="19">
        <f t="shared" si="18"/>
        <v>-4651046.7867328953</v>
      </c>
      <c r="P50" s="15"/>
      <c r="Q50" s="15"/>
      <c r="R50" s="15"/>
      <c r="S50" s="15"/>
      <c r="T50" s="15"/>
    </row>
    <row r="51" spans="1:20" x14ac:dyDescent="0.25">
      <c r="A51" s="29">
        <v>42</v>
      </c>
      <c r="B51" s="27">
        <f t="shared" si="2"/>
        <v>0</v>
      </c>
      <c r="C51" s="19">
        <f t="shared" si="14"/>
        <v>0</v>
      </c>
      <c r="D51" s="19">
        <f t="shared" si="12"/>
        <v>-45958.152133995616</v>
      </c>
      <c r="E51" s="19">
        <f t="shared" si="3"/>
        <v>0</v>
      </c>
      <c r="F51" s="19">
        <f t="shared" si="4"/>
        <v>0</v>
      </c>
      <c r="G51" s="19">
        <f t="shared" si="15"/>
        <v>1725.9866666666667</v>
      </c>
      <c r="H51" s="19">
        <f t="shared" si="16"/>
        <v>168532.61461708928</v>
      </c>
      <c r="I51" s="19">
        <f t="shared" si="6"/>
        <v>0</v>
      </c>
      <c r="J51" s="19">
        <f t="shared" si="7"/>
        <v>0</v>
      </c>
      <c r="K51" s="19">
        <f t="shared" si="13"/>
        <v>124300.44914976033</v>
      </c>
      <c r="L51" s="19">
        <f t="shared" si="8"/>
        <v>0</v>
      </c>
      <c r="M51" s="19">
        <f t="shared" si="17"/>
        <v>-4764347.8280166518</v>
      </c>
      <c r="N51" s="19">
        <f t="shared" si="10"/>
        <v>0</v>
      </c>
      <c r="O51" s="19">
        <f t="shared" si="18"/>
        <v>-4821305.3880166514</v>
      </c>
      <c r="P51" s="15"/>
      <c r="Q51" s="15"/>
      <c r="R51" s="15"/>
      <c r="S51" s="15"/>
      <c r="T51" s="15"/>
    </row>
    <row r="52" spans="1:20" x14ac:dyDescent="0.25">
      <c r="A52" s="29">
        <v>43</v>
      </c>
      <c r="B52" s="27">
        <f t="shared" si="2"/>
        <v>0</v>
      </c>
      <c r="C52" s="19">
        <f t="shared" si="14"/>
        <v>0</v>
      </c>
      <c r="D52" s="19">
        <f t="shared" si="12"/>
        <v>-47643.478280166513</v>
      </c>
      <c r="E52" s="19">
        <f t="shared" si="3"/>
        <v>0</v>
      </c>
      <c r="F52" s="19">
        <f t="shared" si="4"/>
        <v>0</v>
      </c>
      <c r="G52" s="19">
        <f t="shared" si="15"/>
        <v>1725.9866666666667</v>
      </c>
      <c r="H52" s="19">
        <f t="shared" si="16"/>
        <v>170217.94076326018</v>
      </c>
      <c r="I52" s="19">
        <f t="shared" si="6"/>
        <v>0</v>
      </c>
      <c r="J52" s="19">
        <f t="shared" si="7"/>
        <v>0</v>
      </c>
      <c r="K52" s="19">
        <f t="shared" si="13"/>
        <v>124300.44914976033</v>
      </c>
      <c r="L52" s="19">
        <f t="shared" si="8"/>
        <v>0</v>
      </c>
      <c r="M52" s="19">
        <f t="shared" si="17"/>
        <v>-4934565.768779912</v>
      </c>
      <c r="N52" s="19">
        <f t="shared" si="10"/>
        <v>0</v>
      </c>
      <c r="O52" s="19">
        <f t="shared" si="18"/>
        <v>-4993249.315446578</v>
      </c>
      <c r="P52" s="15"/>
      <c r="Q52" s="15"/>
      <c r="R52" s="15"/>
      <c r="S52" s="15"/>
      <c r="T52" s="15"/>
    </row>
    <row r="53" spans="1:20" x14ac:dyDescent="0.25">
      <c r="A53" s="29">
        <v>44</v>
      </c>
      <c r="B53" s="27">
        <f t="shared" si="2"/>
        <v>0</v>
      </c>
      <c r="C53" s="19">
        <f t="shared" si="14"/>
        <v>0</v>
      </c>
      <c r="D53" s="19">
        <f t="shared" si="12"/>
        <v>-49345.657687799125</v>
      </c>
      <c r="E53" s="19">
        <f t="shared" si="3"/>
        <v>0</v>
      </c>
      <c r="F53" s="19">
        <f t="shared" si="4"/>
        <v>0</v>
      </c>
      <c r="G53" s="19">
        <f t="shared" si="15"/>
        <v>1725.9866666666667</v>
      </c>
      <c r="H53" s="19">
        <f t="shared" si="16"/>
        <v>171920.1201708928</v>
      </c>
      <c r="I53" s="19">
        <f t="shared" si="6"/>
        <v>0</v>
      </c>
      <c r="J53" s="19">
        <f t="shared" si="7"/>
        <v>0</v>
      </c>
      <c r="K53" s="19">
        <f t="shared" si="13"/>
        <v>124300.44914976033</v>
      </c>
      <c r="L53" s="19">
        <f t="shared" si="8"/>
        <v>0</v>
      </c>
      <c r="M53" s="19">
        <f t="shared" si="17"/>
        <v>-5106485.8889508052</v>
      </c>
      <c r="N53" s="19">
        <f t="shared" si="10"/>
        <v>0</v>
      </c>
      <c r="O53" s="19">
        <f t="shared" si="18"/>
        <v>-5166895.4222841375</v>
      </c>
      <c r="P53" s="15"/>
      <c r="Q53" s="15"/>
      <c r="R53" s="15"/>
      <c r="S53" s="15"/>
      <c r="T53" s="15"/>
    </row>
    <row r="54" spans="1:20" x14ac:dyDescent="0.25">
      <c r="A54" s="29">
        <v>45</v>
      </c>
      <c r="B54" s="27">
        <f t="shared" si="2"/>
        <v>0</v>
      </c>
      <c r="C54" s="19">
        <f t="shared" si="14"/>
        <v>0</v>
      </c>
      <c r="D54" s="19">
        <f t="shared" si="12"/>
        <v>-51064.858889508054</v>
      </c>
      <c r="E54" s="19">
        <f t="shared" si="3"/>
        <v>0</v>
      </c>
      <c r="F54" s="19">
        <f t="shared" si="4"/>
        <v>0</v>
      </c>
      <c r="G54" s="19">
        <f t="shared" si="15"/>
        <v>1725.9866666666667</v>
      </c>
      <c r="H54" s="19">
        <f t="shared" si="16"/>
        <v>173639.32137260173</v>
      </c>
      <c r="I54" s="19">
        <f t="shared" si="6"/>
        <v>0</v>
      </c>
      <c r="J54" s="19">
        <f t="shared" si="7"/>
        <v>0</v>
      </c>
      <c r="K54" s="19">
        <f t="shared" si="13"/>
        <v>124300.44914976033</v>
      </c>
      <c r="L54" s="19">
        <f t="shared" si="8"/>
        <v>0</v>
      </c>
      <c r="M54" s="19">
        <f t="shared" si="17"/>
        <v>-5280125.2103234073</v>
      </c>
      <c r="N54" s="19">
        <f t="shared" si="10"/>
        <v>0</v>
      </c>
      <c r="O54" s="19">
        <f t="shared" si="18"/>
        <v>-5342260.7303234059</v>
      </c>
      <c r="P54" s="15"/>
      <c r="Q54" s="15"/>
      <c r="R54" s="15"/>
      <c r="S54" s="15"/>
      <c r="T54" s="15"/>
    </row>
    <row r="55" spans="1:20" x14ac:dyDescent="0.25">
      <c r="A55" s="29">
        <v>46</v>
      </c>
      <c r="B55" s="27">
        <f t="shared" si="2"/>
        <v>0</v>
      </c>
      <c r="C55" s="19">
        <f t="shared" si="14"/>
        <v>0</v>
      </c>
      <c r="D55" s="19">
        <f t="shared" si="12"/>
        <v>-52801.252103234066</v>
      </c>
      <c r="E55" s="19">
        <f t="shared" si="3"/>
        <v>0</v>
      </c>
      <c r="F55" s="19">
        <f t="shared" si="4"/>
        <v>0</v>
      </c>
      <c r="G55" s="19">
        <f t="shared" si="15"/>
        <v>1725.9866666666667</v>
      </c>
      <c r="H55" s="19">
        <f t="shared" si="16"/>
        <v>175375.71458632773</v>
      </c>
      <c r="I55" s="19">
        <f t="shared" si="6"/>
        <v>0</v>
      </c>
      <c r="J55" s="19">
        <f t="shared" si="7"/>
        <v>0</v>
      </c>
      <c r="K55" s="19">
        <f t="shared" si="13"/>
        <v>124300.44914976033</v>
      </c>
      <c r="L55" s="19">
        <f t="shared" si="8"/>
        <v>0</v>
      </c>
      <c r="M55" s="19">
        <f t="shared" si="17"/>
        <v>-5455500.9249097351</v>
      </c>
      <c r="N55" s="19">
        <f t="shared" si="10"/>
        <v>0</v>
      </c>
      <c r="O55" s="19">
        <f t="shared" si="18"/>
        <v>-5519362.4315764001</v>
      </c>
      <c r="P55" s="15"/>
      <c r="Q55" s="15"/>
      <c r="R55" s="15"/>
      <c r="S55" s="15"/>
      <c r="T55" s="15"/>
    </row>
    <row r="56" spans="1:20" x14ac:dyDescent="0.25">
      <c r="A56" s="29">
        <v>47</v>
      </c>
      <c r="B56" s="27">
        <f t="shared" si="2"/>
        <v>0</v>
      </c>
      <c r="C56" s="19">
        <f t="shared" si="14"/>
        <v>0</v>
      </c>
      <c r="D56" s="19">
        <f t="shared" si="12"/>
        <v>-54555.009249097347</v>
      </c>
      <c r="E56" s="19">
        <f t="shared" si="3"/>
        <v>0</v>
      </c>
      <c r="F56" s="19">
        <f t="shared" si="4"/>
        <v>0</v>
      </c>
      <c r="G56" s="19">
        <f t="shared" si="15"/>
        <v>1725.9866666666667</v>
      </c>
      <c r="H56" s="19">
        <f t="shared" si="16"/>
        <v>177129.47173219101</v>
      </c>
      <c r="I56" s="19">
        <f t="shared" si="6"/>
        <v>0</v>
      </c>
      <c r="J56" s="19">
        <f t="shared" si="7"/>
        <v>0</v>
      </c>
      <c r="K56" s="19">
        <f t="shared" si="13"/>
        <v>124300.44914976033</v>
      </c>
      <c r="L56" s="19">
        <f t="shared" si="8"/>
        <v>0</v>
      </c>
      <c r="M56" s="19">
        <f t="shared" si="17"/>
        <v>-5632630.3966419259</v>
      </c>
      <c r="N56" s="19">
        <f t="shared" si="10"/>
        <v>0</v>
      </c>
      <c r="O56" s="19">
        <f t="shared" si="18"/>
        <v>-5698217.8899752581</v>
      </c>
      <c r="P56" s="15"/>
      <c r="Q56" s="15"/>
      <c r="R56" s="15"/>
      <c r="S56" s="15"/>
      <c r="T56" s="15"/>
    </row>
    <row r="57" spans="1:20" x14ac:dyDescent="0.25">
      <c r="A57" s="29">
        <v>48</v>
      </c>
      <c r="B57" s="27">
        <f t="shared" si="2"/>
        <v>0</v>
      </c>
      <c r="C57" s="19">
        <f t="shared" si="14"/>
        <v>0</v>
      </c>
      <c r="D57" s="19">
        <f t="shared" si="12"/>
        <v>-56326.303966419255</v>
      </c>
      <c r="E57" s="19">
        <f t="shared" si="3"/>
        <v>0</v>
      </c>
      <c r="F57" s="19">
        <f t="shared" si="4"/>
        <v>0</v>
      </c>
      <c r="G57" s="19">
        <f t="shared" si="15"/>
        <v>1725.9866666666667</v>
      </c>
      <c r="H57" s="19">
        <f t="shared" si="16"/>
        <v>178900.76644951291</v>
      </c>
      <c r="I57" s="19">
        <f t="shared" si="6"/>
        <v>0</v>
      </c>
      <c r="J57" s="19">
        <f t="shared" si="7"/>
        <v>0</v>
      </c>
      <c r="K57" s="19">
        <f t="shared" si="13"/>
        <v>124300.44914976033</v>
      </c>
      <c r="L57" s="19">
        <f t="shared" si="8"/>
        <v>0</v>
      </c>
      <c r="M57" s="19">
        <f t="shared" si="17"/>
        <v>-5811531.1630914388</v>
      </c>
      <c r="N57" s="19">
        <f t="shared" si="10"/>
        <v>0</v>
      </c>
      <c r="O57" s="19">
        <f t="shared" si="18"/>
        <v>-5878844.6430914374</v>
      </c>
      <c r="P57" s="15"/>
      <c r="Q57" s="15"/>
      <c r="R57" s="15"/>
      <c r="S57" s="15"/>
      <c r="T57" s="15"/>
    </row>
    <row r="58" spans="1:20" x14ac:dyDescent="0.25">
      <c r="A58" s="29">
        <v>49</v>
      </c>
      <c r="B58" s="27">
        <f t="shared" si="2"/>
        <v>0</v>
      </c>
      <c r="C58" s="19">
        <f t="shared" si="14"/>
        <v>0</v>
      </c>
      <c r="D58" s="19">
        <f t="shared" si="12"/>
        <v>-58115.311630914388</v>
      </c>
      <c r="E58" s="19">
        <f t="shared" si="3"/>
        <v>0</v>
      </c>
      <c r="F58" s="19">
        <f t="shared" si="4"/>
        <v>0</v>
      </c>
      <c r="G58" s="19">
        <f t="shared" si="15"/>
        <v>1725.9866666666667</v>
      </c>
      <c r="H58" s="19">
        <f t="shared" si="16"/>
        <v>180689.77411400806</v>
      </c>
      <c r="I58" s="19">
        <f t="shared" si="6"/>
        <v>0</v>
      </c>
      <c r="J58" s="19">
        <f t="shared" si="7"/>
        <v>0</v>
      </c>
      <c r="K58" s="19">
        <f t="shared" si="13"/>
        <v>124300.44914976033</v>
      </c>
      <c r="L58" s="19">
        <f t="shared" si="8"/>
        <v>0</v>
      </c>
      <c r="M58" s="19">
        <f t="shared" si="17"/>
        <v>-5992220.9372054469</v>
      </c>
      <c r="N58" s="19">
        <f t="shared" si="10"/>
        <v>0</v>
      </c>
      <c r="O58" s="19">
        <f t="shared" si="18"/>
        <v>-6061260.4038721118</v>
      </c>
      <c r="P58" s="15"/>
      <c r="Q58" s="15"/>
      <c r="R58" s="15"/>
      <c r="S58" s="15"/>
      <c r="T58" s="15"/>
    </row>
    <row r="59" spans="1:20" x14ac:dyDescent="0.25">
      <c r="A59" s="29">
        <v>50</v>
      </c>
      <c r="B59" s="27">
        <f t="shared" si="2"/>
        <v>0</v>
      </c>
      <c r="C59" s="19">
        <f t="shared" si="14"/>
        <v>0</v>
      </c>
      <c r="D59" s="19">
        <f t="shared" si="12"/>
        <v>-59922.209372054465</v>
      </c>
      <c r="E59" s="19">
        <f t="shared" si="3"/>
        <v>0</v>
      </c>
      <c r="F59" s="19">
        <f t="shared" si="4"/>
        <v>0</v>
      </c>
      <c r="G59" s="19">
        <f t="shared" si="15"/>
        <v>1725.9866666666667</v>
      </c>
      <c r="H59" s="19">
        <f t="shared" si="16"/>
        <v>182496.67185514813</v>
      </c>
      <c r="I59" s="19">
        <f t="shared" si="6"/>
        <v>0</v>
      </c>
      <c r="J59" s="19">
        <f t="shared" si="7"/>
        <v>0</v>
      </c>
      <c r="K59" s="19">
        <f t="shared" si="13"/>
        <v>124300.44914976033</v>
      </c>
      <c r="L59" s="19">
        <f t="shared" si="8"/>
        <v>0</v>
      </c>
      <c r="M59" s="19">
        <f t="shared" si="17"/>
        <v>-6174717.6090605948</v>
      </c>
      <c r="N59" s="19">
        <f t="shared" si="10"/>
        <v>0</v>
      </c>
      <c r="O59" s="19">
        <f t="shared" si="18"/>
        <v>-6245483.062393927</v>
      </c>
      <c r="P59" s="15"/>
      <c r="Q59" s="15"/>
      <c r="R59" s="15"/>
      <c r="S59" s="15"/>
      <c r="T59" s="15"/>
    </row>
    <row r="60" spans="1:20" x14ac:dyDescent="0.25">
      <c r="A60" s="29">
        <v>51</v>
      </c>
      <c r="B60" s="27">
        <f t="shared" si="2"/>
        <v>0</v>
      </c>
      <c r="C60" s="19">
        <f t="shared" si="14"/>
        <v>0</v>
      </c>
      <c r="D60" s="19">
        <f t="shared" si="12"/>
        <v>-61747.176090605943</v>
      </c>
      <c r="E60" s="19">
        <f t="shared" si="3"/>
        <v>0</v>
      </c>
      <c r="F60" s="19">
        <f t="shared" si="4"/>
        <v>0</v>
      </c>
      <c r="G60" s="19">
        <f t="shared" si="15"/>
        <v>1725.9866666666667</v>
      </c>
      <c r="H60" s="19">
        <f t="shared" si="16"/>
        <v>184321.6385736996</v>
      </c>
      <c r="I60" s="19">
        <f t="shared" si="6"/>
        <v>0</v>
      </c>
      <c r="J60" s="19">
        <f t="shared" si="7"/>
        <v>0</v>
      </c>
      <c r="K60" s="19">
        <f t="shared" si="13"/>
        <v>124300.44914976033</v>
      </c>
      <c r="L60" s="19">
        <f t="shared" si="8"/>
        <v>0</v>
      </c>
      <c r="M60" s="19">
        <f t="shared" si="17"/>
        <v>-6359039.2476342944</v>
      </c>
      <c r="N60" s="19">
        <f t="shared" si="10"/>
        <v>0</v>
      </c>
      <c r="O60" s="19">
        <f t="shared" si="18"/>
        <v>-6431530.687634293</v>
      </c>
      <c r="P60" s="15"/>
      <c r="Q60" s="15"/>
      <c r="R60" s="15"/>
      <c r="S60" s="15"/>
      <c r="T60" s="15"/>
    </row>
    <row r="61" spans="1:20" x14ac:dyDescent="0.25">
      <c r="A61" s="29">
        <v>52</v>
      </c>
      <c r="B61" s="27">
        <f t="shared" si="2"/>
        <v>0</v>
      </c>
      <c r="C61" s="19">
        <f t="shared" si="14"/>
        <v>0</v>
      </c>
      <c r="D61" s="19">
        <f t="shared" si="12"/>
        <v>-63590.392476342939</v>
      </c>
      <c r="E61" s="19">
        <f t="shared" si="3"/>
        <v>0</v>
      </c>
      <c r="F61" s="19">
        <f t="shared" si="4"/>
        <v>0</v>
      </c>
      <c r="G61" s="19">
        <f t="shared" si="15"/>
        <v>1725.9866666666667</v>
      </c>
      <c r="H61" s="19">
        <f t="shared" si="16"/>
        <v>186164.8549594366</v>
      </c>
      <c r="I61" s="19">
        <f t="shared" si="6"/>
        <v>0</v>
      </c>
      <c r="J61" s="19">
        <f t="shared" si="7"/>
        <v>0</v>
      </c>
      <c r="K61" s="19">
        <f t="shared" si="13"/>
        <v>124300.44914976033</v>
      </c>
      <c r="L61" s="19">
        <f t="shared" si="8"/>
        <v>0</v>
      </c>
      <c r="M61" s="19">
        <f t="shared" si="17"/>
        <v>-6545204.1025937311</v>
      </c>
      <c r="N61" s="19">
        <f t="shared" si="10"/>
        <v>0</v>
      </c>
      <c r="O61" s="19">
        <f t="shared" si="18"/>
        <v>-6619421.529260396</v>
      </c>
      <c r="P61" s="15"/>
      <c r="Q61" s="15"/>
      <c r="R61" s="15"/>
      <c r="S61" s="15"/>
      <c r="T61" s="15"/>
    </row>
    <row r="62" spans="1:20" x14ac:dyDescent="0.25">
      <c r="A62" s="29">
        <v>53</v>
      </c>
      <c r="B62" s="27">
        <f t="shared" si="2"/>
        <v>0</v>
      </c>
      <c r="C62" s="19">
        <f t="shared" si="14"/>
        <v>0</v>
      </c>
      <c r="D62" s="19">
        <f t="shared" si="12"/>
        <v>-65452.041025937309</v>
      </c>
      <c r="E62" s="19">
        <f t="shared" si="3"/>
        <v>0</v>
      </c>
      <c r="F62" s="19">
        <f t="shared" si="4"/>
        <v>0</v>
      </c>
      <c r="G62" s="19">
        <f t="shared" si="15"/>
        <v>1725.9866666666667</v>
      </c>
      <c r="H62" s="19">
        <f t="shared" si="16"/>
        <v>188026.50350903097</v>
      </c>
      <c r="I62" s="19">
        <f t="shared" si="6"/>
        <v>0</v>
      </c>
      <c r="J62" s="19">
        <f t="shared" si="7"/>
        <v>0</v>
      </c>
      <c r="K62" s="19">
        <f t="shared" si="13"/>
        <v>124300.44914976033</v>
      </c>
      <c r="L62" s="19">
        <f t="shared" si="8"/>
        <v>0</v>
      </c>
      <c r="M62" s="19">
        <f t="shared" si="17"/>
        <v>-6733230.6061027618</v>
      </c>
      <c r="N62" s="19">
        <f t="shared" si="10"/>
        <v>0</v>
      </c>
      <c r="O62" s="19">
        <f t="shared" si="18"/>
        <v>-6809174.019436094</v>
      </c>
      <c r="P62" s="15"/>
      <c r="Q62" s="15"/>
      <c r="R62" s="15"/>
      <c r="S62" s="15"/>
      <c r="T62" s="15"/>
    </row>
    <row r="63" spans="1:20" x14ac:dyDescent="0.25">
      <c r="A63" s="29">
        <v>54</v>
      </c>
      <c r="B63" s="27">
        <f t="shared" si="2"/>
        <v>0</v>
      </c>
      <c r="C63" s="19">
        <f t="shared" si="14"/>
        <v>0</v>
      </c>
      <c r="D63" s="19">
        <f t="shared" si="12"/>
        <v>-67332.306061027615</v>
      </c>
      <c r="E63" s="19">
        <f t="shared" si="3"/>
        <v>0</v>
      </c>
      <c r="F63" s="19">
        <f t="shared" si="4"/>
        <v>0</v>
      </c>
      <c r="G63" s="19">
        <f t="shared" si="15"/>
        <v>1725.9866666666667</v>
      </c>
      <c r="H63" s="19">
        <f t="shared" si="16"/>
        <v>189906.76854412127</v>
      </c>
      <c r="I63" s="19">
        <f t="shared" si="6"/>
        <v>0</v>
      </c>
      <c r="J63" s="19">
        <f t="shared" si="7"/>
        <v>0</v>
      </c>
      <c r="K63" s="19">
        <f t="shared" si="13"/>
        <v>124300.44914976033</v>
      </c>
      <c r="L63" s="19">
        <f t="shared" si="8"/>
        <v>0</v>
      </c>
      <c r="M63" s="19">
        <f t="shared" si="17"/>
        <v>-6923137.3746468835</v>
      </c>
      <c r="N63" s="19">
        <f t="shared" si="10"/>
        <v>0</v>
      </c>
      <c r="O63" s="19">
        <f t="shared" si="18"/>
        <v>-7000806.774646882</v>
      </c>
      <c r="P63" s="15"/>
      <c r="Q63" s="15"/>
      <c r="R63" s="15"/>
      <c r="S63" s="15"/>
      <c r="T63" s="15"/>
    </row>
    <row r="64" spans="1:20" x14ac:dyDescent="0.25">
      <c r="A64" s="29">
        <v>55</v>
      </c>
      <c r="B64" s="27">
        <f t="shared" si="2"/>
        <v>0</v>
      </c>
      <c r="C64" s="19">
        <f t="shared" si="14"/>
        <v>0</v>
      </c>
      <c r="D64" s="19">
        <f t="shared" si="12"/>
        <v>-69231.373746468831</v>
      </c>
      <c r="E64" s="19">
        <f t="shared" si="3"/>
        <v>0</v>
      </c>
      <c r="F64" s="19">
        <f t="shared" si="4"/>
        <v>0</v>
      </c>
      <c r="G64" s="19">
        <f t="shared" si="15"/>
        <v>1725.9866666666667</v>
      </c>
      <c r="H64" s="19">
        <f t="shared" si="16"/>
        <v>191805.8362295625</v>
      </c>
      <c r="I64" s="19">
        <f t="shared" si="6"/>
        <v>0</v>
      </c>
      <c r="J64" s="19">
        <f t="shared" si="7"/>
        <v>0</v>
      </c>
      <c r="K64" s="19">
        <f t="shared" si="13"/>
        <v>124300.44914976033</v>
      </c>
      <c r="L64" s="19">
        <f t="shared" si="8"/>
        <v>0</v>
      </c>
      <c r="M64" s="19">
        <f t="shared" si="17"/>
        <v>-7114943.2108764462</v>
      </c>
      <c r="N64" s="19">
        <f t="shared" si="10"/>
        <v>0</v>
      </c>
      <c r="O64" s="19">
        <f t="shared" si="18"/>
        <v>-7194338.5975431111</v>
      </c>
      <c r="P64" s="15"/>
      <c r="Q64" s="15"/>
      <c r="R64" s="15"/>
      <c r="S64" s="15"/>
      <c r="T64" s="15"/>
    </row>
    <row r="65" spans="1:20" x14ac:dyDescent="0.25">
      <c r="A65" s="29">
        <v>56</v>
      </c>
      <c r="B65" s="27">
        <f t="shared" si="2"/>
        <v>0</v>
      </c>
      <c r="C65" s="19">
        <f t="shared" si="14"/>
        <v>0</v>
      </c>
      <c r="D65" s="19">
        <f t="shared" si="12"/>
        <v>-71149.432108764464</v>
      </c>
      <c r="E65" s="19">
        <f t="shared" si="3"/>
        <v>0</v>
      </c>
      <c r="F65" s="19">
        <f t="shared" si="4"/>
        <v>0</v>
      </c>
      <c r="G65" s="19">
        <f t="shared" si="15"/>
        <v>1725.9866666666667</v>
      </c>
      <c r="H65" s="19">
        <f t="shared" si="16"/>
        <v>193723.89459185812</v>
      </c>
      <c r="I65" s="19">
        <f t="shared" si="6"/>
        <v>0</v>
      </c>
      <c r="J65" s="19">
        <f t="shared" si="7"/>
        <v>0</v>
      </c>
      <c r="K65" s="19">
        <f t="shared" si="13"/>
        <v>124300.44914976033</v>
      </c>
      <c r="L65" s="19">
        <f t="shared" si="8"/>
        <v>0</v>
      </c>
      <c r="M65" s="19">
        <f t="shared" si="17"/>
        <v>-7308667.1054683039</v>
      </c>
      <c r="N65" s="19">
        <f t="shared" si="10"/>
        <v>0</v>
      </c>
      <c r="O65" s="19">
        <f t="shared" si="18"/>
        <v>-7389788.478801636</v>
      </c>
      <c r="P65" s="15"/>
      <c r="Q65" s="15"/>
      <c r="R65" s="15"/>
      <c r="S65" s="15"/>
      <c r="T65" s="15"/>
    </row>
    <row r="66" spans="1:20" x14ac:dyDescent="0.25">
      <c r="A66" s="29">
        <v>57</v>
      </c>
      <c r="B66" s="27">
        <f t="shared" si="2"/>
        <v>0</v>
      </c>
      <c r="C66" s="19">
        <f t="shared" si="14"/>
        <v>0</v>
      </c>
      <c r="D66" s="19">
        <f t="shared" si="12"/>
        <v>-73086.671054683029</v>
      </c>
      <c r="E66" s="19">
        <f t="shared" si="3"/>
        <v>0</v>
      </c>
      <c r="F66" s="19">
        <f t="shared" si="4"/>
        <v>0</v>
      </c>
      <c r="G66" s="19">
        <f t="shared" si="15"/>
        <v>1725.9866666666667</v>
      </c>
      <c r="H66" s="19">
        <f t="shared" si="16"/>
        <v>195661.13353777668</v>
      </c>
      <c r="I66" s="19">
        <f t="shared" si="6"/>
        <v>0</v>
      </c>
      <c r="J66" s="19">
        <f t="shared" si="7"/>
        <v>0</v>
      </c>
      <c r="K66" s="19">
        <f t="shared" si="13"/>
        <v>124300.44914976033</v>
      </c>
      <c r="L66" s="19">
        <f t="shared" si="8"/>
        <v>0</v>
      </c>
      <c r="M66" s="19">
        <f t="shared" si="17"/>
        <v>-7504328.2390060807</v>
      </c>
      <c r="N66" s="19">
        <f t="shared" si="10"/>
        <v>0</v>
      </c>
      <c r="O66" s="19">
        <f t="shared" si="18"/>
        <v>-7587175.5990060791</v>
      </c>
      <c r="P66" s="15"/>
      <c r="Q66" s="15"/>
      <c r="R66" s="15"/>
      <c r="S66" s="15"/>
      <c r="T66" s="15"/>
    </row>
    <row r="67" spans="1:20" x14ac:dyDescent="0.25">
      <c r="A67" s="29">
        <v>58</v>
      </c>
      <c r="B67" s="27">
        <f t="shared" si="2"/>
        <v>0</v>
      </c>
      <c r="C67" s="19">
        <f t="shared" si="14"/>
        <v>0</v>
      </c>
      <c r="D67" s="19">
        <f t="shared" si="12"/>
        <v>-75043.282390060805</v>
      </c>
      <c r="E67" s="19">
        <f t="shared" si="3"/>
        <v>0</v>
      </c>
      <c r="F67" s="19">
        <f t="shared" si="4"/>
        <v>0</v>
      </c>
      <c r="G67" s="19">
        <f t="shared" si="15"/>
        <v>1725.9866666666667</v>
      </c>
      <c r="H67" s="19">
        <f t="shared" si="16"/>
        <v>197617.74487315447</v>
      </c>
      <c r="I67" s="19">
        <f t="shared" si="6"/>
        <v>0</v>
      </c>
      <c r="J67" s="19">
        <f t="shared" si="7"/>
        <v>0</v>
      </c>
      <c r="K67" s="19">
        <f t="shared" si="13"/>
        <v>124300.44914976033</v>
      </c>
      <c r="L67" s="19">
        <f t="shared" si="8"/>
        <v>0</v>
      </c>
      <c r="M67" s="19">
        <f t="shared" si="17"/>
        <v>-7701945.9838792356</v>
      </c>
      <c r="N67" s="19">
        <f t="shared" si="10"/>
        <v>0</v>
      </c>
      <c r="O67" s="19">
        <f t="shared" si="18"/>
        <v>-7786519.3305459004</v>
      </c>
      <c r="P67" s="15"/>
      <c r="Q67" s="15"/>
      <c r="R67" s="15"/>
      <c r="S67" s="15"/>
      <c r="T67" s="15"/>
    </row>
    <row r="68" spans="1:20" x14ac:dyDescent="0.25">
      <c r="A68" s="29">
        <v>59</v>
      </c>
      <c r="B68" s="27">
        <f t="shared" si="2"/>
        <v>0</v>
      </c>
      <c r="C68" s="19">
        <f t="shared" si="14"/>
        <v>0</v>
      </c>
      <c r="D68" s="19">
        <f t="shared" si="12"/>
        <v>-77019.459838792347</v>
      </c>
      <c r="E68" s="19">
        <f t="shared" si="3"/>
        <v>0</v>
      </c>
      <c r="F68" s="19">
        <f t="shared" si="4"/>
        <v>0</v>
      </c>
      <c r="G68" s="19">
        <f t="shared" si="15"/>
        <v>1725.9866666666667</v>
      </c>
      <c r="H68" s="19">
        <f t="shared" si="16"/>
        <v>199593.92232188603</v>
      </c>
      <c r="I68" s="19">
        <f t="shared" si="6"/>
        <v>0</v>
      </c>
      <c r="J68" s="19">
        <f t="shared" si="7"/>
        <v>0</v>
      </c>
      <c r="K68" s="19">
        <f t="shared" si="13"/>
        <v>124300.44914976033</v>
      </c>
      <c r="L68" s="19">
        <f t="shared" si="8"/>
        <v>0</v>
      </c>
      <c r="M68" s="19">
        <f t="shared" si="17"/>
        <v>-7901539.9062011214</v>
      </c>
      <c r="N68" s="19">
        <f t="shared" si="10"/>
        <v>0</v>
      </c>
      <c r="O68" s="19">
        <f t="shared" si="18"/>
        <v>-7987839.2395344535</v>
      </c>
      <c r="P68" s="15"/>
      <c r="Q68" s="15"/>
      <c r="R68" s="15"/>
      <c r="S68" s="15"/>
      <c r="T68" s="15"/>
    </row>
    <row r="69" spans="1:20" x14ac:dyDescent="0.25">
      <c r="A69" s="29">
        <v>60</v>
      </c>
      <c r="B69" s="27">
        <f t="shared" si="2"/>
        <v>0</v>
      </c>
      <c r="C69" s="19">
        <f t="shared" si="14"/>
        <v>0</v>
      </c>
      <c r="D69" s="19">
        <f t="shared" si="12"/>
        <v>-79015.399062011202</v>
      </c>
      <c r="E69" s="19">
        <f t="shared" si="3"/>
        <v>0</v>
      </c>
      <c r="F69" s="19">
        <f t="shared" si="4"/>
        <v>0</v>
      </c>
      <c r="G69" s="19">
        <f t="shared" si="15"/>
        <v>1725.9866666666667</v>
      </c>
      <c r="H69" s="19">
        <f t="shared" si="16"/>
        <v>201589.86154510485</v>
      </c>
      <c r="I69" s="19">
        <f t="shared" si="6"/>
        <v>0</v>
      </c>
      <c r="J69" s="19">
        <f t="shared" si="7"/>
        <v>0</v>
      </c>
      <c r="K69" s="19">
        <f t="shared" si="13"/>
        <v>124300.44914976033</v>
      </c>
      <c r="L69" s="19">
        <f t="shared" si="8"/>
        <v>0</v>
      </c>
      <c r="M69" s="19">
        <f t="shared" si="17"/>
        <v>-8103129.7677462259</v>
      </c>
      <c r="N69" s="19">
        <f t="shared" si="10"/>
        <v>0</v>
      </c>
      <c r="O69" s="19">
        <f t="shared" si="18"/>
        <v>-8191155.0877462253</v>
      </c>
      <c r="P69" s="15"/>
      <c r="Q69" s="15"/>
      <c r="R69" s="15"/>
      <c r="S69" s="15"/>
      <c r="T69" s="15"/>
    </row>
    <row r="70" spans="1:20" ht="13" thickBot="1" x14ac:dyDescent="0.3">
      <c r="A70" s="20" t="s">
        <v>29</v>
      </c>
      <c r="B70" s="28">
        <f t="shared" ref="B70:K70" si="19">SUM(B10:B69)</f>
        <v>0</v>
      </c>
      <c r="C70" s="21">
        <f t="shared" si="19"/>
        <v>0</v>
      </c>
      <c r="D70" s="22">
        <f t="shared" si="19"/>
        <v>-1798637.0187606039</v>
      </c>
      <c r="E70" s="28">
        <f t="shared" si="19"/>
        <v>53195.162347845348</v>
      </c>
      <c r="F70" s="28">
        <f t="shared" si="19"/>
        <v>15533.880000000005</v>
      </c>
      <c r="G70" s="21">
        <f t="shared" si="19"/>
        <v>103559.19999999991</v>
      </c>
      <c r="H70" s="22">
        <f t="shared" si="19"/>
        <v>9153104.7677462231</v>
      </c>
      <c r="I70" s="22">
        <f t="shared" si="19"/>
        <v>1049974.9999999977</v>
      </c>
      <c r="J70" s="22">
        <f t="shared" si="19"/>
        <v>1118704.0423478428</v>
      </c>
      <c r="K70" s="22">
        <f t="shared" si="19"/>
        <v>7458026.9489856241</v>
      </c>
      <c r="L70" s="21"/>
      <c r="M70" s="73"/>
      <c r="N70" s="73"/>
      <c r="O70" s="74"/>
      <c r="P70" s="15"/>
      <c r="Q70" s="15"/>
      <c r="R70" s="15"/>
      <c r="S70" s="15"/>
      <c r="T70" s="15"/>
    </row>
    <row r="71" spans="1:20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</sheetData>
  <sheetProtection password="CC3D" sheet="1"/>
  <protectedRanges>
    <protectedRange sqref="E4 H4 D6 D7 H6 H7 M6 M7" name="Rango1"/>
  </protectedRanges>
  <mergeCells count="15">
    <mergeCell ref="M70:O70"/>
    <mergeCell ref="A6:C6"/>
    <mergeCell ref="A7:C7"/>
    <mergeCell ref="M7:O7"/>
    <mergeCell ref="M6:O6"/>
    <mergeCell ref="D7:E7"/>
    <mergeCell ref="A1:O1"/>
    <mergeCell ref="A2:O2"/>
    <mergeCell ref="A3:O3"/>
    <mergeCell ref="A8:O8"/>
    <mergeCell ref="H4:O4"/>
    <mergeCell ref="D6:E6"/>
    <mergeCell ref="H6:I6"/>
    <mergeCell ref="H7:I7"/>
    <mergeCell ref="A4:B4"/>
  </mergeCells>
  <phoneticPr fontId="6" type="noConversion"/>
  <pageMargins left="0.75" right="0.75" top="1" bottom="1" header="0" footer="0"/>
  <pageSetup scale="9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SIN ABONOS</vt:lpstr>
      <vt:lpstr>ACUERDO DE PAGO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Montoya Chaverra (CGR)</dc:creator>
  <cp:lastModifiedBy>Luisa Fernanda Montoya</cp:lastModifiedBy>
  <dcterms:created xsi:type="dcterms:W3CDTF">2025-02-25T19:12:39Z</dcterms:created>
  <dcterms:modified xsi:type="dcterms:W3CDTF">2025-02-28T17:13:11Z</dcterms:modified>
</cp:coreProperties>
</file>