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0EFEF0A-35D7-4EC9-A53A-F0C53E9C415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LIQ. PRETENSIONES DEMANDA" sheetId="13" r:id="rId1"/>
    <sheet name="PML" sheetId="1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3" l="1"/>
  <c r="G9" i="13"/>
  <c r="G10" i="13"/>
  <c r="G11" i="13"/>
  <c r="G12" i="13"/>
  <c r="G13" i="13"/>
  <c r="G8" i="13"/>
  <c r="E9" i="13"/>
  <c r="E10" i="13"/>
  <c r="E11" i="13"/>
  <c r="E12" i="13"/>
  <c r="E13" i="13"/>
  <c r="E8" i="13"/>
  <c r="F13" i="13"/>
  <c r="F12" i="13"/>
  <c r="F11" i="13"/>
  <c r="F10" i="13"/>
  <c r="F9" i="13"/>
  <c r="F8" i="13"/>
  <c r="E53" i="13"/>
  <c r="H50" i="13"/>
  <c r="I50" i="13" s="1"/>
  <c r="E54" i="13" s="1"/>
  <c r="G14" i="13" l="1"/>
  <c r="E52" i="13"/>
  <c r="F54" i="13" l="1"/>
  <c r="F55" i="13" s="1"/>
  <c r="B59" i="13"/>
  <c r="F59" i="13" s="1"/>
  <c r="E36" i="13"/>
  <c r="E37" i="13"/>
  <c r="E38" i="13"/>
  <c r="E39" i="13"/>
  <c r="E40" i="13"/>
  <c r="E35" i="13"/>
  <c r="E27" i="13"/>
  <c r="F27" i="13" s="1"/>
  <c r="D36" i="13" s="1"/>
  <c r="E28" i="13"/>
  <c r="F28" i="13" s="1"/>
  <c r="D37" i="13" s="1"/>
  <c r="E29" i="13"/>
  <c r="F29" i="13" s="1"/>
  <c r="D38" i="13" s="1"/>
  <c r="F38" i="13" s="1"/>
  <c r="E30" i="13"/>
  <c r="F30" i="13" s="1"/>
  <c r="D39" i="13" s="1"/>
  <c r="F39" i="13" s="1"/>
  <c r="E31" i="13"/>
  <c r="F31" i="13" s="1"/>
  <c r="D40" i="13" s="1"/>
  <c r="E26" i="13"/>
  <c r="E18" i="13"/>
  <c r="F18" i="13" s="1"/>
  <c r="E19" i="13"/>
  <c r="F19" i="13" s="1"/>
  <c r="E20" i="13"/>
  <c r="F20" i="13" s="1"/>
  <c r="E21" i="13"/>
  <c r="F21" i="13" s="1"/>
  <c r="E22" i="13"/>
  <c r="F22" i="13" s="1"/>
  <c r="E17" i="13"/>
  <c r="F40" i="13" l="1"/>
  <c r="F36" i="13"/>
  <c r="F37" i="13"/>
  <c r="E44" i="13"/>
  <c r="F44" i="13" l="1"/>
  <c r="F26" i="13"/>
  <c r="F32" i="13" s="1"/>
  <c r="F17" i="13"/>
  <c r="F23" i="13" s="1"/>
  <c r="F45" i="13" l="1"/>
  <c r="D35" i="13"/>
  <c r="F35" i="13" s="1"/>
  <c r="F41" i="13" l="1"/>
</calcChain>
</file>

<file path=xl/sharedStrings.xml><?xml version="1.0" encoding="utf-8"?>
<sst xmlns="http://schemas.openxmlformats.org/spreadsheetml/2006/main" count="54" uniqueCount="34">
  <si>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</si>
  <si>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</si>
  <si>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</si>
  <si>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</si>
  <si>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</si>
  <si>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</si>
  <si>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</si>
  <si>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</si>
  <si>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</si>
  <si>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</si>
  <si>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Salario diario</t>
  </si>
  <si>
    <t>Total</t>
  </si>
  <si>
    <t>Total Liquidación: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</si>
  <si>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</si>
  <si>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</si>
  <si>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</si>
  <si>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</si>
  <si>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</si>
  <si>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</si>
  <si>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</si>
  <si>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</si>
  <si>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</si>
  <si>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</si>
  <si>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</si>
  <si>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</si>
  <si>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</si>
  <si>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ARTÍCULO 64 DEL C.S.T.</t>
  </si>
  <si>
    <t>x 180 DÍAS</t>
  </si>
  <si>
    <r>
      <rPr>
        <b/>
        <sz val="9"/>
        <color theme="1"/>
        <rFont val="Arial"/>
        <family val="2"/>
      </rPr>
      <t xml:space="preserve">Nota1: </t>
    </r>
    <r>
      <rPr>
        <sz val="9"/>
        <color theme="1"/>
        <rFont val="Arial"/>
        <family val="2"/>
      </rPr>
      <t>La demandante solicita el reintegro y los salarios, prestaciones sociales y vacaciones dejados de percibir desde el 01/08/2019
Solicita el pago de la indemnización por despido injusto e indemnización del inciso 3 del art. 26 de la Ley 361 de 1997
La demandante percibía el SMLMV por lo que al cálculo de las prestaciones sociales se les sumó el auxilio de transporte</t>
    </r>
  </si>
  <si>
    <t>SALARIOS</t>
  </si>
  <si>
    <t>SALARIO DÍA</t>
  </si>
  <si>
    <t>INDEMNIZACIÓN DEL ARTÍCULO 26 DE LA LEY 361 DE 1997 (180 DÍAS DE SALARIO)</t>
  </si>
  <si>
    <r>
      <rPr>
        <b/>
        <sz val="9"/>
        <color theme="1"/>
        <rFont val="Arial"/>
        <family val="2"/>
      </rPr>
      <t xml:space="preserve">Nota1: </t>
    </r>
    <r>
      <rPr>
        <sz val="9"/>
        <color theme="1"/>
        <rFont val="Arial"/>
        <family val="2"/>
      </rPr>
      <t xml:space="preserve">La demandante solicita el reintegro y los salarios, prestaciones sociales y vacaciones dejados de percibir desde el 01/08/2019
Solicita el pago de la indemnización por despido injusto e indemnización del inciso 3 del art. 26 de la Ley 361 de 1997
</t>
    </r>
  </si>
  <si>
    <r>
      <rPr>
        <b/>
        <sz val="9"/>
        <color theme="1"/>
        <rFont val="Arial"/>
        <family val="2"/>
      </rPr>
      <t>Nota:</t>
    </r>
    <r>
      <rPr>
        <sz val="9"/>
        <color theme="1"/>
        <rFont val="Arial"/>
        <family val="2"/>
      </rPr>
      <t xml:space="preserve"> Las pólizas No. 06 CU035924 y 06 CU037782 ampararon salarios, prestaciones sociales e indemnización del art. 64 del CST, con una vigencia del </t>
    </r>
    <r>
      <rPr>
        <b/>
        <sz val="9"/>
        <color theme="1"/>
        <rFont val="Arial"/>
        <family val="2"/>
      </rPr>
      <t>01/04/2017 al 01/04/2018</t>
    </r>
    <r>
      <rPr>
        <sz val="9"/>
        <color theme="1"/>
        <rFont val="Arial"/>
        <family val="2"/>
      </rPr>
      <t xml:space="preserve"> (póliza No. 06-CU035924) y del </t>
    </r>
    <r>
      <rPr>
        <b/>
        <sz val="9"/>
        <color theme="1"/>
        <rFont val="Arial"/>
        <family val="2"/>
      </rPr>
      <t xml:space="preserve">01/04/2018 al 01/04/2019 </t>
    </r>
    <r>
      <rPr>
        <sz val="9"/>
        <color theme="1"/>
        <rFont val="Arial"/>
        <family val="2"/>
      </rPr>
      <t>(póliza No. 06-CU037782)
Tomador: OPERADOR DE SERVICIOS EXCELSIOR S.A.S.
Asegurado: SUPERTIENDAS Y DROGUERIAS OLIMPICA S.A.
De conformidad con los hechos y pretensiones de la demanda, las pólizas no prestan cobertura temporal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</si>
</sst>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_-* #,##0_-;\-* #,##0_-;_-* &quot;-&quot;??_-;_-@_-"/>
    <numFmt numFmtId="167" formatCode="_ &quot;$&quot;\ * #,##0_ ;_ &quot;$&quot;\ * \-#,##0_ ;_ &quot;$&quot;\ * &quot;-&quot;_ ;_ @_ "/>
    <numFmt numFmtId="168" formatCode="_ * #,##0_ ;_ * \-#,##0_ ;_ * &quot;-&quot;_ ;_ @_ "/>
    <numFmt numFmtId="169" formatCode="_ &quot;$&quot;\ * #,##0.00_ ;_ &quot;$&quot;\ * \-#,##0.00_ ;_ &quot;$&quot;\ * &quot;-&quot;??_ ;_ @_ "/>
    <numFmt numFmtId="170" formatCode="_-&quot;$&quot;\ * #,##0_-;\-&quot;$&quot;\ * #,##0_-;_-&quot;$&quot;\ * &quot;-&quot;??_-;_-@_-"/>
    <numFmt numFmtId="17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66" fontId="6" fillId="0" borderId="1" xfId="6" applyNumberFormat="1" applyFont="1" applyBorder="1"/>
    <xf numFmtId="166" fontId="6" fillId="0" borderId="1" xfId="1" applyNumberFormat="1" applyFont="1" applyFill="1" applyBorder="1"/>
    <xf numFmtId="166" fontId="4" fillId="2" borderId="1" xfId="1" applyNumberFormat="1" applyFont="1" applyFill="1" applyBorder="1" applyAlignment="1">
      <alignment horizontal="center"/>
    </xf>
    <xf numFmtId="166" fontId="6" fillId="0" borderId="1" xfId="1" applyNumberFormat="1" applyFont="1" applyBorder="1"/>
    <xf numFmtId="166" fontId="4" fillId="3" borderId="1" xfId="1" applyNumberFormat="1" applyFont="1" applyFill="1" applyBorder="1"/>
    <xf numFmtId="166" fontId="6" fillId="0" borderId="1" xfId="1" applyNumberFormat="1" applyFont="1" applyFill="1" applyBorder="1" applyAlignment="1">
      <alignment vertical="center"/>
    </xf>
    <xf numFmtId="165" fontId="8" fillId="4" borderId="1" xfId="0" applyNumberFormat="1" applyFont="1" applyFill="1" applyBorder="1"/>
    <xf numFmtId="14" fontId="6" fillId="0" borderId="0" xfId="0" applyNumberFormat="1" applyFont="1"/>
    <xf numFmtId="170" fontId="3" fillId="0" borderId="0" xfId="20" applyNumberFormat="1" applyFont="1"/>
    <xf numFmtId="0" fontId="7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" xfId="0" applyFont="1" applyBorder="1"/>
    <xf numFmtId="0" fontId="9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8" fontId="10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2" fontId="10" fillId="0" borderId="5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6" fontId="4" fillId="3" borderId="1" xfId="6" applyNumberFormat="1" applyFont="1" applyFill="1" applyBorder="1"/>
    <xf numFmtId="0" fontId="11" fillId="5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498395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498395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L62"/>
  <sheetViews>
    <sheetView tabSelected="1" topLeftCell="D1" zoomScale="110" zoomScaleNormal="110" workbookViewId="0">
      <selection activeCell="I5" sqref="I5:K16"/>
    </sheetView>
  </sheetViews>
  <sheetFormatPr baseColWidth="10" defaultColWidth="11.42578125" defaultRowHeight="15" x14ac:dyDescent="0.25"/>
  <cols>
    <col min="2" max="2" width="14.7109375" style="1" customWidth="1"/>
    <col min="3" max="4" width="11.42578125" style="1"/>
    <col min="5" max="5" width="13.85546875" style="1" customWidth="1"/>
    <col min="6" max="6" width="18.85546875" style="1" customWidth="1"/>
    <col min="7" max="7" width="17.42578125" style="1" customWidth="1"/>
    <col min="8" max="8" width="15.140625" customWidth="1"/>
    <col min="9" max="9" width="14.28515625" customWidth="1"/>
  </cols>
  <sheetData>
    <row r="5" spans="1:11" s="1" customFormat="1" ht="15" customHeight="1" x14ac:dyDescent="0.2">
      <c r="A5" s="3"/>
      <c r="B5" s="15" t="s">
        <v>0</v>
      </c>
      <c r="C5" s="15"/>
      <c r="D5" s="15"/>
      <c r="E5" s="15"/>
      <c r="F5" s="15"/>
      <c r="G5" s="3"/>
      <c r="H5" s="13"/>
      <c r="I5" s="46" t="s">
        <v>28</v>
      </c>
      <c r="J5" s="46"/>
      <c r="K5" s="46"/>
    </row>
    <row r="6" spans="1:11" s="1" customFormat="1" ht="15" customHeight="1" x14ac:dyDescent="0.2">
      <c r="A6" s="3"/>
      <c r="B6" s="3"/>
      <c r="C6" s="3"/>
      <c r="D6" s="3"/>
      <c r="E6" s="3"/>
      <c r="F6" s="3"/>
      <c r="G6" s="3"/>
      <c r="H6" s="13"/>
      <c r="I6" s="46"/>
      <c r="J6" s="46"/>
      <c r="K6" s="46"/>
    </row>
    <row r="7" spans="1:11" s="1" customFormat="1" ht="15" customHeight="1" x14ac:dyDescent="0.2">
      <c r="A7" s="3"/>
      <c r="B7" s="4" t="s">
        <v>1</v>
      </c>
      <c r="C7" s="4" t="s">
        <v>2</v>
      </c>
      <c r="D7" s="4" t="s">
        <v>3</v>
      </c>
      <c r="E7" s="4" t="s">
        <v>30</v>
      </c>
      <c r="F7" s="4" t="s">
        <v>4</v>
      </c>
      <c r="G7" s="8" t="s">
        <v>29</v>
      </c>
      <c r="H7" s="13"/>
      <c r="I7" s="46"/>
      <c r="J7" s="46"/>
      <c r="K7" s="46"/>
    </row>
    <row r="8" spans="1:11" s="1" customFormat="1" ht="15" customHeight="1" x14ac:dyDescent="0.2">
      <c r="A8" s="3"/>
      <c r="B8" s="5">
        <v>43678</v>
      </c>
      <c r="C8" s="5">
        <v>43830</v>
      </c>
      <c r="D8" s="6">
        <v>828116</v>
      </c>
      <c r="E8" s="6">
        <f>D8/30</f>
        <v>27603.866666666665</v>
      </c>
      <c r="F8" s="47">
        <f>DAYS360(B8,C8)</f>
        <v>150</v>
      </c>
      <c r="G8" s="7">
        <f>E8*F8</f>
        <v>4140579.9999999995</v>
      </c>
      <c r="H8" s="13"/>
      <c r="I8" s="46"/>
      <c r="J8" s="46"/>
      <c r="K8" s="46"/>
    </row>
    <row r="9" spans="1:11" s="1" customFormat="1" ht="15" customHeight="1" x14ac:dyDescent="0.2">
      <c r="A9" s="3"/>
      <c r="B9" s="5">
        <v>43831</v>
      </c>
      <c r="C9" s="5">
        <v>44196</v>
      </c>
      <c r="D9" s="6">
        <v>877803</v>
      </c>
      <c r="E9" s="6">
        <f t="shared" ref="E9:E13" si="0">D9/30</f>
        <v>29260.1</v>
      </c>
      <c r="F9" s="47">
        <f>DAYS360(B9,C9)</f>
        <v>360</v>
      </c>
      <c r="G9" s="7">
        <f t="shared" ref="G9:G13" si="1">E9*F9</f>
        <v>10533636</v>
      </c>
      <c r="H9" s="13"/>
      <c r="I9" s="46"/>
      <c r="J9" s="46"/>
      <c r="K9" s="46"/>
    </row>
    <row r="10" spans="1:11" s="1" customFormat="1" ht="15" customHeight="1" x14ac:dyDescent="0.2">
      <c r="A10" s="3"/>
      <c r="B10" s="5">
        <v>44197</v>
      </c>
      <c r="C10" s="5">
        <v>44561</v>
      </c>
      <c r="D10" s="6">
        <v>908526</v>
      </c>
      <c r="E10" s="6">
        <f t="shared" si="0"/>
        <v>30284.2</v>
      </c>
      <c r="F10" s="47">
        <f>DAYS360(B10,C10)</f>
        <v>360</v>
      </c>
      <c r="G10" s="7">
        <f t="shared" si="1"/>
        <v>10902312</v>
      </c>
      <c r="H10" s="13"/>
      <c r="I10" s="46"/>
      <c r="J10" s="46"/>
      <c r="K10" s="46"/>
    </row>
    <row r="11" spans="1:11" s="1" customFormat="1" ht="15" customHeight="1" x14ac:dyDescent="0.2">
      <c r="A11" s="3"/>
      <c r="B11" s="5">
        <v>44562</v>
      </c>
      <c r="C11" s="5">
        <v>44926</v>
      </c>
      <c r="D11" s="6">
        <v>1000000</v>
      </c>
      <c r="E11" s="6">
        <f t="shared" si="0"/>
        <v>33333.333333333336</v>
      </c>
      <c r="F11" s="47">
        <f>DAYS360(B11,C11)</f>
        <v>360</v>
      </c>
      <c r="G11" s="7">
        <f t="shared" si="1"/>
        <v>12000000</v>
      </c>
      <c r="H11" s="13"/>
      <c r="I11" s="46"/>
      <c r="J11" s="46"/>
      <c r="K11" s="46"/>
    </row>
    <row r="12" spans="1:11" s="1" customFormat="1" ht="15" customHeight="1" x14ac:dyDescent="0.2">
      <c r="A12" s="3"/>
      <c r="B12" s="5">
        <v>44927</v>
      </c>
      <c r="C12" s="5">
        <v>45291</v>
      </c>
      <c r="D12" s="6">
        <v>1160000</v>
      </c>
      <c r="E12" s="6">
        <f t="shared" si="0"/>
        <v>38666.666666666664</v>
      </c>
      <c r="F12" s="47">
        <f>DAYS360(B12,C12)</f>
        <v>360</v>
      </c>
      <c r="G12" s="7">
        <f t="shared" si="1"/>
        <v>13920000</v>
      </c>
      <c r="H12" s="13"/>
      <c r="I12" s="46"/>
      <c r="J12" s="46"/>
      <c r="K12" s="46"/>
    </row>
    <row r="13" spans="1:11" s="1" customFormat="1" ht="15" customHeight="1" x14ac:dyDescent="0.2">
      <c r="A13" s="3"/>
      <c r="B13" s="5">
        <v>45292</v>
      </c>
      <c r="C13" s="5">
        <v>45449</v>
      </c>
      <c r="D13" s="6">
        <v>1300000</v>
      </c>
      <c r="E13" s="6">
        <f t="shared" si="0"/>
        <v>43333.333333333336</v>
      </c>
      <c r="F13" s="47">
        <f>DAYS360(B13,C13)</f>
        <v>155</v>
      </c>
      <c r="G13" s="7">
        <f t="shared" si="1"/>
        <v>6716666.666666667</v>
      </c>
      <c r="H13" s="13"/>
      <c r="I13" s="46"/>
      <c r="J13" s="46"/>
      <c r="K13" s="46"/>
    </row>
    <row r="14" spans="1:11" ht="15" customHeight="1" x14ac:dyDescent="0.25">
      <c r="A14" s="3"/>
      <c r="B14" s="16" t="s">
        <v>6</v>
      </c>
      <c r="C14" s="16"/>
      <c r="D14" s="16"/>
      <c r="E14" s="16"/>
      <c r="F14" s="16"/>
      <c r="G14" s="10">
        <f>SUM(G8:G13)</f>
        <v>58213194.666666664</v>
      </c>
      <c r="H14" s="3"/>
      <c r="I14" s="46"/>
      <c r="J14" s="46"/>
      <c r="K14" s="46"/>
    </row>
    <row r="15" spans="1:11" ht="15" customHeight="1" x14ac:dyDescent="0.25">
      <c r="A15" s="3"/>
      <c r="B15" s="3"/>
      <c r="C15" s="3"/>
      <c r="D15" s="3"/>
      <c r="E15" s="3"/>
      <c r="F15" s="3"/>
      <c r="G15" s="3"/>
      <c r="H15" s="3"/>
      <c r="I15" s="46"/>
      <c r="J15" s="46"/>
      <c r="K15" s="46"/>
    </row>
    <row r="16" spans="1:11" ht="15" customHeight="1" x14ac:dyDescent="0.25">
      <c r="A16" s="3"/>
      <c r="B16" s="4" t="s">
        <v>1</v>
      </c>
      <c r="C16" s="4" t="s">
        <v>2</v>
      </c>
      <c r="D16" s="4" t="s">
        <v>3</v>
      </c>
      <c r="E16" s="4" t="s">
        <v>4</v>
      </c>
      <c r="F16" s="8" t="s">
        <v>5</v>
      </c>
      <c r="G16" s="3"/>
      <c r="H16" s="3"/>
      <c r="I16" s="46"/>
      <c r="J16" s="46"/>
      <c r="K16" s="46"/>
    </row>
    <row r="17" spans="1:12" x14ac:dyDescent="0.25">
      <c r="A17" s="3"/>
      <c r="B17" s="5">
        <v>43678</v>
      </c>
      <c r="C17" s="5">
        <v>43830</v>
      </c>
      <c r="D17" s="6">
        <v>925148</v>
      </c>
      <c r="E17" s="9">
        <f>DAYS360(B17,C17)</f>
        <v>150</v>
      </c>
      <c r="F17" s="7">
        <f>(D17*E17)/360</f>
        <v>385478.33333333331</v>
      </c>
      <c r="G17" s="3"/>
      <c r="H17" s="3"/>
      <c r="I17" s="1"/>
      <c r="J17" s="1"/>
      <c r="K17" s="1"/>
      <c r="L17" s="3"/>
    </row>
    <row r="18" spans="1:12" x14ac:dyDescent="0.25">
      <c r="A18" s="3"/>
      <c r="B18" s="5">
        <v>43831</v>
      </c>
      <c r="C18" s="5">
        <v>44196</v>
      </c>
      <c r="D18" s="6">
        <v>980657</v>
      </c>
      <c r="E18" s="9">
        <f t="shared" ref="E18:E22" si="2">DAYS360(B18,C18)</f>
        <v>360</v>
      </c>
      <c r="F18" s="7">
        <f t="shared" ref="F18:F22" si="3">(D18*E18)/360</f>
        <v>980657</v>
      </c>
      <c r="G18" s="3"/>
      <c r="H18" s="3"/>
      <c r="L18" s="3"/>
    </row>
    <row r="19" spans="1:12" x14ac:dyDescent="0.25">
      <c r="A19" s="3"/>
      <c r="B19" s="5">
        <v>44197</v>
      </c>
      <c r="C19" s="5">
        <v>44561</v>
      </c>
      <c r="D19" s="6">
        <v>1014980</v>
      </c>
      <c r="E19" s="9">
        <f t="shared" si="2"/>
        <v>360</v>
      </c>
      <c r="F19" s="7">
        <f t="shared" si="3"/>
        <v>1014980</v>
      </c>
      <c r="G19" s="3"/>
      <c r="H19" s="3"/>
      <c r="L19" s="3"/>
    </row>
    <row r="20" spans="1:12" x14ac:dyDescent="0.25">
      <c r="A20" s="3"/>
      <c r="B20" s="5">
        <v>44562</v>
      </c>
      <c r="C20" s="5">
        <v>44926</v>
      </c>
      <c r="D20" s="6">
        <v>1117172</v>
      </c>
      <c r="E20" s="9">
        <f t="shared" si="2"/>
        <v>360</v>
      </c>
      <c r="F20" s="7">
        <f t="shared" si="3"/>
        <v>1117172</v>
      </c>
      <c r="G20" s="3"/>
      <c r="H20" s="3"/>
      <c r="L20" s="3"/>
    </row>
    <row r="21" spans="1:12" x14ac:dyDescent="0.25">
      <c r="A21" s="3"/>
      <c r="B21" s="5">
        <v>44927</v>
      </c>
      <c r="C21" s="5">
        <v>45291</v>
      </c>
      <c r="D21" s="6">
        <v>1300606</v>
      </c>
      <c r="E21" s="9">
        <f t="shared" si="2"/>
        <v>360</v>
      </c>
      <c r="F21" s="7">
        <f t="shared" si="3"/>
        <v>1300606</v>
      </c>
      <c r="G21" s="3"/>
      <c r="H21" s="3"/>
      <c r="I21" s="1"/>
      <c r="J21" s="1"/>
      <c r="K21" s="1"/>
      <c r="L21" s="3"/>
    </row>
    <row r="22" spans="1:12" x14ac:dyDescent="0.25">
      <c r="A22" s="3"/>
      <c r="B22" s="5">
        <v>45292</v>
      </c>
      <c r="C22" s="5">
        <v>45449</v>
      </c>
      <c r="D22" s="6">
        <v>1462000</v>
      </c>
      <c r="E22" s="9">
        <f t="shared" si="2"/>
        <v>155</v>
      </c>
      <c r="F22" s="7">
        <f t="shared" si="3"/>
        <v>629472.22222222225</v>
      </c>
      <c r="G22" s="3"/>
      <c r="H22" s="3"/>
      <c r="I22" s="1"/>
      <c r="J22" s="1"/>
      <c r="K22" s="1"/>
      <c r="L22" s="3"/>
    </row>
    <row r="23" spans="1:12" ht="15" customHeight="1" x14ac:dyDescent="0.25">
      <c r="A23" s="3"/>
      <c r="B23" s="16" t="s">
        <v>6</v>
      </c>
      <c r="C23" s="16"/>
      <c r="D23" s="16"/>
      <c r="E23" s="16"/>
      <c r="F23" s="10">
        <f>SUM(F17:F22)</f>
        <v>5428365.555555555</v>
      </c>
      <c r="G23" s="3"/>
      <c r="H23" s="3"/>
      <c r="I23" s="1"/>
      <c r="J23" s="1"/>
      <c r="K23" s="1"/>
    </row>
    <row r="24" spans="1:12" ht="1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2" x14ac:dyDescent="0.25">
      <c r="A25" s="3"/>
      <c r="B25" s="4" t="s">
        <v>1</v>
      </c>
      <c r="C25" s="4" t="s">
        <v>2</v>
      </c>
      <c r="D25" s="4" t="s">
        <v>3</v>
      </c>
      <c r="E25" s="4" t="s">
        <v>4</v>
      </c>
      <c r="F25" s="8" t="s">
        <v>7</v>
      </c>
      <c r="G25" s="3"/>
      <c r="H25" s="3"/>
      <c r="I25" s="3"/>
      <c r="J25" s="3"/>
      <c r="K25" s="1"/>
    </row>
    <row r="26" spans="1:12" ht="14.25" customHeight="1" x14ac:dyDescent="0.25">
      <c r="A26" s="3"/>
      <c r="B26" s="5">
        <v>43678</v>
      </c>
      <c r="C26" s="5">
        <v>43830</v>
      </c>
      <c r="D26" s="6">
        <v>925148</v>
      </c>
      <c r="E26" s="9">
        <f>DAYS360(B26,C26)</f>
        <v>150</v>
      </c>
      <c r="F26" s="11">
        <f>(D26*E26)/360</f>
        <v>385478.33333333331</v>
      </c>
      <c r="G26" s="3"/>
      <c r="H26" s="3"/>
      <c r="I26" s="1"/>
      <c r="J26" s="3"/>
      <c r="K26" s="1"/>
    </row>
    <row r="27" spans="1:12" ht="14.25" customHeight="1" x14ac:dyDescent="0.25">
      <c r="A27" s="3"/>
      <c r="B27" s="5">
        <v>43831</v>
      </c>
      <c r="C27" s="5">
        <v>44196</v>
      </c>
      <c r="D27" s="6">
        <v>980657</v>
      </c>
      <c r="E27" s="9">
        <f t="shared" ref="E27:E31" si="4">DAYS360(B27,C27)</f>
        <v>360</v>
      </c>
      <c r="F27" s="11">
        <f t="shared" ref="F27:F31" si="5">(D27*E27)/360</f>
        <v>980657</v>
      </c>
      <c r="G27" s="3"/>
      <c r="H27" s="3"/>
      <c r="I27" s="1"/>
      <c r="J27" s="3"/>
      <c r="K27" s="1"/>
    </row>
    <row r="28" spans="1:12" ht="14.25" customHeight="1" x14ac:dyDescent="0.25">
      <c r="A28" s="3"/>
      <c r="B28" s="5">
        <v>44197</v>
      </c>
      <c r="C28" s="5">
        <v>44561</v>
      </c>
      <c r="D28" s="6">
        <v>1014980</v>
      </c>
      <c r="E28" s="9">
        <f t="shared" si="4"/>
        <v>360</v>
      </c>
      <c r="F28" s="11">
        <f t="shared" si="5"/>
        <v>1014980</v>
      </c>
      <c r="G28" s="3"/>
      <c r="H28" s="3"/>
      <c r="I28" s="1"/>
      <c r="J28" s="3"/>
      <c r="K28" s="1"/>
    </row>
    <row r="29" spans="1:12" ht="14.25" customHeight="1" x14ac:dyDescent="0.25">
      <c r="A29" s="3"/>
      <c r="B29" s="5">
        <v>44562</v>
      </c>
      <c r="C29" s="5">
        <v>44926</v>
      </c>
      <c r="D29" s="6">
        <v>1117172</v>
      </c>
      <c r="E29" s="9">
        <f t="shared" si="4"/>
        <v>360</v>
      </c>
      <c r="F29" s="11">
        <f t="shared" si="5"/>
        <v>1117172</v>
      </c>
      <c r="G29" s="3"/>
      <c r="H29" s="3"/>
      <c r="I29" s="1"/>
      <c r="J29" s="3"/>
      <c r="K29" s="1"/>
    </row>
    <row r="30" spans="1:12" s="1" customFormat="1" ht="15" customHeight="1" x14ac:dyDescent="0.2">
      <c r="A30" s="3"/>
      <c r="B30" s="5">
        <v>44927</v>
      </c>
      <c r="C30" s="5">
        <v>45291</v>
      </c>
      <c r="D30" s="6">
        <v>1300606</v>
      </c>
      <c r="E30" s="9">
        <f t="shared" si="4"/>
        <v>360</v>
      </c>
      <c r="F30" s="11">
        <f t="shared" si="5"/>
        <v>1300606</v>
      </c>
      <c r="G30" s="3"/>
      <c r="H30" s="3"/>
      <c r="J30" s="3"/>
    </row>
    <row r="31" spans="1:12" s="1" customFormat="1" ht="15" customHeight="1" x14ac:dyDescent="0.2">
      <c r="A31" s="3"/>
      <c r="B31" s="5">
        <v>45292</v>
      </c>
      <c r="C31" s="5">
        <v>45449</v>
      </c>
      <c r="D31" s="6">
        <v>1462000</v>
      </c>
      <c r="E31" s="9">
        <f t="shared" si="4"/>
        <v>155</v>
      </c>
      <c r="F31" s="11">
        <f t="shared" si="5"/>
        <v>629472.22222222225</v>
      </c>
      <c r="G31" s="3"/>
      <c r="H31" s="3"/>
      <c r="J31" s="3"/>
    </row>
    <row r="32" spans="1:12" s="1" customFormat="1" ht="15" customHeight="1" x14ac:dyDescent="0.2">
      <c r="A32" s="3"/>
      <c r="B32" s="16" t="s">
        <v>6</v>
      </c>
      <c r="C32" s="16"/>
      <c r="D32" s="16"/>
      <c r="E32" s="16"/>
      <c r="F32" s="10">
        <f>SUM(F26:F31)</f>
        <v>5428365.555555555</v>
      </c>
      <c r="G32" s="3"/>
      <c r="H32" s="3"/>
    </row>
    <row r="33" spans="1:10" s="1" customFormat="1" ht="12" customHeight="1" x14ac:dyDescent="0.2">
      <c r="A33" s="3"/>
      <c r="B33" s="3"/>
      <c r="C33" s="3"/>
      <c r="D33" s="3"/>
      <c r="E33" s="3"/>
      <c r="F33" s="3"/>
      <c r="G33" s="3"/>
      <c r="H33" s="3"/>
    </row>
    <row r="34" spans="1:10" s="1" customFormat="1" ht="12" customHeight="1" x14ac:dyDescent="0.2">
      <c r="A34" s="3"/>
      <c r="B34" s="4" t="s">
        <v>1</v>
      </c>
      <c r="C34" s="4" t="s">
        <v>2</v>
      </c>
      <c r="D34" s="4" t="s">
        <v>7</v>
      </c>
      <c r="E34" s="4" t="s">
        <v>4</v>
      </c>
      <c r="F34" s="8" t="s">
        <v>8</v>
      </c>
      <c r="G34" s="3"/>
      <c r="H34" s="3"/>
    </row>
    <row r="35" spans="1:10" s="1" customFormat="1" ht="12" customHeight="1" x14ac:dyDescent="0.2">
      <c r="A35" s="3"/>
      <c r="B35" s="5">
        <v>43678</v>
      </c>
      <c r="C35" s="5">
        <v>43830</v>
      </c>
      <c r="D35" s="11">
        <f>+F26</f>
        <v>385478.33333333331</v>
      </c>
      <c r="E35" s="9">
        <f>DAYS360(B35,C35)</f>
        <v>150</v>
      </c>
      <c r="F35" s="9">
        <f>(D35*E35*0.12)/360</f>
        <v>19273.916666666668</v>
      </c>
      <c r="G35" s="3"/>
      <c r="H35" s="3"/>
      <c r="I35" s="14"/>
    </row>
    <row r="36" spans="1:10" s="1" customFormat="1" ht="12" customHeight="1" x14ac:dyDescent="0.2">
      <c r="A36" s="3"/>
      <c r="B36" s="5">
        <v>43831</v>
      </c>
      <c r="C36" s="5">
        <v>44196</v>
      </c>
      <c r="D36" s="11">
        <f t="shared" ref="D36:D40" si="6">+F27</f>
        <v>980657</v>
      </c>
      <c r="E36" s="9">
        <f t="shared" ref="E36:E40" si="7">DAYS360(B36,C36)</f>
        <v>360</v>
      </c>
      <c r="F36" s="9">
        <f t="shared" ref="F36:F40" si="8">(D36*E36*0.12)/360</f>
        <v>117678.84</v>
      </c>
      <c r="G36" s="3"/>
      <c r="H36" s="3"/>
      <c r="I36" s="14"/>
    </row>
    <row r="37" spans="1:10" s="1" customFormat="1" ht="12" customHeight="1" x14ac:dyDescent="0.2">
      <c r="A37" s="3"/>
      <c r="B37" s="5">
        <v>44197</v>
      </c>
      <c r="C37" s="5">
        <v>44561</v>
      </c>
      <c r="D37" s="11">
        <f t="shared" si="6"/>
        <v>1014980</v>
      </c>
      <c r="E37" s="9">
        <f t="shared" si="7"/>
        <v>360</v>
      </c>
      <c r="F37" s="9">
        <f t="shared" si="8"/>
        <v>121797.6</v>
      </c>
      <c r="G37" s="3"/>
      <c r="H37" s="3"/>
      <c r="I37" s="14"/>
    </row>
    <row r="38" spans="1:10" s="1" customFormat="1" ht="12" customHeight="1" x14ac:dyDescent="0.2">
      <c r="A38" s="3"/>
      <c r="B38" s="5">
        <v>44562</v>
      </c>
      <c r="C38" s="5">
        <v>44926</v>
      </c>
      <c r="D38" s="11">
        <f t="shared" si="6"/>
        <v>1117172</v>
      </c>
      <c r="E38" s="9">
        <f t="shared" si="7"/>
        <v>360</v>
      </c>
      <c r="F38" s="9">
        <f t="shared" si="8"/>
        <v>134060.63999999998</v>
      </c>
      <c r="G38" s="3"/>
      <c r="H38" s="3"/>
      <c r="I38" s="14"/>
    </row>
    <row r="39" spans="1:10" s="1" customFormat="1" ht="12" customHeight="1" x14ac:dyDescent="0.2">
      <c r="A39" s="3"/>
      <c r="B39" s="5">
        <v>44927</v>
      </c>
      <c r="C39" s="5">
        <v>45291</v>
      </c>
      <c r="D39" s="11">
        <f t="shared" si="6"/>
        <v>1300606</v>
      </c>
      <c r="E39" s="9">
        <f t="shared" si="7"/>
        <v>360</v>
      </c>
      <c r="F39" s="9">
        <f t="shared" si="8"/>
        <v>156072.72</v>
      </c>
      <c r="G39" s="3"/>
      <c r="H39" s="3"/>
    </row>
    <row r="40" spans="1:10" s="1" customFormat="1" ht="12" customHeight="1" x14ac:dyDescent="0.2">
      <c r="A40" s="3"/>
      <c r="B40" s="5">
        <v>45292</v>
      </c>
      <c r="C40" s="5">
        <v>45449</v>
      </c>
      <c r="D40" s="11">
        <f t="shared" si="6"/>
        <v>629472.22222222225</v>
      </c>
      <c r="E40" s="9">
        <f t="shared" si="7"/>
        <v>155</v>
      </c>
      <c r="F40" s="9">
        <f t="shared" si="8"/>
        <v>32522.731481481482</v>
      </c>
      <c r="G40" s="3"/>
      <c r="H40" s="3"/>
    </row>
    <row r="41" spans="1:10" s="1" customFormat="1" ht="12" customHeight="1" x14ac:dyDescent="0.2">
      <c r="A41" s="3"/>
      <c r="B41" s="16" t="s">
        <v>6</v>
      </c>
      <c r="C41" s="16"/>
      <c r="D41" s="16"/>
      <c r="E41" s="16"/>
      <c r="F41" s="10">
        <f>SUM(F35:F40)</f>
        <v>581406.44814814813</v>
      </c>
      <c r="G41" s="3"/>
      <c r="H41" s="3"/>
    </row>
    <row r="42" spans="1:10" s="1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s="1" customFormat="1" ht="12" x14ac:dyDescent="0.2">
      <c r="A43" s="3"/>
      <c r="B43" s="4" t="s">
        <v>1</v>
      </c>
      <c r="C43" s="4" t="s">
        <v>2</v>
      </c>
      <c r="D43" s="4" t="s">
        <v>3</v>
      </c>
      <c r="E43" s="4" t="s">
        <v>4</v>
      </c>
      <c r="F43" s="8" t="s">
        <v>9</v>
      </c>
      <c r="G43" s="3"/>
      <c r="H43" s="3"/>
      <c r="I43" s="3"/>
      <c r="J43" s="3"/>
    </row>
    <row r="44" spans="1:10" s="1" customFormat="1" ht="12" x14ac:dyDescent="0.2">
      <c r="A44" s="3"/>
      <c r="B44" s="5">
        <v>43678</v>
      </c>
      <c r="C44" s="5">
        <v>45449</v>
      </c>
      <c r="D44" s="6">
        <v>1300000</v>
      </c>
      <c r="E44" s="9">
        <f>DAYS360(B44,C44)+1</f>
        <v>1746</v>
      </c>
      <c r="F44" s="9">
        <f>(D44*E44)/720</f>
        <v>3152500</v>
      </c>
      <c r="G44" s="3"/>
      <c r="H44" s="3"/>
      <c r="I44" s="3"/>
      <c r="J44" s="3"/>
    </row>
    <row r="45" spans="1:10" s="1" customFormat="1" ht="12" x14ac:dyDescent="0.2">
      <c r="A45" s="3"/>
      <c r="B45" s="16" t="s">
        <v>6</v>
      </c>
      <c r="C45" s="16"/>
      <c r="D45" s="16"/>
      <c r="E45" s="16"/>
      <c r="F45" s="10">
        <f>SUM(F44)</f>
        <v>3152500</v>
      </c>
      <c r="G45" s="3"/>
      <c r="H45" s="3"/>
      <c r="I45" s="3"/>
      <c r="J45" s="3"/>
    </row>
    <row r="46" spans="1:1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5">
      <c r="A47" s="3"/>
      <c r="B47" s="17" t="s">
        <v>26</v>
      </c>
      <c r="C47" s="17"/>
      <c r="D47" s="17"/>
      <c r="E47" s="17"/>
      <c r="F47" s="17"/>
      <c r="G47" s="17"/>
      <c r="H47" s="17"/>
      <c r="I47" s="17"/>
      <c r="J47" s="3"/>
    </row>
    <row r="48" spans="1:10" x14ac:dyDescent="0.25">
      <c r="A48" s="3"/>
      <c r="B48" s="25"/>
      <c r="C48" s="25"/>
      <c r="D48" s="25"/>
      <c r="E48" s="19" t="s">
        <v>13</v>
      </c>
      <c r="F48" s="19" t="s">
        <v>14</v>
      </c>
      <c r="G48" s="19" t="s">
        <v>15</v>
      </c>
      <c r="H48" s="26" t="s">
        <v>16</v>
      </c>
      <c r="I48" s="26"/>
      <c r="J48" s="3"/>
    </row>
    <row r="49" spans="1:10" x14ac:dyDescent="0.25">
      <c r="A49" s="3"/>
      <c r="B49" s="27" t="s">
        <v>17</v>
      </c>
      <c r="C49" s="27"/>
      <c r="D49" s="27"/>
      <c r="E49" s="21">
        <v>2019</v>
      </c>
      <c r="F49" s="21">
        <v>7</v>
      </c>
      <c r="G49" s="20">
        <v>31</v>
      </c>
      <c r="H49" s="28" t="s">
        <v>18</v>
      </c>
      <c r="I49" s="29" t="s">
        <v>19</v>
      </c>
      <c r="J49" s="3"/>
    </row>
    <row r="50" spans="1:10" x14ac:dyDescent="0.25">
      <c r="A50" s="3"/>
      <c r="B50" s="27" t="s">
        <v>20</v>
      </c>
      <c r="C50" s="27"/>
      <c r="D50" s="27"/>
      <c r="E50" s="22">
        <v>2001</v>
      </c>
      <c r="F50" s="22">
        <v>10</v>
      </c>
      <c r="G50" s="23">
        <v>1</v>
      </c>
      <c r="H50" s="30">
        <f>(E49-E50)*360+(F49-F50)*30+(G49-G50+1)</f>
        <v>6421</v>
      </c>
      <c r="I50" s="31">
        <f>H50/360</f>
        <v>17.836111111111112</v>
      </c>
      <c r="J50" s="3"/>
    </row>
    <row r="51" spans="1:10" x14ac:dyDescent="0.25">
      <c r="A51" s="3"/>
      <c r="B51" s="27" t="s">
        <v>21</v>
      </c>
      <c r="C51" s="27"/>
      <c r="D51" s="27"/>
      <c r="E51" s="32">
        <v>828116</v>
      </c>
      <c r="F51" s="33"/>
      <c r="G51" s="33"/>
      <c r="H51" s="33"/>
      <c r="I51" s="33"/>
      <c r="J51" s="3"/>
    </row>
    <row r="52" spans="1:10" x14ac:dyDescent="0.25">
      <c r="A52" s="3"/>
      <c r="B52" s="27" t="s">
        <v>22</v>
      </c>
      <c r="C52" s="27"/>
      <c r="D52" s="27"/>
      <c r="E52" s="34">
        <f>E51/30</f>
        <v>27603.866666666665</v>
      </c>
      <c r="F52" s="34"/>
      <c r="G52" s="34"/>
      <c r="H52" s="34"/>
      <c r="I52" s="34"/>
      <c r="J52" s="3"/>
    </row>
    <row r="53" spans="1:10" x14ac:dyDescent="0.25">
      <c r="A53" s="3"/>
      <c r="B53" s="27" t="s">
        <v>23</v>
      </c>
      <c r="C53" s="27"/>
      <c r="D53" s="27"/>
      <c r="E53" s="34">
        <f>E51</f>
        <v>828116</v>
      </c>
      <c r="F53" s="34"/>
      <c r="G53" s="34"/>
      <c r="H53" s="34"/>
      <c r="I53" s="34"/>
      <c r="J53" s="3"/>
    </row>
    <row r="54" spans="1:10" x14ac:dyDescent="0.25">
      <c r="A54" s="3"/>
      <c r="B54" s="27" t="s">
        <v>24</v>
      </c>
      <c r="C54" s="27"/>
      <c r="D54" s="27"/>
      <c r="E54" s="35">
        <f>I50-1</f>
        <v>16.836111111111112</v>
      </c>
      <c r="F54" s="34">
        <f>E54*20*E52</f>
        <v>9294835.3259259257</v>
      </c>
      <c r="G54" s="34"/>
      <c r="H54" s="34"/>
      <c r="I54" s="34"/>
      <c r="J54" s="3"/>
    </row>
    <row r="55" spans="1:10" x14ac:dyDescent="0.25">
      <c r="A55" s="3"/>
      <c r="B55" s="36" t="s">
        <v>25</v>
      </c>
      <c r="C55" s="36"/>
      <c r="D55" s="36"/>
      <c r="E55" s="24"/>
      <c r="F55" s="37">
        <f>SUM(E53:F54)</f>
        <v>10122968.162037037</v>
      </c>
      <c r="G55" s="37"/>
      <c r="H55" s="37"/>
      <c r="I55" s="37"/>
      <c r="J55" s="3"/>
    </row>
    <row r="56" spans="1:10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3"/>
      <c r="B57" s="45" t="s">
        <v>31</v>
      </c>
      <c r="C57" s="45"/>
      <c r="D57" s="45"/>
      <c r="E57" s="45"/>
      <c r="F57" s="45"/>
      <c r="G57" s="3"/>
      <c r="H57" s="3"/>
      <c r="I57" s="3"/>
      <c r="J57" s="3"/>
    </row>
    <row r="58" spans="1:10" x14ac:dyDescent="0.25">
      <c r="A58" s="3"/>
      <c r="B58" s="38" t="s">
        <v>10</v>
      </c>
      <c r="C58" s="39"/>
      <c r="D58" s="38" t="s">
        <v>27</v>
      </c>
      <c r="E58" s="39"/>
      <c r="F58" s="40" t="s">
        <v>11</v>
      </c>
      <c r="G58" s="3"/>
      <c r="H58" s="3"/>
      <c r="I58" s="3"/>
      <c r="J58" s="3"/>
    </row>
    <row r="59" spans="1:10" x14ac:dyDescent="0.25">
      <c r="A59" s="3"/>
      <c r="B59" s="43">
        <f>+E52</f>
        <v>27603.866666666665</v>
      </c>
      <c r="C59" s="42"/>
      <c r="D59" s="41">
        <v>180</v>
      </c>
      <c r="E59" s="42"/>
      <c r="F59" s="44">
        <f>B59*D59</f>
        <v>4968696</v>
      </c>
      <c r="G59" s="3"/>
      <c r="H59" s="3"/>
      <c r="I59" s="3"/>
      <c r="J59" s="3"/>
    </row>
    <row r="60" spans="1:10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5">
      <c r="A61" s="3"/>
      <c r="B61" s="18" t="s">
        <v>12</v>
      </c>
      <c r="C61" s="18"/>
      <c r="D61" s="18"/>
      <c r="E61" s="18"/>
      <c r="F61" s="12">
        <f>F59+F55+F45+F41+F32+F23+G14</f>
        <v>87895496.387962967</v>
      </c>
      <c r="G61" s="3"/>
      <c r="H61" s="3"/>
      <c r="I61" s="3"/>
      <c r="J61" s="3"/>
    </row>
    <row r="62" spans="1:10" x14ac:dyDescent="0.25">
      <c r="A62" s="2"/>
      <c r="B62" s="3"/>
      <c r="C62" s="3"/>
      <c r="D62" s="3"/>
      <c r="E62" s="3"/>
      <c r="F62" s="3"/>
      <c r="G62" s="3"/>
      <c r="H62" s="2"/>
      <c r="I62" s="2"/>
    </row>
  </sheetData>
  <mergeCells count="28">
    <mergeCell ref="I5:K16"/>
    <mergeCell ref="B14:F14"/>
    <mergeCell ref="B58:C58"/>
    <mergeCell ref="D58:E58"/>
    <mergeCell ref="B59:C59"/>
    <mergeCell ref="D59:E59"/>
    <mergeCell ref="B48:D48"/>
    <mergeCell ref="B49:D49"/>
    <mergeCell ref="B50:D50"/>
    <mergeCell ref="B47:I47"/>
    <mergeCell ref="H48:I48"/>
    <mergeCell ref="B61:E61"/>
    <mergeCell ref="B51:D51"/>
    <mergeCell ref="E51:I51"/>
    <mergeCell ref="B52:D52"/>
    <mergeCell ref="E52:I52"/>
    <mergeCell ref="B53:D53"/>
    <mergeCell ref="B54:D54"/>
    <mergeCell ref="F54:I54"/>
    <mergeCell ref="E53:I53"/>
    <mergeCell ref="B55:D55"/>
    <mergeCell ref="F55:I55"/>
    <mergeCell ref="B5:F5"/>
    <mergeCell ref="B23:E23"/>
    <mergeCell ref="B32:E32"/>
    <mergeCell ref="B41:E41"/>
    <mergeCell ref="B45:E45"/>
    <mergeCell ref="B57:F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B1F8-D509-4921-B68F-79BF0A69A990}">
  <dimension ref="B4:E23"/>
  <sheetViews>
    <sheetView workbookViewId="0">
      <selection activeCell="C30" sqref="C30"/>
    </sheetView>
  </sheetViews>
  <sheetFormatPr baseColWidth="10" defaultRowHeight="15" x14ac:dyDescent="0.25"/>
  <sheetData>
    <row r="4" spans="2:5" ht="15" customHeight="1" x14ac:dyDescent="0.25">
      <c r="B4" s="46" t="s">
        <v>32</v>
      </c>
      <c r="C4" s="46"/>
      <c r="D4" s="46"/>
      <c r="E4" s="46"/>
    </row>
    <row r="5" spans="2:5" x14ac:dyDescent="0.25">
      <c r="B5" s="46"/>
      <c r="C5" s="46"/>
      <c r="D5" s="46"/>
      <c r="E5" s="46"/>
    </row>
    <row r="6" spans="2:5" x14ac:dyDescent="0.25">
      <c r="B6" s="46"/>
      <c r="C6" s="46"/>
      <c r="D6" s="46"/>
      <c r="E6" s="46"/>
    </row>
    <row r="7" spans="2:5" x14ac:dyDescent="0.25">
      <c r="B7" s="46"/>
      <c r="C7" s="46"/>
      <c r="D7" s="46"/>
      <c r="E7" s="46"/>
    </row>
    <row r="8" spans="2:5" x14ac:dyDescent="0.25">
      <c r="B8" s="46"/>
      <c r="C8" s="46"/>
      <c r="D8" s="46"/>
      <c r="E8" s="46"/>
    </row>
    <row r="9" spans="2:5" x14ac:dyDescent="0.25">
      <c r="B9" s="46"/>
      <c r="C9" s="46"/>
      <c r="D9" s="46"/>
      <c r="E9" s="46"/>
    </row>
    <row r="11" spans="2:5" ht="15" customHeight="1" x14ac:dyDescent="0.25">
      <c r="B11" s="46" t="s">
        <v>33</v>
      </c>
      <c r="C11" s="46"/>
      <c r="D11" s="46"/>
      <c r="E11" s="46"/>
    </row>
    <row r="12" spans="2:5" x14ac:dyDescent="0.25">
      <c r="B12" s="46"/>
      <c r="C12" s="46"/>
      <c r="D12" s="46"/>
      <c r="E12" s="46"/>
    </row>
    <row r="13" spans="2:5" x14ac:dyDescent="0.25">
      <c r="B13" s="46"/>
      <c r="C13" s="46"/>
      <c r="D13" s="46"/>
      <c r="E13" s="46"/>
    </row>
    <row r="14" spans="2:5" x14ac:dyDescent="0.25">
      <c r="B14" s="46"/>
      <c r="C14" s="46"/>
      <c r="D14" s="46"/>
      <c r="E14" s="46"/>
    </row>
    <row r="15" spans="2:5" ht="15" customHeight="1" x14ac:dyDescent="0.25">
      <c r="B15" s="46"/>
      <c r="C15" s="46"/>
      <c r="D15" s="46"/>
      <c r="E15" s="46"/>
    </row>
    <row r="16" spans="2:5" x14ac:dyDescent="0.25">
      <c r="B16" s="46"/>
      <c r="C16" s="46"/>
      <c r="D16" s="46"/>
      <c r="E16" s="46"/>
    </row>
    <row r="17" spans="2:5" x14ac:dyDescent="0.25">
      <c r="B17" s="46"/>
      <c r="C17" s="46"/>
      <c r="D17" s="46"/>
      <c r="E17" s="46"/>
    </row>
    <row r="18" spans="2:5" x14ac:dyDescent="0.25">
      <c r="B18" s="46"/>
      <c r="C18" s="46"/>
      <c r="D18" s="46"/>
      <c r="E18" s="46"/>
    </row>
    <row r="19" spans="2:5" x14ac:dyDescent="0.25">
      <c r="B19" s="46"/>
      <c r="C19" s="46"/>
      <c r="D19" s="46"/>
      <c r="E19" s="46"/>
    </row>
    <row r="20" spans="2:5" x14ac:dyDescent="0.25">
      <c r="B20" s="46"/>
      <c r="C20" s="46"/>
      <c r="D20" s="46"/>
      <c r="E20" s="46"/>
    </row>
    <row r="21" spans="2:5" x14ac:dyDescent="0.25">
      <c r="B21" s="46"/>
      <c r="C21" s="46"/>
      <c r="D21" s="46"/>
      <c r="E21" s="46"/>
    </row>
    <row r="22" spans="2:5" x14ac:dyDescent="0.25">
      <c r="B22" s="46"/>
      <c r="C22" s="46"/>
      <c r="D22" s="46"/>
      <c r="E22" s="46"/>
    </row>
    <row r="23" spans="2:5" x14ac:dyDescent="0.25">
      <c r="B23" s="46"/>
      <c r="C23" s="46"/>
      <c r="D23" s="46"/>
      <c r="E23" s="46"/>
    </row>
  </sheetData>
  <mergeCells count="2">
    <mergeCell ref="B11:E23"/>
    <mergeCell ref="B4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JOSEPH PINTO</cp:lastModifiedBy>
  <cp:revision/>
  <dcterms:created xsi:type="dcterms:W3CDTF">2023-05-23T18:21:31Z</dcterms:created>
  <dcterms:modified xsi:type="dcterms:W3CDTF">2024-06-06T16:33:47Z</dcterms:modified>
  <cp:category/>
  <cp:contentStatus/>
</cp:coreProperties>
</file>