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MEDELLIN HHO\21. ALBERTO SANTOFIMIO\ACTA No 4 entregada\"/>
    </mc:Choice>
  </mc:AlternateContent>
  <xr:revisionPtr revIDLastSave="0" documentId="13_ncr:1_{69A0953B-B1C8-4758-9DA0-281AB0F6BC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TA PARCIAL OBRA" sheetId="13" r:id="rId1"/>
    <sheet name="Anexo Acta Complementaria" sheetId="15" state="hidden" r:id="rId2"/>
    <sheet name="Anexo Obras Mejoramiento" sheetId="17" state="hidden" r:id="rId3"/>
    <sheet name="Mayores y Menores Cantidades" sheetId="18" state="hidden" r:id="rId4"/>
    <sheet name="Anexo 1 PAPSO" sheetId="16" state="hidden" r:id="rId5"/>
    <sheet name="Hoja1" sheetId="14" state="hidden" r:id="rId6"/>
  </sheets>
  <externalReferences>
    <externalReference r:id="rId7"/>
    <externalReference r:id="rId8"/>
  </externalReferences>
  <definedNames>
    <definedName name="_xlnm._FilterDatabase" localSheetId="0" hidden="1">'ACTA PARCIAL OBRA'!$A$200:$AD$457</definedName>
    <definedName name="A_IMPRESIÓN_IM">#REF!</definedName>
    <definedName name="_xlnm.Extract">#REF!</definedName>
    <definedName name="_xlnm.Print_Area" localSheetId="0">'ACTA PARCIAL OBRA'!$B$1:$W$504</definedName>
    <definedName name="_xlnm.Print_Area">#REF!</definedName>
    <definedName name="base">#REF!</definedName>
    <definedName name="Base_datos_IM">#REF!</definedName>
    <definedName name="_xlnm.Database">#REF!</definedName>
    <definedName name="basef">#REF!</definedName>
    <definedName name="cambios">#REF!</definedName>
    <definedName name="centro">#REF!</definedName>
    <definedName name="CINTESTRUC">#REF!</definedName>
    <definedName name="CONSIGNADO_EN_CUENTAS">#REF!</definedName>
    <definedName name="ETC">#REF!</definedName>
    <definedName name="ETC_1">#REF!</definedName>
    <definedName name="ETC_2">#REF!</definedName>
    <definedName name="Extracción_IM">#REF!</definedName>
    <definedName name="Imprimir_Certificado">#REF!</definedName>
    <definedName name="INTENCION_COFINANCIACION">#REF!</definedName>
    <definedName name="matriz2">#REF!</definedName>
    <definedName name="maximo">#REF!</definedName>
    <definedName name="OTROS">#REF!</definedName>
    <definedName name="PLAZO">#REF!</definedName>
    <definedName name="PLAZOS_OBRA">#REF!</definedName>
    <definedName name="RECURSOS_EN_ACTAS">#REF!</definedName>
    <definedName name="RECURSOS_EN_CDP">#REF!</definedName>
    <definedName name="RECURSOS_EN_CONVERSACIONES">#REF!</definedName>
    <definedName name="RECURSOS_EN_CVF">#REF!</definedName>
    <definedName name="REGION_1">#REF!</definedName>
    <definedName name="RP_PENDIENTES_DE_PAGO">#REF!</definedName>
    <definedName name="unidad">'[1]Datos Desplegables'!$A$2:$A$39</definedName>
    <definedName name="VCOMP">#REF!</definedName>
    <definedName name="verificacion">#REF!</definedName>
    <definedName name="VESDIS">#REF!</definedName>
    <definedName name="VESMEJ">#REF!</definedName>
    <definedName name="VESON">#REF!</definedName>
    <definedName name="VESTRUC">#REF!</definedName>
    <definedName name="VOTROS">#REF!</definedName>
    <definedName name="VP100ETC">#REF!</definedName>
    <definedName name="VPDISEÑOS">#REF!</definedName>
    <definedName name="VPONUEVA">#REF!</definedName>
    <definedName name="XCINT">#REF!</definedName>
    <definedName name="XCOMOBRA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13" l="1"/>
  <c r="AA1" i="13"/>
  <c r="AC28" i="13"/>
  <c r="AD28" i="13" s="1"/>
  <c r="AF27" i="13" s="1"/>
  <c r="AC18" i="13"/>
  <c r="AC15" i="13"/>
  <c r="AC12" i="13"/>
  <c r="AC9" i="13"/>
  <c r="AE9" i="13" s="1"/>
  <c r="AC6" i="13"/>
  <c r="AE6" i="13" s="1"/>
  <c r="AC7" i="13" s="1"/>
  <c r="AE7" i="13" s="1"/>
  <c r="AC13" i="13" l="1"/>
  <c r="AC14" i="13" s="1"/>
  <c r="AE14" i="13" s="1"/>
  <c r="AE18" i="13"/>
  <c r="AC19" i="13" s="1"/>
  <c r="AE12" i="13"/>
  <c r="AE13" i="13"/>
  <c r="AC8" i="13"/>
  <c r="AE8" i="13" s="1"/>
  <c r="AG7" i="13" s="1"/>
  <c r="AC10" i="13"/>
  <c r="AE15" i="13"/>
  <c r="AC16" i="13" s="1"/>
  <c r="AE19" i="13" l="1"/>
  <c r="AC20" i="13"/>
  <c r="AE20" i="13" s="1"/>
  <c r="AG19" i="13" s="1"/>
  <c r="AG13" i="13"/>
  <c r="AF12" i="13"/>
  <c r="AE16" i="13"/>
  <c r="AF17" i="13" s="1"/>
  <c r="AC17" i="13"/>
  <c r="AE17" i="13" s="1"/>
  <c r="AG16" i="13" s="1"/>
  <c r="AC11" i="13"/>
  <c r="AE11" i="13" s="1"/>
  <c r="AG10" i="13" s="1"/>
  <c r="AE10" i="13"/>
  <c r="AF7" i="13"/>
  <c r="AF18" i="13"/>
  <c r="AF19" i="13"/>
  <c r="AF6" i="13"/>
  <c r="AF13" i="13"/>
  <c r="AF8" i="13"/>
  <c r="AG8" i="13"/>
  <c r="AF15" i="13" l="1"/>
  <c r="AF20" i="13"/>
  <c r="AF14" i="13"/>
  <c r="AG17" i="13"/>
  <c r="AF10" i="13"/>
  <c r="AG11" i="13"/>
  <c r="AF11" i="13"/>
  <c r="AF9" i="13"/>
  <c r="AG14" i="13"/>
  <c r="AF16" i="13"/>
  <c r="AB25" i="13" l="1"/>
  <c r="AA3" i="13" s="1"/>
  <c r="L251" i="13" l="1"/>
  <c r="J251" i="13"/>
  <c r="O422" i="13"/>
  <c r="O424" i="13"/>
  <c r="O403" i="13"/>
  <c r="O401" i="13"/>
  <c r="O399" i="13"/>
  <c r="O397" i="13"/>
  <c r="O395" i="13"/>
  <c r="N487" i="13" l="1"/>
  <c r="L487" i="13"/>
  <c r="L470" i="13"/>
  <c r="K470" i="13"/>
  <c r="U393" i="13" l="1"/>
  <c r="R393" i="13"/>
  <c r="X389" i="13"/>
  <c r="R403" i="13"/>
  <c r="U413" i="13"/>
  <c r="U411" i="13"/>
  <c r="U415" i="13" s="1"/>
  <c r="U407" i="13"/>
  <c r="U409" i="13" s="1"/>
  <c r="U405" i="13"/>
  <c r="U395" i="13"/>
  <c r="U397" i="13" s="1"/>
  <c r="U399" i="13" s="1"/>
  <c r="U401" i="13" s="1"/>
  <c r="U387" i="13"/>
  <c r="R387" i="13"/>
  <c r="O387" i="13"/>
  <c r="U383" i="13"/>
  <c r="Z383" i="13"/>
  <c r="T384" i="13"/>
  <c r="T383" i="13"/>
  <c r="T382" i="13"/>
  <c r="T381" i="13"/>
  <c r="T367" i="13"/>
  <c r="T368" i="13"/>
  <c r="T369" i="13"/>
  <c r="T370" i="13"/>
  <c r="T371" i="13"/>
  <c r="T372" i="13"/>
  <c r="T373" i="13"/>
  <c r="T374" i="13"/>
  <c r="T375" i="13"/>
  <c r="T366" i="13"/>
  <c r="U368" i="13"/>
  <c r="U376" i="13" s="1"/>
  <c r="U294" i="13"/>
  <c r="U280" i="13"/>
  <c r="U276" i="13"/>
  <c r="U275" i="13"/>
  <c r="O275" i="13"/>
  <c r="U264" i="13"/>
  <c r="U263" i="13"/>
  <c r="U257" i="13"/>
  <c r="U241" i="13"/>
  <c r="U242" i="13"/>
  <c r="Q241" i="13"/>
  <c r="T241" i="13" s="1"/>
  <c r="Q227" i="13"/>
  <c r="T227" i="13" s="1"/>
  <c r="U227" i="13" s="1"/>
  <c r="V227" i="13" s="1"/>
  <c r="U216" i="13"/>
  <c r="U217" i="13"/>
  <c r="U218" i="13"/>
  <c r="U219" i="13"/>
  <c r="U220" i="13"/>
  <c r="U221" i="13"/>
  <c r="U222" i="13"/>
  <c r="U226" i="13"/>
  <c r="V226" i="13" s="1"/>
  <c r="U228" i="13"/>
  <c r="U215" i="13"/>
  <c r="T215" i="13"/>
  <c r="T216" i="13"/>
  <c r="T217" i="13"/>
  <c r="T218" i="13"/>
  <c r="T219" i="13"/>
  <c r="T220" i="13"/>
  <c r="T221" i="13"/>
  <c r="T222" i="13"/>
  <c r="T223" i="13"/>
  <c r="U223" i="13" s="1"/>
  <c r="V223" i="13" s="1"/>
  <c r="T224" i="13"/>
  <c r="U224" i="13" s="1"/>
  <c r="V224" i="13" s="1"/>
  <c r="T225" i="13"/>
  <c r="U225" i="13" s="1"/>
  <c r="V225" i="13" s="1"/>
  <c r="T226" i="13"/>
  <c r="T228" i="13"/>
  <c r="T229" i="13"/>
  <c r="V215" i="13"/>
  <c r="V340" i="13"/>
  <c r="V341" i="13"/>
  <c r="V342" i="13"/>
  <c r="V343" i="13"/>
  <c r="V344" i="13"/>
  <c r="V345" i="13"/>
  <c r="V346" i="13"/>
  <c r="V347" i="13"/>
  <c r="V348" i="13"/>
  <c r="V349" i="13"/>
  <c r="V350" i="13"/>
  <c r="V351" i="13"/>
  <c r="V352" i="13"/>
  <c r="V354" i="13"/>
  <c r="V355" i="13"/>
  <c r="V356" i="13"/>
  <c r="V357" i="13"/>
  <c r="V358" i="13"/>
  <c r="V359" i="13"/>
  <c r="V360" i="13"/>
  <c r="V295" i="13"/>
  <c r="V296" i="13"/>
  <c r="V297" i="13"/>
  <c r="V298" i="13"/>
  <c r="V299" i="13"/>
  <c r="V300" i="13"/>
  <c r="V301" i="13"/>
  <c r="V302" i="13"/>
  <c r="V303" i="13"/>
  <c r="V304" i="13"/>
  <c r="V305" i="13"/>
  <c r="V306" i="13"/>
  <c r="V307" i="13"/>
  <c r="V308" i="13"/>
  <c r="V309" i="13"/>
  <c r="V310" i="13"/>
  <c r="V311" i="13"/>
  <c r="V312" i="13"/>
  <c r="V313" i="13"/>
  <c r="V314" i="13"/>
  <c r="V315" i="13"/>
  <c r="V316" i="13"/>
  <c r="V317" i="13"/>
  <c r="V318" i="13"/>
  <c r="V319" i="13"/>
  <c r="V320" i="13"/>
  <c r="V321" i="13"/>
  <c r="V322" i="13"/>
  <c r="V323" i="13"/>
  <c r="V324" i="13"/>
  <c r="V325" i="13"/>
  <c r="V326" i="13"/>
  <c r="V327" i="13"/>
  <c r="V328" i="13"/>
  <c r="V329" i="13"/>
  <c r="V330" i="13"/>
  <c r="V331" i="13"/>
  <c r="V332" i="13"/>
  <c r="V333" i="13"/>
  <c r="V334" i="13"/>
  <c r="V335" i="13"/>
  <c r="V336" i="13"/>
  <c r="V337" i="13"/>
  <c r="V338" i="13"/>
  <c r="V339" i="13"/>
  <c r="V271" i="13"/>
  <c r="V272" i="13"/>
  <c r="V273" i="13"/>
  <c r="V274" i="13"/>
  <c r="V275" i="13"/>
  <c r="V276" i="13"/>
  <c r="V277" i="13"/>
  <c r="V278" i="13"/>
  <c r="V279" i="13"/>
  <c r="V280" i="13"/>
  <c r="V281" i="13"/>
  <c r="V282" i="13"/>
  <c r="V283" i="13"/>
  <c r="V284" i="13"/>
  <c r="V285" i="13"/>
  <c r="V286" i="13"/>
  <c r="V287" i="13"/>
  <c r="V288" i="13"/>
  <c r="V289" i="13"/>
  <c r="V290" i="13"/>
  <c r="V291" i="13"/>
  <c r="V292" i="13"/>
  <c r="V293" i="13"/>
  <c r="V294" i="13"/>
  <c r="V244" i="13"/>
  <c r="V245" i="13"/>
  <c r="V246" i="13"/>
  <c r="V247" i="13"/>
  <c r="V248" i="13"/>
  <c r="V249" i="13"/>
  <c r="V250" i="13"/>
  <c r="V251" i="13"/>
  <c r="V252" i="13"/>
  <c r="V253" i="13"/>
  <c r="V254" i="13"/>
  <c r="V255" i="13"/>
  <c r="V256" i="13"/>
  <c r="V258" i="13"/>
  <c r="V261" i="13"/>
  <c r="V262" i="13"/>
  <c r="V265" i="13"/>
  <c r="V266" i="13"/>
  <c r="V267" i="13"/>
  <c r="V268" i="13"/>
  <c r="V269" i="13"/>
  <c r="V270" i="13"/>
  <c r="V228" i="13"/>
  <c r="V230" i="13"/>
  <c r="V231" i="13"/>
  <c r="V232" i="13"/>
  <c r="V233" i="13"/>
  <c r="V234" i="13"/>
  <c r="V235" i="13"/>
  <c r="V236" i="13"/>
  <c r="V237" i="13"/>
  <c r="V238" i="13"/>
  <c r="V239" i="13"/>
  <c r="V240" i="13"/>
  <c r="V242" i="13"/>
  <c r="V243" i="13"/>
  <c r="V204" i="13"/>
  <c r="V205" i="13"/>
  <c r="V206" i="13"/>
  <c r="V207" i="13"/>
  <c r="V208" i="13"/>
  <c r="V209" i="13"/>
  <c r="V210" i="13"/>
  <c r="V211" i="13"/>
  <c r="V212" i="13"/>
  <c r="V213" i="13"/>
  <c r="V214" i="13"/>
  <c r="V217" i="13"/>
  <c r="V222" i="13"/>
  <c r="U347" i="13"/>
  <c r="U348" i="13"/>
  <c r="U349" i="13"/>
  <c r="U350" i="13"/>
  <c r="U351" i="13"/>
  <c r="U352" i="13"/>
  <c r="U353" i="13"/>
  <c r="U354" i="13"/>
  <c r="U355" i="13"/>
  <c r="U356" i="13"/>
  <c r="U357" i="13"/>
  <c r="U358" i="13"/>
  <c r="U359" i="13"/>
  <c r="U322" i="13"/>
  <c r="U323" i="13"/>
  <c r="U324" i="13"/>
  <c r="U325" i="13"/>
  <c r="U326" i="13"/>
  <c r="U327" i="13"/>
  <c r="U328" i="13"/>
  <c r="U329" i="13"/>
  <c r="U330" i="13"/>
  <c r="U331" i="13"/>
  <c r="U332" i="13"/>
  <c r="U333" i="13"/>
  <c r="U334" i="13"/>
  <c r="U335" i="13"/>
  <c r="U336" i="13"/>
  <c r="U337" i="13"/>
  <c r="U338" i="13"/>
  <c r="U339" i="13"/>
  <c r="U340" i="13"/>
  <c r="U341" i="13"/>
  <c r="U342" i="13"/>
  <c r="U343" i="13"/>
  <c r="U344" i="13"/>
  <c r="U345" i="13"/>
  <c r="U346" i="13"/>
  <c r="U302" i="13"/>
  <c r="U303" i="13"/>
  <c r="U304" i="13"/>
  <c r="U305" i="13"/>
  <c r="U306" i="13"/>
  <c r="U307" i="13"/>
  <c r="U308" i="13"/>
  <c r="U309" i="13"/>
  <c r="U310" i="13"/>
  <c r="U311" i="13"/>
  <c r="U312" i="13"/>
  <c r="U313" i="13"/>
  <c r="U314" i="13"/>
  <c r="U315" i="13"/>
  <c r="U316" i="13"/>
  <c r="U317" i="13"/>
  <c r="U318" i="13"/>
  <c r="U319" i="13"/>
  <c r="U320" i="13"/>
  <c r="U321" i="13"/>
  <c r="U287" i="13"/>
  <c r="U288" i="13"/>
  <c r="U289" i="13"/>
  <c r="U290" i="13"/>
  <c r="U291" i="13"/>
  <c r="U292" i="13"/>
  <c r="U293" i="13"/>
  <c r="U295" i="13"/>
  <c r="U296" i="13"/>
  <c r="U297" i="13"/>
  <c r="U298" i="13"/>
  <c r="U299" i="13"/>
  <c r="U300" i="13"/>
  <c r="U301" i="13"/>
  <c r="U268" i="13"/>
  <c r="U269" i="13"/>
  <c r="U270" i="13"/>
  <c r="U271" i="13"/>
  <c r="U272" i="13"/>
  <c r="U273" i="13"/>
  <c r="U274" i="13"/>
  <c r="U277" i="13"/>
  <c r="U278" i="13"/>
  <c r="U279" i="13"/>
  <c r="U281" i="13"/>
  <c r="U282" i="13"/>
  <c r="U283" i="13"/>
  <c r="U284" i="13"/>
  <c r="U285" i="13"/>
  <c r="U286" i="13"/>
  <c r="U250" i="13"/>
  <c r="U251" i="13"/>
  <c r="U252" i="13"/>
  <c r="U253" i="13"/>
  <c r="U254" i="13"/>
  <c r="U255" i="13"/>
  <c r="U256" i="13"/>
  <c r="U258" i="13"/>
  <c r="U265" i="13"/>
  <c r="U266" i="13"/>
  <c r="U267" i="13"/>
  <c r="U229" i="13"/>
  <c r="V229" i="13" s="1"/>
  <c r="U230" i="13"/>
  <c r="U231" i="13"/>
  <c r="U232" i="13"/>
  <c r="U233" i="13"/>
  <c r="U234" i="13"/>
  <c r="U235" i="13"/>
  <c r="U236" i="13"/>
  <c r="U237" i="13"/>
  <c r="U238" i="13"/>
  <c r="U239" i="13"/>
  <c r="U240" i="13"/>
  <c r="U243" i="13"/>
  <c r="U244" i="13"/>
  <c r="U245" i="13"/>
  <c r="U246" i="13"/>
  <c r="U247" i="13"/>
  <c r="U248" i="13"/>
  <c r="U249" i="13"/>
  <c r="U204" i="13"/>
  <c r="U205" i="13"/>
  <c r="U206" i="13"/>
  <c r="U207" i="13"/>
  <c r="U208" i="13"/>
  <c r="U209" i="13"/>
  <c r="U210" i="13"/>
  <c r="U211" i="13"/>
  <c r="U212" i="13"/>
  <c r="U213" i="13"/>
  <c r="U214" i="13"/>
  <c r="V216" i="13"/>
  <c r="V218" i="13"/>
  <c r="V219" i="13"/>
  <c r="V220" i="13"/>
  <c r="V221" i="13"/>
  <c r="T341" i="13"/>
  <c r="T342" i="13"/>
  <c r="T343" i="13"/>
  <c r="T344" i="13"/>
  <c r="T345" i="13"/>
  <c r="T346" i="13"/>
  <c r="T347" i="13"/>
  <c r="T348" i="13"/>
  <c r="T349" i="13"/>
  <c r="T350" i="13"/>
  <c r="T351" i="13"/>
  <c r="T352" i="13"/>
  <c r="T353" i="13"/>
  <c r="T354" i="13"/>
  <c r="T355" i="13"/>
  <c r="T356" i="13"/>
  <c r="T357" i="13"/>
  <c r="T358" i="13"/>
  <c r="T359" i="13"/>
  <c r="T360" i="13"/>
  <c r="T361" i="13"/>
  <c r="T362" i="13"/>
  <c r="T312" i="13"/>
  <c r="T313" i="13"/>
  <c r="T314" i="13"/>
  <c r="T315" i="13"/>
  <c r="T316" i="13"/>
  <c r="T317" i="13"/>
  <c r="T318" i="13"/>
  <c r="T319" i="13"/>
  <c r="T320" i="13"/>
  <c r="T321" i="13"/>
  <c r="T322" i="13"/>
  <c r="T323" i="13"/>
  <c r="T324" i="13"/>
  <c r="T325" i="13"/>
  <c r="T326" i="13"/>
  <c r="T327" i="13"/>
  <c r="T328" i="13"/>
  <c r="T329" i="13"/>
  <c r="T330" i="13"/>
  <c r="T331" i="13"/>
  <c r="T332" i="13"/>
  <c r="T333" i="13"/>
  <c r="T334" i="13"/>
  <c r="T335" i="13"/>
  <c r="T336" i="13"/>
  <c r="T337" i="13"/>
  <c r="T338" i="13"/>
  <c r="T339" i="13"/>
  <c r="T340" i="13"/>
  <c r="T289" i="13"/>
  <c r="T290" i="13"/>
  <c r="T291" i="13"/>
  <c r="T292" i="13"/>
  <c r="T293" i="13"/>
  <c r="T294" i="13"/>
  <c r="T295" i="13"/>
  <c r="T296" i="13"/>
  <c r="T297" i="13"/>
  <c r="T298" i="13"/>
  <c r="T299" i="13"/>
  <c r="T300" i="13"/>
  <c r="T301" i="13"/>
  <c r="T302" i="13"/>
  <c r="T303" i="13"/>
  <c r="T304" i="13"/>
  <c r="T305" i="13"/>
  <c r="T306" i="13"/>
  <c r="T307" i="13"/>
  <c r="T308" i="13"/>
  <c r="T309" i="13"/>
  <c r="T310" i="13"/>
  <c r="T311" i="13"/>
  <c r="T269" i="13"/>
  <c r="T270" i="13"/>
  <c r="T271" i="13"/>
  <c r="T272" i="13"/>
  <c r="T273" i="13"/>
  <c r="T274" i="13"/>
  <c r="T275" i="13"/>
  <c r="T276" i="13"/>
  <c r="T277" i="13"/>
  <c r="T278" i="13"/>
  <c r="T279" i="13"/>
  <c r="T280" i="13"/>
  <c r="T281" i="13"/>
  <c r="T282" i="13"/>
  <c r="T283" i="13"/>
  <c r="T284" i="13"/>
  <c r="T285" i="13"/>
  <c r="T286" i="13"/>
  <c r="T287" i="13"/>
  <c r="T288" i="13"/>
  <c r="T244" i="13"/>
  <c r="T245" i="13"/>
  <c r="T246" i="13"/>
  <c r="T247" i="13"/>
  <c r="T248" i="13"/>
  <c r="T249" i="13"/>
  <c r="T250" i="13"/>
  <c r="T251" i="13"/>
  <c r="T252" i="13"/>
  <c r="T253" i="13"/>
  <c r="T254" i="13"/>
  <c r="T255" i="13"/>
  <c r="T256" i="13"/>
  <c r="T257" i="13"/>
  <c r="V257" i="13" s="1"/>
  <c r="T258" i="13"/>
  <c r="T259" i="13"/>
  <c r="U259" i="13" s="1"/>
  <c r="V259" i="13" s="1"/>
  <c r="T260" i="13"/>
  <c r="U260" i="13" s="1"/>
  <c r="V260" i="13" s="1"/>
  <c r="T261" i="13"/>
  <c r="U261" i="13" s="1"/>
  <c r="T262" i="13"/>
  <c r="U262" i="13" s="1"/>
  <c r="T263" i="13"/>
  <c r="V263" i="13" s="1"/>
  <c r="T264" i="13"/>
  <c r="V264" i="13" s="1"/>
  <c r="T265" i="13"/>
  <c r="T266" i="13"/>
  <c r="T267" i="13"/>
  <c r="T268" i="13"/>
  <c r="T230" i="13"/>
  <c r="T231" i="13"/>
  <c r="T232" i="13"/>
  <c r="T233" i="13"/>
  <c r="T234" i="13"/>
  <c r="T235" i="13"/>
  <c r="T236" i="13"/>
  <c r="T237" i="13"/>
  <c r="T238" i="13"/>
  <c r="T239" i="13"/>
  <c r="T240" i="13"/>
  <c r="T242" i="13"/>
  <c r="T243" i="13"/>
  <c r="T204" i="13"/>
  <c r="T205" i="13"/>
  <c r="T206" i="13"/>
  <c r="T207" i="13"/>
  <c r="T208" i="13"/>
  <c r="T209" i="13"/>
  <c r="T210" i="13"/>
  <c r="T211" i="13"/>
  <c r="T212" i="13"/>
  <c r="T213" i="13"/>
  <c r="T214" i="13"/>
  <c r="T203" i="13"/>
  <c r="U203" i="13" s="1"/>
  <c r="V203" i="13" s="1"/>
  <c r="U403" i="13" l="1"/>
  <c r="U418" i="13" s="1"/>
  <c r="U424" i="13" s="1"/>
  <c r="V241" i="13"/>
  <c r="U361" i="13"/>
  <c r="X214" i="13" l="1"/>
  <c r="X216" i="13"/>
  <c r="X217" i="13"/>
  <c r="X218" i="13"/>
  <c r="X453" i="13"/>
  <c r="X454" i="13"/>
  <c r="X455" i="13"/>
  <c r="X457" i="13"/>
  <c r="X458" i="13"/>
  <c r="X459" i="13"/>
  <c r="X460" i="13"/>
  <c r="X461" i="13"/>
  <c r="X462" i="13"/>
  <c r="X463" i="13"/>
  <c r="X388" i="13"/>
  <c r="X443" i="13"/>
  <c r="X444" i="13"/>
  <c r="X445" i="13"/>
  <c r="X446" i="13"/>
  <c r="X447" i="13"/>
  <c r="X448" i="13"/>
  <c r="X449" i="13"/>
  <c r="X450" i="13"/>
  <c r="X451" i="13"/>
  <c r="X452" i="13"/>
  <c r="X362" i="13"/>
  <c r="X363" i="13"/>
  <c r="X364" i="13"/>
  <c r="X365" i="13"/>
  <c r="X367" i="13"/>
  <c r="X369" i="13"/>
  <c r="X370" i="13"/>
  <c r="X371" i="13"/>
  <c r="X372" i="13"/>
  <c r="X373" i="13"/>
  <c r="X374" i="13"/>
  <c r="X375" i="13"/>
  <c r="X377" i="13"/>
  <c r="X379" i="13"/>
  <c r="X380" i="13"/>
  <c r="X382" i="13"/>
  <c r="X384" i="13"/>
  <c r="X385" i="13"/>
  <c r="X386" i="13"/>
  <c r="X352" i="13"/>
  <c r="X353" i="13"/>
  <c r="X354" i="13"/>
  <c r="X355" i="13"/>
  <c r="X356" i="13"/>
  <c r="X357" i="13"/>
  <c r="X358" i="13"/>
  <c r="X359" i="13"/>
  <c r="X360" i="13"/>
  <c r="X320" i="13"/>
  <c r="X321" i="13"/>
  <c r="X322" i="13"/>
  <c r="X323" i="13"/>
  <c r="X324" i="13"/>
  <c r="X325" i="13"/>
  <c r="X326" i="13"/>
  <c r="X327" i="13"/>
  <c r="X328" i="13"/>
  <c r="X329" i="13"/>
  <c r="X330" i="13"/>
  <c r="X331" i="13"/>
  <c r="X332" i="13"/>
  <c r="X333" i="13"/>
  <c r="X334" i="13"/>
  <c r="X335" i="13"/>
  <c r="X336" i="13"/>
  <c r="X337" i="13"/>
  <c r="X338" i="13"/>
  <c r="X339" i="13"/>
  <c r="X340" i="13"/>
  <c r="X341" i="13"/>
  <c r="X342" i="13"/>
  <c r="X343" i="13"/>
  <c r="X344" i="13"/>
  <c r="X345" i="13"/>
  <c r="X346" i="13"/>
  <c r="X347" i="13"/>
  <c r="X348" i="13"/>
  <c r="X350" i="13"/>
  <c r="X295" i="13"/>
  <c r="X296" i="13"/>
  <c r="X297" i="13"/>
  <c r="X298" i="13"/>
  <c r="X299" i="13"/>
  <c r="X300" i="13"/>
  <c r="X301" i="13"/>
  <c r="X302" i="13"/>
  <c r="X303" i="13"/>
  <c r="X304" i="13"/>
  <c r="X305" i="13"/>
  <c r="X306" i="13"/>
  <c r="X307" i="13"/>
  <c r="X308" i="13"/>
  <c r="X309" i="13"/>
  <c r="X310" i="13"/>
  <c r="X311" i="13"/>
  <c r="X312" i="13"/>
  <c r="X313" i="13"/>
  <c r="X314" i="13"/>
  <c r="X315" i="13"/>
  <c r="X316" i="13"/>
  <c r="X317" i="13"/>
  <c r="X318" i="13"/>
  <c r="X319" i="13"/>
  <c r="X281" i="13"/>
  <c r="X282" i="13"/>
  <c r="X283" i="13"/>
  <c r="X284" i="13"/>
  <c r="X285" i="13"/>
  <c r="X286" i="13"/>
  <c r="X287" i="13"/>
  <c r="X288" i="13"/>
  <c r="X289" i="13"/>
  <c r="X290" i="13"/>
  <c r="X291" i="13"/>
  <c r="X292" i="13"/>
  <c r="X293" i="13"/>
  <c r="X208" i="13"/>
  <c r="X209" i="13"/>
  <c r="X210" i="13"/>
  <c r="X211" i="13"/>
  <c r="X212" i="13"/>
  <c r="X213" i="13"/>
  <c r="X219" i="13"/>
  <c r="X220" i="13"/>
  <c r="X221" i="13"/>
  <c r="X222" i="13"/>
  <c r="X228" i="13"/>
  <c r="X229" i="13"/>
  <c r="X230" i="13"/>
  <c r="X231" i="13"/>
  <c r="X232" i="13"/>
  <c r="X233" i="13"/>
  <c r="X234" i="13"/>
  <c r="X235" i="13"/>
  <c r="X236" i="13"/>
  <c r="X237" i="13"/>
  <c r="X238" i="13"/>
  <c r="X239" i="13"/>
  <c r="X240" i="13"/>
  <c r="X242" i="13"/>
  <c r="X243" i="13"/>
  <c r="X244" i="13"/>
  <c r="X245" i="13"/>
  <c r="X247" i="13"/>
  <c r="X248" i="13"/>
  <c r="X249" i="13"/>
  <c r="X252" i="13"/>
  <c r="X253" i="13"/>
  <c r="X254" i="13"/>
  <c r="X255" i="13"/>
  <c r="X256" i="13"/>
  <c r="X260" i="13"/>
  <c r="X261" i="13"/>
  <c r="X262" i="13"/>
  <c r="X265" i="13"/>
  <c r="X266" i="13"/>
  <c r="X268" i="13"/>
  <c r="X269" i="13"/>
  <c r="X270" i="13"/>
  <c r="X271" i="13"/>
  <c r="X272" i="13"/>
  <c r="X273" i="13"/>
  <c r="X274" i="13"/>
  <c r="X278" i="13"/>
  <c r="X207" i="13"/>
  <c r="X206" i="13"/>
  <c r="L206" i="13"/>
  <c r="R361" i="13"/>
  <c r="L353" i="13" l="1"/>
  <c r="V353" i="13" s="1"/>
  <c r="V367" i="13"/>
  <c r="V368" i="13"/>
  <c r="V369" i="13"/>
  <c r="V370" i="13"/>
  <c r="V371" i="13"/>
  <c r="V372" i="13"/>
  <c r="V373" i="13"/>
  <c r="V376" i="13"/>
  <c r="V366" i="13"/>
  <c r="J349" i="13"/>
  <c r="L349" i="13" s="1"/>
  <c r="L95" i="13"/>
  <c r="X97" i="13"/>
  <c r="J98" i="13"/>
  <c r="L98" i="13" s="1"/>
  <c r="O383" i="13"/>
  <c r="X383" i="13" s="1"/>
  <c r="O381" i="13"/>
  <c r="O368" i="13"/>
  <c r="X368" i="13" s="1"/>
  <c r="O366" i="13"/>
  <c r="X366" i="13" s="1"/>
  <c r="O351" i="13"/>
  <c r="X351" i="13" s="1"/>
  <c r="O349" i="13"/>
  <c r="O294" i="13"/>
  <c r="X294" i="13" s="1"/>
  <c r="O280" i="13"/>
  <c r="X280" i="13" s="1"/>
  <c r="O279" i="13"/>
  <c r="X279" i="13" s="1"/>
  <c r="O277" i="13"/>
  <c r="X277" i="13" s="1"/>
  <c r="O276" i="13"/>
  <c r="X276" i="13" s="1"/>
  <c r="X275" i="13"/>
  <c r="O267" i="13"/>
  <c r="X267" i="13" s="1"/>
  <c r="O264" i="13"/>
  <c r="X264" i="13" s="1"/>
  <c r="O263" i="13"/>
  <c r="X263" i="13" s="1"/>
  <c r="O259" i="13"/>
  <c r="X259" i="13" s="1"/>
  <c r="O258" i="13"/>
  <c r="X258" i="13" s="1"/>
  <c r="O257" i="13"/>
  <c r="X257" i="13" s="1"/>
  <c r="O251" i="13"/>
  <c r="X251" i="13" s="1"/>
  <c r="O250" i="13"/>
  <c r="X250" i="13" s="1"/>
  <c r="O246" i="13"/>
  <c r="X246" i="13" s="1"/>
  <c r="O241" i="13"/>
  <c r="X241" i="13" s="1"/>
  <c r="O227" i="13"/>
  <c r="X227" i="13" s="1"/>
  <c r="O226" i="13"/>
  <c r="X226" i="13" s="1"/>
  <c r="O225" i="13"/>
  <c r="X225" i="13" s="1"/>
  <c r="O224" i="13"/>
  <c r="X224" i="13" s="1"/>
  <c r="O223" i="13"/>
  <c r="X223" i="13" s="1"/>
  <c r="O215" i="13"/>
  <c r="X215" i="13" s="1"/>
  <c r="X349" i="13" l="1"/>
  <c r="X381" i="13"/>
  <c r="O376" i="13"/>
  <c r="X376" i="13" s="1"/>
  <c r="L361" i="13"/>
  <c r="V361" i="13" s="1"/>
  <c r="O361" i="13"/>
  <c r="U98" i="13"/>
  <c r="V98" i="13" s="1"/>
  <c r="Q96" i="13"/>
  <c r="R96" i="13" s="1"/>
  <c r="Q94" i="13"/>
  <c r="L387" i="13"/>
  <c r="X361" i="13" l="1"/>
  <c r="X98" i="13"/>
  <c r="T96" i="13"/>
  <c r="O96" i="13"/>
  <c r="U96" i="13" l="1"/>
  <c r="J96" i="13"/>
  <c r="L96" i="13" s="1"/>
  <c r="U422" i="13"/>
  <c r="R456" i="13"/>
  <c r="R433" i="13"/>
  <c r="R431" i="13"/>
  <c r="R428" i="13"/>
  <c r="R426" i="13"/>
  <c r="R424" i="13"/>
  <c r="R422" i="13"/>
  <c r="R418" i="13"/>
  <c r="R401" i="13"/>
  <c r="R399" i="13"/>
  <c r="R397" i="13"/>
  <c r="R395" i="13"/>
  <c r="V96" i="13" l="1"/>
  <c r="X96" i="13"/>
  <c r="X387" i="13"/>
  <c r="F401" i="13" l="1"/>
  <c r="F399" i="13"/>
  <c r="F397" i="13"/>
  <c r="F395" i="13"/>
  <c r="A202" i="13" l="1"/>
  <c r="A203" i="13" s="1"/>
  <c r="A204" i="13" l="1"/>
  <c r="F450" i="13"/>
  <c r="F438" i="13"/>
  <c r="A205" i="13" l="1"/>
  <c r="A206" i="13" l="1"/>
  <c r="T77" i="13"/>
  <c r="U77" i="13" s="1"/>
  <c r="R77" i="13"/>
  <c r="O77" i="13"/>
  <c r="L77" i="13"/>
  <c r="V77" i="13" s="1"/>
  <c r="T72" i="13"/>
  <c r="U72" i="13" s="1"/>
  <c r="R72" i="13"/>
  <c r="O72" i="13"/>
  <c r="L72" i="13"/>
  <c r="V72" i="13" s="1"/>
  <c r="T71" i="13"/>
  <c r="U71" i="13" s="1"/>
  <c r="R71" i="13"/>
  <c r="O71" i="13"/>
  <c r="L71" i="13"/>
  <c r="V71" i="13" s="1"/>
  <c r="T70" i="13"/>
  <c r="U70" i="13" s="1"/>
  <c r="R70" i="13"/>
  <c r="O70" i="13"/>
  <c r="L70" i="13"/>
  <c r="V70" i="13" s="1"/>
  <c r="L63" i="13"/>
  <c r="L64" i="13"/>
  <c r="L65" i="13"/>
  <c r="L76" i="13"/>
  <c r="L78" i="13"/>
  <c r="A207" i="13" l="1"/>
  <c r="O73" i="13"/>
  <c r="K486" i="13" s="1"/>
  <c r="R73" i="13"/>
  <c r="L73" i="13"/>
  <c r="V73" i="13" s="1"/>
  <c r="U73" i="13"/>
  <c r="U173" i="17"/>
  <c r="T173" i="17"/>
  <c r="S173" i="17"/>
  <c r="Q173" i="17"/>
  <c r="N173" i="17"/>
  <c r="U172" i="17"/>
  <c r="S172" i="17"/>
  <c r="T172" i="17" s="1"/>
  <c r="Q172" i="17"/>
  <c r="N172" i="17"/>
  <c r="U171" i="17"/>
  <c r="T171" i="17"/>
  <c r="S171" i="17"/>
  <c r="Q171" i="17"/>
  <c r="N171" i="17"/>
  <c r="U170" i="17"/>
  <c r="S170" i="17"/>
  <c r="T170" i="17" s="1"/>
  <c r="Q170" i="17"/>
  <c r="N170" i="17"/>
  <c r="U169" i="17"/>
  <c r="T169" i="17"/>
  <c r="S169" i="17"/>
  <c r="Q169" i="17"/>
  <c r="N169" i="17"/>
  <c r="U168" i="17"/>
  <c r="S168" i="17"/>
  <c r="T168" i="17" s="1"/>
  <c r="Q168" i="17"/>
  <c r="N168" i="17"/>
  <c r="U167" i="17"/>
  <c r="S167" i="17"/>
  <c r="T167" i="17" s="1"/>
  <c r="Q167" i="17"/>
  <c r="N167" i="17"/>
  <c r="U166" i="17"/>
  <c r="S166" i="17"/>
  <c r="T166" i="17" s="1"/>
  <c r="Q166" i="17"/>
  <c r="N166" i="17"/>
  <c r="U165" i="17"/>
  <c r="S165" i="17"/>
  <c r="T165" i="17" s="1"/>
  <c r="Q165" i="17"/>
  <c r="N165" i="17"/>
  <c r="U164" i="17"/>
  <c r="S164" i="17"/>
  <c r="T164" i="17" s="1"/>
  <c r="Q164" i="17"/>
  <c r="N164" i="17"/>
  <c r="U163" i="17"/>
  <c r="T163" i="17"/>
  <c r="S163" i="17"/>
  <c r="Q163" i="17"/>
  <c r="N163" i="17"/>
  <c r="U162" i="17"/>
  <c r="S162" i="17"/>
  <c r="T162" i="17" s="1"/>
  <c r="Q162" i="17"/>
  <c r="N162" i="17"/>
  <c r="U161" i="17"/>
  <c r="T161" i="17"/>
  <c r="S161" i="17"/>
  <c r="Q161" i="17"/>
  <c r="N161" i="17"/>
  <c r="U160" i="17"/>
  <c r="T160" i="17"/>
  <c r="S160" i="17"/>
  <c r="Q160" i="17"/>
  <c r="N160" i="17"/>
  <c r="U159" i="17"/>
  <c r="T159" i="17"/>
  <c r="S159" i="17"/>
  <c r="Q159" i="17"/>
  <c r="N159" i="17"/>
  <c r="U158" i="17"/>
  <c r="S158" i="17"/>
  <c r="T158" i="17" s="1"/>
  <c r="Q158" i="17"/>
  <c r="N158" i="17"/>
  <c r="U157" i="17"/>
  <c r="T157" i="17"/>
  <c r="S157" i="17"/>
  <c r="Q157" i="17"/>
  <c r="N157" i="17"/>
  <c r="U156" i="17"/>
  <c r="S156" i="17"/>
  <c r="T156" i="17" s="1"/>
  <c r="Q156" i="17"/>
  <c r="N156" i="17"/>
  <c r="U155" i="17"/>
  <c r="S155" i="17"/>
  <c r="T155" i="17" s="1"/>
  <c r="Q155" i="17"/>
  <c r="N155" i="17"/>
  <c r="U154" i="17"/>
  <c r="S154" i="17"/>
  <c r="T154" i="17" s="1"/>
  <c r="Q154" i="17"/>
  <c r="N154" i="17"/>
  <c r="U153" i="17"/>
  <c r="S153" i="17"/>
  <c r="T153" i="17" s="1"/>
  <c r="Q153" i="17"/>
  <c r="N153" i="17"/>
  <c r="U152" i="17"/>
  <c r="S152" i="17"/>
  <c r="T152" i="17" s="1"/>
  <c r="Q152" i="17"/>
  <c r="N152" i="17"/>
  <c r="U151" i="17"/>
  <c r="T151" i="17"/>
  <c r="S151" i="17"/>
  <c r="Q151" i="17"/>
  <c r="N151" i="17"/>
  <c r="U150" i="17"/>
  <c r="S150" i="17"/>
  <c r="T150" i="17" s="1"/>
  <c r="Q150" i="17"/>
  <c r="N150" i="17"/>
  <c r="U149" i="17"/>
  <c r="T149" i="17"/>
  <c r="S149" i="17"/>
  <c r="Q149" i="17"/>
  <c r="N149" i="17"/>
  <c r="U148" i="17"/>
  <c r="T148" i="17"/>
  <c r="S148" i="17"/>
  <c r="Q148" i="17"/>
  <c r="N148" i="17"/>
  <c r="U147" i="17"/>
  <c r="T147" i="17"/>
  <c r="S147" i="17"/>
  <c r="Q147" i="17"/>
  <c r="N147" i="17"/>
  <c r="U146" i="17"/>
  <c r="S146" i="17"/>
  <c r="T146" i="17" s="1"/>
  <c r="Q146" i="17"/>
  <c r="N146" i="17"/>
  <c r="U145" i="17"/>
  <c r="T145" i="17"/>
  <c r="S145" i="17"/>
  <c r="Q145" i="17"/>
  <c r="N145" i="17"/>
  <c r="U144" i="17"/>
  <c r="S144" i="17"/>
  <c r="T144" i="17" s="1"/>
  <c r="Q144" i="17"/>
  <c r="N144" i="17"/>
  <c r="U143" i="17"/>
  <c r="S143" i="17"/>
  <c r="T143" i="17" s="1"/>
  <c r="Q143" i="17"/>
  <c r="N143" i="17"/>
  <c r="U142" i="17"/>
  <c r="S142" i="17"/>
  <c r="T142" i="17" s="1"/>
  <c r="Q142" i="17"/>
  <c r="N142" i="17"/>
  <c r="U141" i="17"/>
  <c r="S141" i="17"/>
  <c r="T141" i="17" s="1"/>
  <c r="Q141" i="17"/>
  <c r="N141" i="17"/>
  <c r="U140" i="17"/>
  <c r="S140" i="17"/>
  <c r="T140" i="17" s="1"/>
  <c r="Q140" i="17"/>
  <c r="N140" i="17"/>
  <c r="U139" i="17"/>
  <c r="T139" i="17"/>
  <c r="S139" i="17"/>
  <c r="Q139" i="17"/>
  <c r="N139" i="17"/>
  <c r="U138" i="17"/>
  <c r="S138" i="17"/>
  <c r="T138" i="17" s="1"/>
  <c r="Q138" i="17"/>
  <c r="N138" i="17"/>
  <c r="U137" i="17"/>
  <c r="T137" i="17"/>
  <c r="S137" i="17"/>
  <c r="Q137" i="17"/>
  <c r="N137" i="17"/>
  <c r="U136" i="17"/>
  <c r="T136" i="17"/>
  <c r="S136" i="17"/>
  <c r="Q136" i="17"/>
  <c r="N136" i="17"/>
  <c r="U135" i="17"/>
  <c r="T135" i="17"/>
  <c r="S135" i="17"/>
  <c r="Q135" i="17"/>
  <c r="N135" i="17"/>
  <c r="U134" i="17"/>
  <c r="S134" i="17"/>
  <c r="T134" i="17" s="1"/>
  <c r="Q134" i="17"/>
  <c r="N134" i="17"/>
  <c r="U133" i="17"/>
  <c r="T133" i="17"/>
  <c r="S133" i="17"/>
  <c r="Q133" i="17"/>
  <c r="N133" i="17"/>
  <c r="U132" i="17"/>
  <c r="S132" i="17"/>
  <c r="T132" i="17" s="1"/>
  <c r="Q132" i="17"/>
  <c r="N132" i="17"/>
  <c r="U131" i="17"/>
  <c r="S131" i="17"/>
  <c r="T131" i="17" s="1"/>
  <c r="Q131" i="17"/>
  <c r="N131" i="17"/>
  <c r="U130" i="17"/>
  <c r="S130" i="17"/>
  <c r="T130" i="17" s="1"/>
  <c r="Q130" i="17"/>
  <c r="N130" i="17"/>
  <c r="U129" i="17"/>
  <c r="S129" i="17"/>
  <c r="T129" i="17" s="1"/>
  <c r="Q129" i="17"/>
  <c r="N129" i="17"/>
  <c r="U128" i="17"/>
  <c r="S128" i="17"/>
  <c r="T128" i="17" s="1"/>
  <c r="Q128" i="17"/>
  <c r="N128" i="17"/>
  <c r="U127" i="17"/>
  <c r="T127" i="17"/>
  <c r="S127" i="17"/>
  <c r="Q127" i="17"/>
  <c r="N127" i="17"/>
  <c r="U126" i="17"/>
  <c r="S126" i="17"/>
  <c r="T126" i="17" s="1"/>
  <c r="Q126" i="17"/>
  <c r="N126" i="17"/>
  <c r="U125" i="17"/>
  <c r="T125" i="17"/>
  <c r="S125" i="17"/>
  <c r="Q125" i="17"/>
  <c r="N125" i="17"/>
  <c r="U124" i="17"/>
  <c r="T124" i="17"/>
  <c r="S124" i="17"/>
  <c r="Q124" i="17"/>
  <c r="N124" i="17"/>
  <c r="U123" i="17"/>
  <c r="T123" i="17"/>
  <c r="S123" i="17"/>
  <c r="Q123" i="17"/>
  <c r="N123" i="17"/>
  <c r="U122" i="17"/>
  <c r="S122" i="17"/>
  <c r="T122" i="17" s="1"/>
  <c r="Q122" i="17"/>
  <c r="N122" i="17"/>
  <c r="U121" i="17"/>
  <c r="T121" i="17"/>
  <c r="S121" i="17"/>
  <c r="Q121" i="17"/>
  <c r="N121" i="17"/>
  <c r="U120" i="17"/>
  <c r="S120" i="17"/>
  <c r="T120" i="17" s="1"/>
  <c r="Q120" i="17"/>
  <c r="N120" i="17"/>
  <c r="U119" i="17"/>
  <c r="S119" i="17"/>
  <c r="T119" i="17" s="1"/>
  <c r="Q119" i="17"/>
  <c r="N119" i="17"/>
  <c r="U118" i="17"/>
  <c r="S118" i="17"/>
  <c r="T118" i="17" s="1"/>
  <c r="Q118" i="17"/>
  <c r="N118" i="17"/>
  <c r="U117" i="17"/>
  <c r="S117" i="17"/>
  <c r="T117" i="17" s="1"/>
  <c r="Q117" i="17"/>
  <c r="N117" i="17"/>
  <c r="U116" i="17"/>
  <c r="T116" i="17"/>
  <c r="S116" i="17"/>
  <c r="Q116" i="17"/>
  <c r="N116" i="17"/>
  <c r="U115" i="17"/>
  <c r="T115" i="17"/>
  <c r="S115" i="17"/>
  <c r="Q115" i="17"/>
  <c r="N115" i="17"/>
  <c r="U114" i="17"/>
  <c r="S114" i="17"/>
  <c r="T114" i="17" s="1"/>
  <c r="Q114" i="17"/>
  <c r="N114" i="17"/>
  <c r="U113" i="17"/>
  <c r="T113" i="17"/>
  <c r="S113" i="17"/>
  <c r="Q113" i="17"/>
  <c r="N113" i="17"/>
  <c r="U112" i="17"/>
  <c r="T112" i="17"/>
  <c r="S112" i="17"/>
  <c r="Q112" i="17"/>
  <c r="N112" i="17"/>
  <c r="U111" i="17"/>
  <c r="T111" i="17"/>
  <c r="S111" i="17"/>
  <c r="Q111" i="17"/>
  <c r="N111" i="17"/>
  <c r="U110" i="17"/>
  <c r="S110" i="17"/>
  <c r="T110" i="17" s="1"/>
  <c r="Q110" i="17"/>
  <c r="N110" i="17"/>
  <c r="U109" i="17"/>
  <c r="T109" i="17"/>
  <c r="S109" i="17"/>
  <c r="Q109" i="17"/>
  <c r="N109" i="17"/>
  <c r="U108" i="17"/>
  <c r="S108" i="17"/>
  <c r="T108" i="17" s="1"/>
  <c r="Q108" i="17"/>
  <c r="N108" i="17"/>
  <c r="U107" i="17"/>
  <c r="S107" i="17"/>
  <c r="T107" i="17" s="1"/>
  <c r="Q107" i="17"/>
  <c r="N107" i="17"/>
  <c r="U106" i="17"/>
  <c r="S106" i="17"/>
  <c r="T106" i="17" s="1"/>
  <c r="Q106" i="17"/>
  <c r="N106" i="17"/>
  <c r="U105" i="17"/>
  <c r="S105" i="17"/>
  <c r="T105" i="17" s="1"/>
  <c r="Q105" i="17"/>
  <c r="N105" i="17"/>
  <c r="U104" i="17"/>
  <c r="T104" i="17"/>
  <c r="S104" i="17"/>
  <c r="Q104" i="17"/>
  <c r="N104" i="17"/>
  <c r="U103" i="17"/>
  <c r="T103" i="17"/>
  <c r="S103" i="17"/>
  <c r="Q103" i="17"/>
  <c r="N103" i="17"/>
  <c r="U102" i="17"/>
  <c r="S102" i="17"/>
  <c r="T102" i="17" s="1"/>
  <c r="Q102" i="17"/>
  <c r="N102" i="17"/>
  <c r="U101" i="17"/>
  <c r="T101" i="17"/>
  <c r="S101" i="17"/>
  <c r="Q101" i="17"/>
  <c r="N101" i="17"/>
  <c r="U100" i="17"/>
  <c r="T100" i="17"/>
  <c r="S100" i="17"/>
  <c r="Q100" i="17"/>
  <c r="N100" i="17"/>
  <c r="U99" i="17"/>
  <c r="T99" i="17"/>
  <c r="S99" i="17"/>
  <c r="Q99" i="17"/>
  <c r="N99" i="17"/>
  <c r="U98" i="17"/>
  <c r="S98" i="17"/>
  <c r="T98" i="17" s="1"/>
  <c r="Q98" i="17"/>
  <c r="N98" i="17"/>
  <c r="U97" i="17"/>
  <c r="T97" i="17"/>
  <c r="S97" i="17"/>
  <c r="Q97" i="17"/>
  <c r="N97" i="17"/>
  <c r="U96" i="17"/>
  <c r="S96" i="17"/>
  <c r="T96" i="17" s="1"/>
  <c r="Q96" i="17"/>
  <c r="N96" i="17"/>
  <c r="U95" i="17"/>
  <c r="S95" i="17"/>
  <c r="T95" i="17" s="1"/>
  <c r="Q95" i="17"/>
  <c r="N95" i="17"/>
  <c r="U94" i="17"/>
  <c r="S94" i="17"/>
  <c r="T94" i="17" s="1"/>
  <c r="Q94" i="17"/>
  <c r="N94" i="17"/>
  <c r="U93" i="17"/>
  <c r="S93" i="17"/>
  <c r="T93" i="17" s="1"/>
  <c r="Q93" i="17"/>
  <c r="N93" i="17"/>
  <c r="U92" i="17"/>
  <c r="T92" i="17"/>
  <c r="S92" i="17"/>
  <c r="Q92" i="17"/>
  <c r="N92" i="17"/>
  <c r="U91" i="17"/>
  <c r="T91" i="17"/>
  <c r="S91" i="17"/>
  <c r="Q91" i="17"/>
  <c r="N91" i="17"/>
  <c r="U90" i="17"/>
  <c r="S90" i="17"/>
  <c r="T90" i="17" s="1"/>
  <c r="Q90" i="17"/>
  <c r="N90" i="17"/>
  <c r="U89" i="17"/>
  <c r="T89" i="17"/>
  <c r="S89" i="17"/>
  <c r="Q89" i="17"/>
  <c r="N89" i="17"/>
  <c r="U88" i="17"/>
  <c r="T88" i="17"/>
  <c r="S88" i="17"/>
  <c r="Q88" i="17"/>
  <c r="N88" i="17"/>
  <c r="U87" i="17"/>
  <c r="T87" i="17"/>
  <c r="S87" i="17"/>
  <c r="Q87" i="17"/>
  <c r="N87" i="17"/>
  <c r="U86" i="17"/>
  <c r="S86" i="17"/>
  <c r="T86" i="17" s="1"/>
  <c r="Q86" i="17"/>
  <c r="N86" i="17"/>
  <c r="U85" i="17"/>
  <c r="T85" i="17"/>
  <c r="S85" i="17"/>
  <c r="Q85" i="17"/>
  <c r="N85" i="17"/>
  <c r="U84" i="17"/>
  <c r="S84" i="17"/>
  <c r="T84" i="17" s="1"/>
  <c r="Q84" i="17"/>
  <c r="N84" i="17"/>
  <c r="U83" i="17"/>
  <c r="S83" i="17"/>
  <c r="T83" i="17" s="1"/>
  <c r="Q83" i="17"/>
  <c r="N83" i="17"/>
  <c r="U82" i="17"/>
  <c r="S82" i="17"/>
  <c r="T82" i="17" s="1"/>
  <c r="Q82" i="17"/>
  <c r="N82" i="17"/>
  <c r="U81" i="17"/>
  <c r="S81" i="17"/>
  <c r="T81" i="17" s="1"/>
  <c r="Q81" i="17"/>
  <c r="N81" i="17"/>
  <c r="U80" i="17"/>
  <c r="T80" i="17"/>
  <c r="S80" i="17"/>
  <c r="Q80" i="17"/>
  <c r="N80" i="17"/>
  <c r="U79" i="17"/>
  <c r="T79" i="17"/>
  <c r="S79" i="17"/>
  <c r="Q79" i="17"/>
  <c r="N79" i="17"/>
  <c r="U78" i="17"/>
  <c r="S78" i="17"/>
  <c r="T78" i="17" s="1"/>
  <c r="Q78" i="17"/>
  <c r="N78" i="17"/>
  <c r="U77" i="17"/>
  <c r="T77" i="17"/>
  <c r="S77" i="17"/>
  <c r="Q77" i="17"/>
  <c r="N77" i="17"/>
  <c r="U76" i="17"/>
  <c r="T76" i="17"/>
  <c r="S76" i="17"/>
  <c r="Q76" i="17"/>
  <c r="N76" i="17"/>
  <c r="U75" i="17"/>
  <c r="T75" i="17"/>
  <c r="S75" i="17"/>
  <c r="Q75" i="17"/>
  <c r="N75" i="17"/>
  <c r="U74" i="17"/>
  <c r="S74" i="17"/>
  <c r="T74" i="17" s="1"/>
  <c r="Q74" i="17"/>
  <c r="N74" i="17"/>
  <c r="U73" i="17"/>
  <c r="T73" i="17"/>
  <c r="S73" i="17"/>
  <c r="Q73" i="17"/>
  <c r="N73" i="17"/>
  <c r="U72" i="17"/>
  <c r="S72" i="17"/>
  <c r="T72" i="17" s="1"/>
  <c r="Q72" i="17"/>
  <c r="N72" i="17"/>
  <c r="U71" i="17"/>
  <c r="S71" i="17"/>
  <c r="T71" i="17" s="1"/>
  <c r="Q71" i="17"/>
  <c r="N71" i="17"/>
  <c r="U70" i="17"/>
  <c r="S70" i="17"/>
  <c r="T70" i="17" s="1"/>
  <c r="Q70" i="17"/>
  <c r="N70" i="17"/>
  <c r="U69" i="17"/>
  <c r="S69" i="17"/>
  <c r="T69" i="17" s="1"/>
  <c r="Q69" i="17"/>
  <c r="N69" i="17"/>
  <c r="U68" i="17"/>
  <c r="T68" i="17"/>
  <c r="S68" i="17"/>
  <c r="Q68" i="17"/>
  <c r="N68" i="17"/>
  <c r="U67" i="17"/>
  <c r="T67" i="17"/>
  <c r="S67" i="17"/>
  <c r="Q67" i="17"/>
  <c r="N67" i="17"/>
  <c r="U66" i="17"/>
  <c r="S66" i="17"/>
  <c r="T66" i="17" s="1"/>
  <c r="Q66" i="17"/>
  <c r="N66" i="17"/>
  <c r="U65" i="17"/>
  <c r="T65" i="17"/>
  <c r="S65" i="17"/>
  <c r="Q65" i="17"/>
  <c r="N65" i="17"/>
  <c r="U64" i="17"/>
  <c r="T64" i="17"/>
  <c r="S64" i="17"/>
  <c r="Q64" i="17"/>
  <c r="N64" i="17"/>
  <c r="U63" i="17"/>
  <c r="T63" i="17"/>
  <c r="S63" i="17"/>
  <c r="Q63" i="17"/>
  <c r="N63" i="17"/>
  <c r="U62" i="17"/>
  <c r="S62" i="17"/>
  <c r="T62" i="17" s="1"/>
  <c r="Q62" i="17"/>
  <c r="N62" i="17"/>
  <c r="U61" i="17"/>
  <c r="T61" i="17"/>
  <c r="S61" i="17"/>
  <c r="Q61" i="17"/>
  <c r="N61" i="17"/>
  <c r="U60" i="17"/>
  <c r="S60" i="17"/>
  <c r="T60" i="17" s="1"/>
  <c r="Q60" i="17"/>
  <c r="N60" i="17"/>
  <c r="U59" i="17"/>
  <c r="S59" i="17"/>
  <c r="T59" i="17" s="1"/>
  <c r="Q59" i="17"/>
  <c r="N59" i="17"/>
  <c r="U58" i="17"/>
  <c r="S58" i="17"/>
  <c r="T58" i="17" s="1"/>
  <c r="Q58" i="17"/>
  <c r="N58" i="17"/>
  <c r="U57" i="17"/>
  <c r="S57" i="17"/>
  <c r="T57" i="17" s="1"/>
  <c r="Q57" i="17"/>
  <c r="N57" i="17"/>
  <c r="U56" i="17"/>
  <c r="T56" i="17"/>
  <c r="S56" i="17"/>
  <c r="Q56" i="17"/>
  <c r="N56" i="17"/>
  <c r="U55" i="17"/>
  <c r="T55" i="17"/>
  <c r="S55" i="17"/>
  <c r="Q55" i="17"/>
  <c r="N55" i="17"/>
  <c r="U54" i="17"/>
  <c r="S54" i="17"/>
  <c r="T54" i="17" s="1"/>
  <c r="Q54" i="17"/>
  <c r="N54" i="17"/>
  <c r="U53" i="17"/>
  <c r="T53" i="17"/>
  <c r="S53" i="17"/>
  <c r="Q53" i="17"/>
  <c r="N53" i="17"/>
  <c r="U52" i="17"/>
  <c r="T52" i="17"/>
  <c r="S52" i="17"/>
  <c r="Q52" i="17"/>
  <c r="N52" i="17"/>
  <c r="U51" i="17"/>
  <c r="T51" i="17"/>
  <c r="S51" i="17"/>
  <c r="Q51" i="17"/>
  <c r="N51" i="17"/>
  <c r="U50" i="17"/>
  <c r="S50" i="17"/>
  <c r="T50" i="17" s="1"/>
  <c r="Q50" i="17"/>
  <c r="N50" i="17"/>
  <c r="U49" i="17"/>
  <c r="T49" i="17"/>
  <c r="S49" i="17"/>
  <c r="Q49" i="17"/>
  <c r="N49" i="17"/>
  <c r="U48" i="17"/>
  <c r="S48" i="17"/>
  <c r="T48" i="17" s="1"/>
  <c r="Q48" i="17"/>
  <c r="N48" i="17"/>
  <c r="U47" i="17"/>
  <c r="S47" i="17"/>
  <c r="T47" i="17" s="1"/>
  <c r="Q47" i="17"/>
  <c r="N47" i="17"/>
  <c r="U46" i="17"/>
  <c r="S46" i="17"/>
  <c r="T46" i="17" s="1"/>
  <c r="Q46" i="17"/>
  <c r="N46" i="17"/>
  <c r="U45" i="17"/>
  <c r="S45" i="17"/>
  <c r="T45" i="17" s="1"/>
  <c r="Q45" i="17"/>
  <c r="N45" i="17"/>
  <c r="U44" i="17"/>
  <c r="T44" i="17"/>
  <c r="S44" i="17"/>
  <c r="Q44" i="17"/>
  <c r="N44" i="17"/>
  <c r="U43" i="17"/>
  <c r="T43" i="17"/>
  <c r="S43" i="17"/>
  <c r="Q43" i="17"/>
  <c r="N43" i="17"/>
  <c r="U42" i="17"/>
  <c r="S42" i="17"/>
  <c r="T42" i="17" s="1"/>
  <c r="Q42" i="17"/>
  <c r="N42" i="17"/>
  <c r="U41" i="17"/>
  <c r="T41" i="17"/>
  <c r="S41" i="17"/>
  <c r="Q41" i="17"/>
  <c r="N41" i="17"/>
  <c r="U40" i="17"/>
  <c r="T40" i="17"/>
  <c r="S40" i="17"/>
  <c r="Q40" i="17"/>
  <c r="N40" i="17"/>
  <c r="U39" i="17"/>
  <c r="T39" i="17"/>
  <c r="S39" i="17"/>
  <c r="Q39" i="17"/>
  <c r="N39" i="17"/>
  <c r="U38" i="17"/>
  <c r="S38" i="17"/>
  <c r="T38" i="17" s="1"/>
  <c r="Q38" i="17"/>
  <c r="N38" i="17"/>
  <c r="U37" i="17"/>
  <c r="T37" i="17"/>
  <c r="S37" i="17"/>
  <c r="Q37" i="17"/>
  <c r="N37" i="17"/>
  <c r="U36" i="17"/>
  <c r="S36" i="17"/>
  <c r="T36" i="17" s="1"/>
  <c r="Q36" i="17"/>
  <c r="N36" i="17"/>
  <c r="U35" i="17"/>
  <c r="S35" i="17"/>
  <c r="T35" i="17" s="1"/>
  <c r="Q35" i="17"/>
  <c r="N35" i="17"/>
  <c r="U34" i="17"/>
  <c r="S34" i="17"/>
  <c r="T34" i="17" s="1"/>
  <c r="Q34" i="17"/>
  <c r="N34" i="17"/>
  <c r="U33" i="17"/>
  <c r="S33" i="17"/>
  <c r="T33" i="17" s="1"/>
  <c r="Q33" i="17"/>
  <c r="N33" i="17"/>
  <c r="U32" i="17"/>
  <c r="T32" i="17"/>
  <c r="S32" i="17"/>
  <c r="Q32" i="17"/>
  <c r="N32" i="17"/>
  <c r="U31" i="17"/>
  <c r="T31" i="17"/>
  <c r="S31" i="17"/>
  <c r="Q31" i="17"/>
  <c r="N31" i="17"/>
  <c r="U30" i="17"/>
  <c r="S30" i="17"/>
  <c r="T30" i="17" s="1"/>
  <c r="Q30" i="17"/>
  <c r="N30" i="17"/>
  <c r="U29" i="17"/>
  <c r="T29" i="17"/>
  <c r="S29" i="17"/>
  <c r="Q29" i="17"/>
  <c r="N29" i="17"/>
  <c r="U28" i="17"/>
  <c r="T28" i="17"/>
  <c r="S28" i="17"/>
  <c r="Q28" i="17"/>
  <c r="N28" i="17"/>
  <c r="U27" i="17"/>
  <c r="T27" i="17"/>
  <c r="S27" i="17"/>
  <c r="Q27" i="17"/>
  <c r="N27" i="17"/>
  <c r="U26" i="17"/>
  <c r="S26" i="17"/>
  <c r="T26" i="17" s="1"/>
  <c r="Q26" i="17"/>
  <c r="N26" i="17"/>
  <c r="U25" i="17"/>
  <c r="T25" i="17"/>
  <c r="S25" i="17"/>
  <c r="Q25" i="17"/>
  <c r="N25" i="17"/>
  <c r="U24" i="17"/>
  <c r="S24" i="17"/>
  <c r="T24" i="17" s="1"/>
  <c r="Q24" i="17"/>
  <c r="N24" i="17"/>
  <c r="U23" i="17"/>
  <c r="S23" i="17"/>
  <c r="T23" i="17" s="1"/>
  <c r="Q23" i="17"/>
  <c r="N23" i="17"/>
  <c r="U22" i="17"/>
  <c r="S22" i="17"/>
  <c r="T22" i="17" s="1"/>
  <c r="Q22" i="17"/>
  <c r="N22" i="17"/>
  <c r="U21" i="17"/>
  <c r="S21" i="17"/>
  <c r="T21" i="17" s="1"/>
  <c r="Q21" i="17"/>
  <c r="N21" i="17"/>
  <c r="U20" i="17"/>
  <c r="T20" i="17"/>
  <c r="S20" i="17"/>
  <c r="Q20" i="17"/>
  <c r="N20" i="17"/>
  <c r="U19" i="17"/>
  <c r="T19" i="17"/>
  <c r="S19" i="17"/>
  <c r="Q19" i="17"/>
  <c r="N19" i="17"/>
  <c r="U18" i="17"/>
  <c r="S18" i="17"/>
  <c r="T18" i="17" s="1"/>
  <c r="Q18" i="17"/>
  <c r="N18" i="17"/>
  <c r="U17" i="17"/>
  <c r="T17" i="17"/>
  <c r="S17" i="17"/>
  <c r="Q17" i="17"/>
  <c r="N17" i="17"/>
  <c r="U16" i="17"/>
  <c r="T16" i="17"/>
  <c r="S16" i="17"/>
  <c r="Q16" i="17"/>
  <c r="N16" i="17"/>
  <c r="U15" i="17"/>
  <c r="T15" i="17"/>
  <c r="S15" i="17"/>
  <c r="Q15" i="17"/>
  <c r="N15" i="17"/>
  <c r="U14" i="17"/>
  <c r="S14" i="17"/>
  <c r="T14" i="17" s="1"/>
  <c r="Q14" i="17"/>
  <c r="N14" i="17"/>
  <c r="U13" i="17"/>
  <c r="T13" i="17"/>
  <c r="S13" i="17"/>
  <c r="Q13" i="17"/>
  <c r="N13" i="17"/>
  <c r="U12" i="17"/>
  <c r="S12" i="17"/>
  <c r="T12" i="17" s="1"/>
  <c r="Q12" i="17"/>
  <c r="N12" i="17"/>
  <c r="U11" i="17"/>
  <c r="S11" i="17"/>
  <c r="T11" i="17" s="1"/>
  <c r="Q11" i="17"/>
  <c r="N11" i="17"/>
  <c r="U10" i="17"/>
  <c r="S10" i="17"/>
  <c r="T10" i="17" s="1"/>
  <c r="Q10" i="17"/>
  <c r="N10" i="17"/>
  <c r="U9" i="17"/>
  <c r="S9" i="17"/>
  <c r="T9" i="17" s="1"/>
  <c r="Q9" i="17"/>
  <c r="N9" i="17"/>
  <c r="U8" i="17"/>
  <c r="T8" i="17"/>
  <c r="S8" i="17"/>
  <c r="Q8" i="17"/>
  <c r="N8" i="17"/>
  <c r="U7" i="17"/>
  <c r="T7" i="17"/>
  <c r="S7" i="17"/>
  <c r="Q7" i="17"/>
  <c r="N7" i="17"/>
  <c r="U6" i="17"/>
  <c r="S6" i="17"/>
  <c r="T6" i="17" s="1"/>
  <c r="Q6" i="17"/>
  <c r="N6" i="17"/>
  <c r="U80" i="15"/>
  <c r="S80" i="15"/>
  <c r="T80" i="15" s="1"/>
  <c r="Q80" i="15"/>
  <c r="N80" i="15"/>
  <c r="U79" i="15"/>
  <c r="S79" i="15"/>
  <c r="T79" i="15" s="1"/>
  <c r="Q79" i="15"/>
  <c r="N79" i="15"/>
  <c r="U78" i="15"/>
  <c r="T78" i="15"/>
  <c r="S78" i="15"/>
  <c r="Q78" i="15"/>
  <c r="N78" i="15"/>
  <c r="U77" i="15"/>
  <c r="T77" i="15"/>
  <c r="S77" i="15"/>
  <c r="Q77" i="15"/>
  <c r="N77" i="15"/>
  <c r="U76" i="15"/>
  <c r="T76" i="15"/>
  <c r="S76" i="15"/>
  <c r="Q76" i="15"/>
  <c r="N76" i="15"/>
  <c r="U75" i="15"/>
  <c r="T75" i="15"/>
  <c r="S75" i="15"/>
  <c r="Q75" i="15"/>
  <c r="N75" i="15"/>
  <c r="U74" i="15"/>
  <c r="S74" i="15"/>
  <c r="T74" i="15" s="1"/>
  <c r="Q74" i="15"/>
  <c r="N74" i="15"/>
  <c r="U73" i="15"/>
  <c r="T73" i="15"/>
  <c r="S73" i="15"/>
  <c r="Q73" i="15"/>
  <c r="N73" i="15"/>
  <c r="U72" i="15"/>
  <c r="S72" i="15"/>
  <c r="T72" i="15" s="1"/>
  <c r="Q72" i="15"/>
  <c r="N72" i="15"/>
  <c r="U71" i="15"/>
  <c r="S71" i="15"/>
  <c r="T71" i="15" s="1"/>
  <c r="Q71" i="15"/>
  <c r="N71" i="15"/>
  <c r="U70" i="15"/>
  <c r="S70" i="15"/>
  <c r="T70" i="15" s="1"/>
  <c r="Q70" i="15"/>
  <c r="N70" i="15"/>
  <c r="U69" i="15"/>
  <c r="S69" i="15"/>
  <c r="T69" i="15" s="1"/>
  <c r="Q69" i="15"/>
  <c r="N69" i="15"/>
  <c r="U68" i="15"/>
  <c r="S68" i="15"/>
  <c r="T68" i="15" s="1"/>
  <c r="Q68" i="15"/>
  <c r="N68" i="15"/>
  <c r="U67" i="15"/>
  <c r="S67" i="15"/>
  <c r="T67" i="15" s="1"/>
  <c r="Q67" i="15"/>
  <c r="N67" i="15"/>
  <c r="U66" i="15"/>
  <c r="T66" i="15"/>
  <c r="S66" i="15"/>
  <c r="Q66" i="15"/>
  <c r="N66" i="15"/>
  <c r="U65" i="15"/>
  <c r="T65" i="15"/>
  <c r="S65" i="15"/>
  <c r="Q65" i="15"/>
  <c r="N65" i="15"/>
  <c r="U64" i="15"/>
  <c r="T64" i="15"/>
  <c r="S64" i="15"/>
  <c r="Q64" i="15"/>
  <c r="N64" i="15"/>
  <c r="U63" i="15"/>
  <c r="T63" i="15"/>
  <c r="S63" i="15"/>
  <c r="Q63" i="15"/>
  <c r="N63" i="15"/>
  <c r="U62" i="15"/>
  <c r="S62" i="15"/>
  <c r="T62" i="15" s="1"/>
  <c r="Q62" i="15"/>
  <c r="N62" i="15"/>
  <c r="U61" i="15"/>
  <c r="T61" i="15"/>
  <c r="S61" i="15"/>
  <c r="Q61" i="15"/>
  <c r="N61" i="15"/>
  <c r="U60" i="15"/>
  <c r="S60" i="15"/>
  <c r="T60" i="15" s="1"/>
  <c r="Q60" i="15"/>
  <c r="N60" i="15"/>
  <c r="U59" i="15"/>
  <c r="S59" i="15"/>
  <c r="T59" i="15" s="1"/>
  <c r="Q59" i="15"/>
  <c r="N59" i="15"/>
  <c r="U58" i="15"/>
  <c r="S58" i="15"/>
  <c r="T58" i="15" s="1"/>
  <c r="Q58" i="15"/>
  <c r="N58" i="15"/>
  <c r="U57" i="15"/>
  <c r="S57" i="15"/>
  <c r="T57" i="15" s="1"/>
  <c r="Q57" i="15"/>
  <c r="N57" i="15"/>
  <c r="U56" i="15"/>
  <c r="S56" i="15"/>
  <c r="T56" i="15" s="1"/>
  <c r="Q56" i="15"/>
  <c r="N56" i="15"/>
  <c r="U55" i="15"/>
  <c r="S55" i="15"/>
  <c r="T55" i="15" s="1"/>
  <c r="Q55" i="15"/>
  <c r="N55" i="15"/>
  <c r="U54" i="15"/>
  <c r="T54" i="15"/>
  <c r="S54" i="15"/>
  <c r="Q54" i="15"/>
  <c r="N54" i="15"/>
  <c r="U53" i="15"/>
  <c r="T53" i="15"/>
  <c r="S53" i="15"/>
  <c r="Q53" i="15"/>
  <c r="N53" i="15"/>
  <c r="U52" i="15"/>
  <c r="T52" i="15"/>
  <c r="S52" i="15"/>
  <c r="Q52" i="15"/>
  <c r="N52" i="15"/>
  <c r="U51" i="15"/>
  <c r="T51" i="15"/>
  <c r="S51" i="15"/>
  <c r="Q51" i="15"/>
  <c r="N51" i="15"/>
  <c r="U50" i="15"/>
  <c r="S50" i="15"/>
  <c r="T50" i="15" s="1"/>
  <c r="Q50" i="15"/>
  <c r="N50" i="15"/>
  <c r="U49" i="15"/>
  <c r="T49" i="15"/>
  <c r="S49" i="15"/>
  <c r="Q49" i="15"/>
  <c r="N49" i="15"/>
  <c r="U48" i="15"/>
  <c r="S48" i="15"/>
  <c r="T48" i="15" s="1"/>
  <c r="Q48" i="15"/>
  <c r="N48" i="15"/>
  <c r="U47" i="15"/>
  <c r="S47" i="15"/>
  <c r="T47" i="15" s="1"/>
  <c r="Q47" i="15"/>
  <c r="N47" i="15"/>
  <c r="U46" i="15"/>
  <c r="S46" i="15"/>
  <c r="T46" i="15" s="1"/>
  <c r="Q46" i="15"/>
  <c r="N46" i="15"/>
  <c r="U45" i="15"/>
  <c r="S45" i="15"/>
  <c r="T45" i="15" s="1"/>
  <c r="Q45" i="15"/>
  <c r="N45" i="15"/>
  <c r="U44" i="15"/>
  <c r="S44" i="15"/>
  <c r="T44" i="15" s="1"/>
  <c r="Q44" i="15"/>
  <c r="N44" i="15"/>
  <c r="U43" i="15"/>
  <c r="S43" i="15"/>
  <c r="T43" i="15" s="1"/>
  <c r="Q43" i="15"/>
  <c r="N43" i="15"/>
  <c r="U42" i="15"/>
  <c r="T42" i="15"/>
  <c r="S42" i="15"/>
  <c r="Q42" i="15"/>
  <c r="N42" i="15"/>
  <c r="U41" i="15"/>
  <c r="T41" i="15"/>
  <c r="S41" i="15"/>
  <c r="Q41" i="15"/>
  <c r="N41" i="15"/>
  <c r="U40" i="15"/>
  <c r="T40" i="15"/>
  <c r="S40" i="15"/>
  <c r="Q40" i="15"/>
  <c r="N40" i="15"/>
  <c r="U39" i="15"/>
  <c r="T39" i="15"/>
  <c r="S39" i="15"/>
  <c r="Q39" i="15"/>
  <c r="N39" i="15"/>
  <c r="U38" i="15"/>
  <c r="S38" i="15"/>
  <c r="T38" i="15" s="1"/>
  <c r="Q38" i="15"/>
  <c r="N38" i="15"/>
  <c r="U37" i="15"/>
  <c r="T37" i="15"/>
  <c r="S37" i="15"/>
  <c r="Q37" i="15"/>
  <c r="N37" i="15"/>
  <c r="U36" i="15"/>
  <c r="S36" i="15"/>
  <c r="T36" i="15" s="1"/>
  <c r="Q36" i="15"/>
  <c r="N36" i="15"/>
  <c r="U35" i="15"/>
  <c r="S35" i="15"/>
  <c r="T35" i="15" s="1"/>
  <c r="Q35" i="15"/>
  <c r="N35" i="15"/>
  <c r="U34" i="15"/>
  <c r="S34" i="15"/>
  <c r="T34" i="15" s="1"/>
  <c r="Q34" i="15"/>
  <c r="N34" i="15"/>
  <c r="U33" i="15"/>
  <c r="S33" i="15"/>
  <c r="T33" i="15" s="1"/>
  <c r="Q33" i="15"/>
  <c r="N33" i="15"/>
  <c r="U32" i="15"/>
  <c r="S32" i="15"/>
  <c r="T32" i="15" s="1"/>
  <c r="Q32" i="15"/>
  <c r="N32" i="15"/>
  <c r="U31" i="15"/>
  <c r="S31" i="15"/>
  <c r="T31" i="15" s="1"/>
  <c r="Q31" i="15"/>
  <c r="N31" i="15"/>
  <c r="U30" i="15"/>
  <c r="T30" i="15"/>
  <c r="S30" i="15"/>
  <c r="Q30" i="15"/>
  <c r="N30" i="15"/>
  <c r="U29" i="15"/>
  <c r="T29" i="15"/>
  <c r="S29" i="15"/>
  <c r="Q29" i="15"/>
  <c r="N29" i="15"/>
  <c r="U28" i="15"/>
  <c r="T28" i="15"/>
  <c r="S28" i="15"/>
  <c r="Q28" i="15"/>
  <c r="N28" i="15"/>
  <c r="U27" i="15"/>
  <c r="T27" i="15"/>
  <c r="S27" i="15"/>
  <c r="Q27" i="15"/>
  <c r="N27" i="15"/>
  <c r="U26" i="15"/>
  <c r="S26" i="15"/>
  <c r="T26" i="15" s="1"/>
  <c r="Q26" i="15"/>
  <c r="N26" i="15"/>
  <c r="U25" i="15"/>
  <c r="T25" i="15"/>
  <c r="S25" i="15"/>
  <c r="Q25" i="15"/>
  <c r="N25" i="15"/>
  <c r="U24" i="15"/>
  <c r="S24" i="15"/>
  <c r="T24" i="15" s="1"/>
  <c r="Q24" i="15"/>
  <c r="N24" i="15"/>
  <c r="U23" i="15"/>
  <c r="S23" i="15"/>
  <c r="T23" i="15" s="1"/>
  <c r="Q23" i="15"/>
  <c r="N23" i="15"/>
  <c r="U22" i="15"/>
  <c r="S22" i="15"/>
  <c r="T22" i="15" s="1"/>
  <c r="Q22" i="15"/>
  <c r="N22" i="15"/>
  <c r="U21" i="15"/>
  <c r="S21" i="15"/>
  <c r="T21" i="15" s="1"/>
  <c r="Q21" i="15"/>
  <c r="N21" i="15"/>
  <c r="U20" i="15"/>
  <c r="S20" i="15"/>
  <c r="T20" i="15" s="1"/>
  <c r="Q20" i="15"/>
  <c r="N20" i="15"/>
  <c r="U19" i="15"/>
  <c r="S19" i="15"/>
  <c r="T19" i="15" s="1"/>
  <c r="Q19" i="15"/>
  <c r="N19" i="15"/>
  <c r="U18" i="15"/>
  <c r="T18" i="15"/>
  <c r="S18" i="15"/>
  <c r="Q18" i="15"/>
  <c r="N18" i="15"/>
  <c r="U17" i="15"/>
  <c r="T17" i="15"/>
  <c r="S17" i="15"/>
  <c r="Q17" i="15"/>
  <c r="N17" i="15"/>
  <c r="U16" i="15"/>
  <c r="T16" i="15"/>
  <c r="S16" i="15"/>
  <c r="Q16" i="15"/>
  <c r="N16" i="15"/>
  <c r="T196" i="13"/>
  <c r="U196" i="13" s="1"/>
  <c r="R196" i="13"/>
  <c r="O196" i="13"/>
  <c r="L196" i="13"/>
  <c r="V196" i="13" s="1"/>
  <c r="T195" i="13"/>
  <c r="U195" i="13" s="1"/>
  <c r="R195" i="13"/>
  <c r="O195" i="13"/>
  <c r="L195" i="13"/>
  <c r="V195" i="13" s="1"/>
  <c r="T194" i="13"/>
  <c r="U194" i="13" s="1"/>
  <c r="R194" i="13"/>
  <c r="O194" i="13"/>
  <c r="L194" i="13"/>
  <c r="V194" i="13" s="1"/>
  <c r="T193" i="13"/>
  <c r="U193" i="13" s="1"/>
  <c r="R193" i="13"/>
  <c r="O193" i="13"/>
  <c r="L193" i="13"/>
  <c r="V193" i="13" s="1"/>
  <c r="T192" i="13"/>
  <c r="U192" i="13" s="1"/>
  <c r="R192" i="13"/>
  <c r="O192" i="13"/>
  <c r="L192" i="13"/>
  <c r="V192" i="13" s="1"/>
  <c r="T191" i="13"/>
  <c r="U191" i="13" s="1"/>
  <c r="R191" i="13"/>
  <c r="O191" i="13"/>
  <c r="L191" i="13"/>
  <c r="V191" i="13" s="1"/>
  <c r="T189" i="13"/>
  <c r="U189" i="13" s="1"/>
  <c r="R189" i="13"/>
  <c r="O189" i="13"/>
  <c r="L189" i="13"/>
  <c r="V189" i="13" s="1"/>
  <c r="T186" i="13"/>
  <c r="U186" i="13" s="1"/>
  <c r="R186" i="13"/>
  <c r="O186" i="13"/>
  <c r="L186" i="13"/>
  <c r="V186" i="13" s="1"/>
  <c r="T183" i="13"/>
  <c r="U183" i="13" s="1"/>
  <c r="R183" i="13"/>
  <c r="O183" i="13"/>
  <c r="L183" i="13"/>
  <c r="V183" i="13" s="1"/>
  <c r="T180" i="13"/>
  <c r="U180" i="13" s="1"/>
  <c r="R180" i="13"/>
  <c r="O180" i="13"/>
  <c r="L180" i="13"/>
  <c r="V180" i="13" s="1"/>
  <c r="T179" i="13"/>
  <c r="U179" i="13" s="1"/>
  <c r="R179" i="13"/>
  <c r="O179" i="13"/>
  <c r="L179" i="13"/>
  <c r="V179" i="13" s="1"/>
  <c r="T175" i="13"/>
  <c r="U175" i="13" s="1"/>
  <c r="R175" i="13"/>
  <c r="O175" i="13"/>
  <c r="L175" i="13"/>
  <c r="V175" i="13" s="1"/>
  <c r="T174" i="13"/>
  <c r="U174" i="13" s="1"/>
  <c r="R174" i="13"/>
  <c r="O174" i="13"/>
  <c r="L174" i="13"/>
  <c r="V174" i="13" s="1"/>
  <c r="T173" i="13"/>
  <c r="U173" i="13" s="1"/>
  <c r="R173" i="13"/>
  <c r="O173" i="13"/>
  <c r="L173" i="13"/>
  <c r="V173" i="13" s="1"/>
  <c r="T171" i="13"/>
  <c r="U171" i="13" s="1"/>
  <c r="R171" i="13"/>
  <c r="O171" i="13"/>
  <c r="L171" i="13"/>
  <c r="V171" i="13" s="1"/>
  <c r="T170" i="13"/>
  <c r="U170" i="13" s="1"/>
  <c r="R170" i="13"/>
  <c r="O170" i="13"/>
  <c r="L170" i="13"/>
  <c r="V170" i="13" s="1"/>
  <c r="T169" i="13"/>
  <c r="U169" i="13" s="1"/>
  <c r="R169" i="13"/>
  <c r="O169" i="13"/>
  <c r="L169" i="13"/>
  <c r="V169" i="13" s="1"/>
  <c r="T168" i="13"/>
  <c r="U168" i="13" s="1"/>
  <c r="R168" i="13"/>
  <c r="O168" i="13"/>
  <c r="L168" i="13"/>
  <c r="V168" i="13" s="1"/>
  <c r="T167" i="13"/>
  <c r="U167" i="13" s="1"/>
  <c r="R167" i="13"/>
  <c r="O167" i="13"/>
  <c r="L167" i="13"/>
  <c r="V167" i="13" s="1"/>
  <c r="T166" i="13"/>
  <c r="U166" i="13" s="1"/>
  <c r="R166" i="13"/>
  <c r="O166" i="13"/>
  <c r="L166" i="13"/>
  <c r="V166" i="13" s="1"/>
  <c r="T165" i="13"/>
  <c r="U165" i="13" s="1"/>
  <c r="R165" i="13"/>
  <c r="O165" i="13"/>
  <c r="L165" i="13"/>
  <c r="V165" i="13" s="1"/>
  <c r="T161" i="13"/>
  <c r="U161" i="13" s="1"/>
  <c r="R161" i="13"/>
  <c r="O161" i="13"/>
  <c r="L161" i="13"/>
  <c r="V161" i="13" s="1"/>
  <c r="T158" i="13"/>
  <c r="U158" i="13" s="1"/>
  <c r="R158" i="13"/>
  <c r="O158" i="13"/>
  <c r="L158" i="13"/>
  <c r="V158" i="13" s="1"/>
  <c r="T157" i="13"/>
  <c r="U157" i="13" s="1"/>
  <c r="R157" i="13"/>
  <c r="O157" i="13"/>
  <c r="L157" i="13"/>
  <c r="V157" i="13" s="1"/>
  <c r="T156" i="13"/>
  <c r="U156" i="13" s="1"/>
  <c r="R156" i="13"/>
  <c r="O156" i="13"/>
  <c r="L156" i="13"/>
  <c r="V156" i="13" s="1"/>
  <c r="T155" i="13"/>
  <c r="U155" i="13" s="1"/>
  <c r="R155" i="13"/>
  <c r="O155" i="13"/>
  <c r="L155" i="13"/>
  <c r="V155" i="13" s="1"/>
  <c r="T153" i="13"/>
  <c r="U153" i="13" s="1"/>
  <c r="R153" i="13"/>
  <c r="O153" i="13"/>
  <c r="L153" i="13"/>
  <c r="V153" i="13" s="1"/>
  <c r="T152" i="13"/>
  <c r="U152" i="13" s="1"/>
  <c r="R152" i="13"/>
  <c r="O152" i="13"/>
  <c r="L152" i="13"/>
  <c r="V152" i="13" s="1"/>
  <c r="T149" i="13"/>
  <c r="U149" i="13" s="1"/>
  <c r="R149" i="13"/>
  <c r="O149" i="13"/>
  <c r="L149" i="13"/>
  <c r="V149" i="13" s="1"/>
  <c r="T148" i="13"/>
  <c r="U148" i="13" s="1"/>
  <c r="R148" i="13"/>
  <c r="O148" i="13"/>
  <c r="L148" i="13"/>
  <c r="V148" i="13" s="1"/>
  <c r="T147" i="13"/>
  <c r="U147" i="13" s="1"/>
  <c r="R147" i="13"/>
  <c r="O147" i="13"/>
  <c r="L147" i="13"/>
  <c r="V147" i="13" s="1"/>
  <c r="T145" i="13"/>
  <c r="U145" i="13" s="1"/>
  <c r="R145" i="13"/>
  <c r="O145" i="13"/>
  <c r="L145" i="13"/>
  <c r="V145" i="13" s="1"/>
  <c r="T144" i="13"/>
  <c r="U144" i="13" s="1"/>
  <c r="R144" i="13"/>
  <c r="O144" i="13"/>
  <c r="L144" i="13"/>
  <c r="V144" i="13" s="1"/>
  <c r="T142" i="13"/>
  <c r="U142" i="13" s="1"/>
  <c r="R142" i="13"/>
  <c r="O142" i="13"/>
  <c r="L142" i="13"/>
  <c r="V142" i="13" s="1"/>
  <c r="T141" i="13"/>
  <c r="U141" i="13" s="1"/>
  <c r="R141" i="13"/>
  <c r="O141" i="13"/>
  <c r="L141" i="13"/>
  <c r="V141" i="13" s="1"/>
  <c r="T140" i="13"/>
  <c r="U140" i="13" s="1"/>
  <c r="R140" i="13"/>
  <c r="O140" i="13"/>
  <c r="L140" i="13"/>
  <c r="V140" i="13" s="1"/>
  <c r="T139" i="13"/>
  <c r="U139" i="13" s="1"/>
  <c r="R139" i="13"/>
  <c r="O139" i="13"/>
  <c r="L139" i="13"/>
  <c r="V139" i="13" s="1"/>
  <c r="T137" i="13"/>
  <c r="U137" i="13" s="1"/>
  <c r="R137" i="13"/>
  <c r="O137" i="13"/>
  <c r="L137" i="13"/>
  <c r="V137" i="13" s="1"/>
  <c r="T136" i="13"/>
  <c r="U136" i="13" s="1"/>
  <c r="R136" i="13"/>
  <c r="O136" i="13"/>
  <c r="L136" i="13"/>
  <c r="V136" i="13" s="1"/>
  <c r="T135" i="13"/>
  <c r="U135" i="13" s="1"/>
  <c r="R135" i="13"/>
  <c r="O135" i="13"/>
  <c r="L135" i="13"/>
  <c r="V135" i="13" s="1"/>
  <c r="T134" i="13"/>
  <c r="U134" i="13" s="1"/>
  <c r="R134" i="13"/>
  <c r="O134" i="13"/>
  <c r="L134" i="13"/>
  <c r="V134" i="13" s="1"/>
  <c r="T133" i="13"/>
  <c r="U133" i="13" s="1"/>
  <c r="R133" i="13"/>
  <c r="O133" i="13"/>
  <c r="L133" i="13"/>
  <c r="V133" i="13" s="1"/>
  <c r="T132" i="13"/>
  <c r="U132" i="13" s="1"/>
  <c r="R132" i="13"/>
  <c r="O132" i="13"/>
  <c r="L132" i="13"/>
  <c r="V132" i="13" s="1"/>
  <c r="T131" i="13"/>
  <c r="U131" i="13" s="1"/>
  <c r="R131" i="13"/>
  <c r="O131" i="13"/>
  <c r="L131" i="13"/>
  <c r="V131" i="13" s="1"/>
  <c r="T130" i="13"/>
  <c r="U130" i="13" s="1"/>
  <c r="R130" i="13"/>
  <c r="O130" i="13"/>
  <c r="L130" i="13"/>
  <c r="V130" i="13" s="1"/>
  <c r="T129" i="13"/>
  <c r="U129" i="13" s="1"/>
  <c r="R129" i="13"/>
  <c r="O129" i="13"/>
  <c r="L129" i="13"/>
  <c r="V129" i="13" s="1"/>
  <c r="T128" i="13"/>
  <c r="U128" i="13" s="1"/>
  <c r="R128" i="13"/>
  <c r="O128" i="13"/>
  <c r="L128" i="13"/>
  <c r="V128" i="13" s="1"/>
  <c r="T127" i="13"/>
  <c r="U127" i="13" s="1"/>
  <c r="R127" i="13"/>
  <c r="O127" i="13"/>
  <c r="L127" i="13"/>
  <c r="V127" i="13" s="1"/>
  <c r="T126" i="13"/>
  <c r="U126" i="13" s="1"/>
  <c r="R126" i="13"/>
  <c r="O126" i="13"/>
  <c r="L126" i="13"/>
  <c r="V126" i="13" s="1"/>
  <c r="T125" i="13"/>
  <c r="U125" i="13" s="1"/>
  <c r="R125" i="13"/>
  <c r="O125" i="13"/>
  <c r="L125" i="13"/>
  <c r="V125" i="13" s="1"/>
  <c r="T124" i="13"/>
  <c r="U124" i="13" s="1"/>
  <c r="R124" i="13"/>
  <c r="O124" i="13"/>
  <c r="L124" i="13"/>
  <c r="V124" i="13" s="1"/>
  <c r="T123" i="13"/>
  <c r="U123" i="13" s="1"/>
  <c r="R123" i="13"/>
  <c r="O123" i="13"/>
  <c r="L123" i="13"/>
  <c r="V123" i="13" s="1"/>
  <c r="T122" i="13"/>
  <c r="U122" i="13" s="1"/>
  <c r="R122" i="13"/>
  <c r="O122" i="13"/>
  <c r="L122" i="13"/>
  <c r="V122" i="13" s="1"/>
  <c r="T121" i="13"/>
  <c r="U121" i="13" s="1"/>
  <c r="R121" i="13"/>
  <c r="O121" i="13"/>
  <c r="L121" i="13"/>
  <c r="V121" i="13" s="1"/>
  <c r="T120" i="13"/>
  <c r="U120" i="13" s="1"/>
  <c r="R120" i="13"/>
  <c r="O120" i="13"/>
  <c r="L120" i="13"/>
  <c r="V120" i="13" s="1"/>
  <c r="T119" i="13"/>
  <c r="U119" i="13" s="1"/>
  <c r="R119" i="13"/>
  <c r="O119" i="13"/>
  <c r="L119" i="13"/>
  <c r="V119" i="13" s="1"/>
  <c r="T118" i="13"/>
  <c r="U118" i="13" s="1"/>
  <c r="R118" i="13"/>
  <c r="O118" i="13"/>
  <c r="L118" i="13"/>
  <c r="V118" i="13" s="1"/>
  <c r="T115" i="13"/>
  <c r="U115" i="13" s="1"/>
  <c r="R115" i="13"/>
  <c r="O115" i="13"/>
  <c r="L115" i="13"/>
  <c r="V115" i="13" s="1"/>
  <c r="T114" i="13"/>
  <c r="U114" i="13" s="1"/>
  <c r="R114" i="13"/>
  <c r="O114" i="13"/>
  <c r="L114" i="13"/>
  <c r="V114" i="13" s="1"/>
  <c r="T113" i="13"/>
  <c r="U113" i="13" s="1"/>
  <c r="R113" i="13"/>
  <c r="O113" i="13"/>
  <c r="L113" i="13"/>
  <c r="V113" i="13" s="1"/>
  <c r="T112" i="13"/>
  <c r="U112" i="13" s="1"/>
  <c r="R112" i="13"/>
  <c r="O112" i="13"/>
  <c r="L112" i="13"/>
  <c r="V112" i="13" s="1"/>
  <c r="T111" i="13"/>
  <c r="U111" i="13" s="1"/>
  <c r="R111" i="13"/>
  <c r="O111" i="13"/>
  <c r="L111" i="13"/>
  <c r="V111" i="13" s="1"/>
  <c r="T110" i="13"/>
  <c r="U110" i="13" s="1"/>
  <c r="R110" i="13"/>
  <c r="O110" i="13"/>
  <c r="L110" i="13"/>
  <c r="V110" i="13" s="1"/>
  <c r="T109" i="13"/>
  <c r="U109" i="13" s="1"/>
  <c r="R109" i="13"/>
  <c r="O109" i="13"/>
  <c r="L109" i="13"/>
  <c r="V109" i="13" s="1"/>
  <c r="T108" i="13"/>
  <c r="U108" i="13" s="1"/>
  <c r="R108" i="13"/>
  <c r="O108" i="13"/>
  <c r="L108" i="13"/>
  <c r="V108" i="13" s="1"/>
  <c r="T107" i="13"/>
  <c r="U107" i="13" s="1"/>
  <c r="R107" i="13"/>
  <c r="O107" i="13"/>
  <c r="L107" i="13"/>
  <c r="V107" i="13" s="1"/>
  <c r="T105" i="13"/>
  <c r="U105" i="13" s="1"/>
  <c r="R105" i="13"/>
  <c r="O105" i="13"/>
  <c r="L105" i="13"/>
  <c r="V105" i="13" s="1"/>
  <c r="T104" i="13"/>
  <c r="U104" i="13" s="1"/>
  <c r="R104" i="13"/>
  <c r="O104" i="13"/>
  <c r="L104" i="13"/>
  <c r="V104" i="13" s="1"/>
  <c r="T103" i="13"/>
  <c r="U103" i="13" s="1"/>
  <c r="R103" i="13"/>
  <c r="O103" i="13"/>
  <c r="L103" i="13"/>
  <c r="V103" i="13" s="1"/>
  <c r="T99" i="13"/>
  <c r="U99" i="13" s="1"/>
  <c r="R99" i="13"/>
  <c r="O99" i="13"/>
  <c r="L99" i="13"/>
  <c r="V99" i="13" s="1"/>
  <c r="T95" i="13"/>
  <c r="U95" i="13" s="1"/>
  <c r="R95" i="13"/>
  <c r="O95" i="13"/>
  <c r="T94" i="13"/>
  <c r="U94" i="13" s="1"/>
  <c r="R94" i="13"/>
  <c r="O94" i="13"/>
  <c r="T85" i="13"/>
  <c r="U85" i="13" s="1"/>
  <c r="R85" i="13"/>
  <c r="O85" i="13"/>
  <c r="L85" i="13"/>
  <c r="V85" i="13" s="1"/>
  <c r="T84" i="13"/>
  <c r="U84" i="13" s="1"/>
  <c r="R84" i="13"/>
  <c r="O84" i="13"/>
  <c r="L84" i="13"/>
  <c r="V84" i="13" s="1"/>
  <c r="T78" i="13"/>
  <c r="U78" i="13" s="1"/>
  <c r="R78" i="13"/>
  <c r="O78" i="13"/>
  <c r="V78" i="13"/>
  <c r="T76" i="13"/>
  <c r="U76" i="13" s="1"/>
  <c r="R76" i="13"/>
  <c r="O76" i="13"/>
  <c r="V76" i="13"/>
  <c r="V95" i="13" l="1"/>
  <c r="X95" i="13"/>
  <c r="J94" i="13"/>
  <c r="L94" i="13" s="1"/>
  <c r="A208" i="13"/>
  <c r="R86" i="13"/>
  <c r="R197" i="13"/>
  <c r="U86" i="13"/>
  <c r="U197" i="13"/>
  <c r="O86" i="13"/>
  <c r="O197" i="13"/>
  <c r="O393" i="13" s="1"/>
  <c r="T65" i="13"/>
  <c r="T64" i="13"/>
  <c r="T63" i="13"/>
  <c r="U63" i="13" s="1"/>
  <c r="R65" i="13"/>
  <c r="R64" i="13"/>
  <c r="R63" i="13"/>
  <c r="O65" i="13"/>
  <c r="O64" i="13"/>
  <c r="O63" i="13"/>
  <c r="V94" i="13" l="1"/>
  <c r="X94" i="13"/>
  <c r="K487" i="13"/>
  <c r="A209" i="13"/>
  <c r="A210" i="13" l="1"/>
  <c r="A211" i="13" l="1"/>
  <c r="O418" i="13" l="1"/>
  <c r="A212" i="13"/>
  <c r="L197" i="13"/>
  <c r="O478" i="13"/>
  <c r="K477" i="13"/>
  <c r="K478" i="13" s="1"/>
  <c r="L478" i="13"/>
  <c r="K467" i="13"/>
  <c r="O426" i="13" l="1"/>
  <c r="U426" i="13" s="1"/>
  <c r="U428" i="13" s="1"/>
  <c r="A213" i="13"/>
  <c r="N477" i="13"/>
  <c r="Q477" i="13" s="1"/>
  <c r="Q478" i="13" s="1"/>
  <c r="A214" i="13" l="1"/>
  <c r="N478" i="13"/>
  <c r="O428" i="13" l="1"/>
  <c r="A215" i="13"/>
  <c r="L86" i="13"/>
  <c r="L79" i="13"/>
  <c r="L66" i="13"/>
  <c r="O431" i="13" l="1"/>
  <c r="U431" i="13" s="1"/>
  <c r="O433" i="13"/>
  <c r="U433" i="13" s="1"/>
  <c r="A216" i="13"/>
  <c r="U456" i="13" l="1"/>
  <c r="O456" i="13"/>
  <c r="A217" i="13"/>
  <c r="K60" i="15"/>
  <c r="K61" i="15"/>
  <c r="K62" i="15"/>
  <c r="K63" i="15"/>
  <c r="K37" i="17"/>
  <c r="X456" i="13" l="1"/>
  <c r="A218" i="13"/>
  <c r="K154" i="17"/>
  <c r="K155" i="17"/>
  <c r="K156" i="17"/>
  <c r="A219" i="13" l="1"/>
  <c r="K5" i="15"/>
  <c r="U5" i="15" s="1"/>
  <c r="K6" i="15"/>
  <c r="U6" i="15" s="1"/>
  <c r="K7" i="15"/>
  <c r="U7" i="15" s="1"/>
  <c r="K8" i="15"/>
  <c r="K9" i="15"/>
  <c r="K20" i="15"/>
  <c r="K21" i="15"/>
  <c r="K24" i="15"/>
  <c r="K26" i="15"/>
  <c r="K29" i="15"/>
  <c r="K31" i="15"/>
  <c r="K34" i="15"/>
  <c r="K35" i="15"/>
  <c r="K39" i="15"/>
  <c r="K40" i="15"/>
  <c r="K41" i="15"/>
  <c r="K42" i="15"/>
  <c r="K44" i="15"/>
  <c r="K45" i="15"/>
  <c r="K46" i="15"/>
  <c r="K47" i="15"/>
  <c r="K48" i="15"/>
  <c r="K49" i="15"/>
  <c r="K50" i="15"/>
  <c r="K51" i="15"/>
  <c r="K52" i="15"/>
  <c r="K56" i="15"/>
  <c r="K64" i="15"/>
  <c r="K65" i="15"/>
  <c r="K66" i="15"/>
  <c r="K68" i="15"/>
  <c r="K71" i="15"/>
  <c r="K72" i="15"/>
  <c r="K74" i="15"/>
  <c r="K76" i="15"/>
  <c r="K79" i="15"/>
  <c r="K80" i="15"/>
  <c r="K10" i="17"/>
  <c r="K11" i="17"/>
  <c r="K12" i="17"/>
  <c r="K13" i="17"/>
  <c r="K16" i="17"/>
  <c r="K17" i="17"/>
  <c r="K20" i="17"/>
  <c r="K23" i="17"/>
  <c r="K24" i="17"/>
  <c r="K29" i="17"/>
  <c r="K32" i="17"/>
  <c r="K33" i="17"/>
  <c r="K34" i="17"/>
  <c r="K35" i="17"/>
  <c r="K38" i="17"/>
  <c r="K40" i="17"/>
  <c r="K45" i="17"/>
  <c r="K46" i="17"/>
  <c r="K47" i="17"/>
  <c r="K48" i="17"/>
  <c r="K49" i="17"/>
  <c r="K50" i="17"/>
  <c r="K51" i="17"/>
  <c r="K52" i="17"/>
  <c r="K53" i="17"/>
  <c r="K55" i="17"/>
  <c r="K56" i="17"/>
  <c r="K57" i="17"/>
  <c r="K58" i="17"/>
  <c r="K59" i="17"/>
  <c r="K60" i="17"/>
  <c r="K63" i="17"/>
  <c r="K66" i="17"/>
  <c r="K68" i="17"/>
  <c r="K69" i="17"/>
  <c r="K70" i="17"/>
  <c r="K71" i="17"/>
  <c r="K72" i="17"/>
  <c r="K73" i="17"/>
  <c r="K74" i="17"/>
  <c r="K76" i="17"/>
  <c r="K77" i="17"/>
  <c r="K78" i="17"/>
  <c r="K79" i="17"/>
  <c r="K80" i="17"/>
  <c r="K81" i="17"/>
  <c r="K82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97" i="17"/>
  <c r="K98" i="17"/>
  <c r="K99" i="17"/>
  <c r="K100" i="17"/>
  <c r="K101" i="17"/>
  <c r="K102" i="17"/>
  <c r="K103" i="17"/>
  <c r="K104" i="17"/>
  <c r="K105" i="17"/>
  <c r="K106" i="17"/>
  <c r="K107" i="17"/>
  <c r="K108" i="17"/>
  <c r="K109" i="17"/>
  <c r="K110" i="17"/>
  <c r="K111" i="17"/>
  <c r="K114" i="17"/>
  <c r="K115" i="17"/>
  <c r="K116" i="17"/>
  <c r="K119" i="17"/>
  <c r="K122" i="17"/>
  <c r="K124" i="17"/>
  <c r="K125" i="17"/>
  <c r="K126" i="17"/>
  <c r="K127" i="17"/>
  <c r="K129" i="17"/>
  <c r="K130" i="17"/>
  <c r="K131" i="17"/>
  <c r="K132" i="17"/>
  <c r="K133" i="17"/>
  <c r="K136" i="17"/>
  <c r="K137" i="17"/>
  <c r="K140" i="17"/>
  <c r="K143" i="17"/>
  <c r="K144" i="17"/>
  <c r="K146" i="17"/>
  <c r="K149" i="17"/>
  <c r="K150" i="17"/>
  <c r="K151" i="17"/>
  <c r="K158" i="17"/>
  <c r="K160" i="17"/>
  <c r="K161" i="17"/>
  <c r="K162" i="17"/>
  <c r="K163" i="17"/>
  <c r="K164" i="17"/>
  <c r="K165" i="17"/>
  <c r="K166" i="17"/>
  <c r="K167" i="17"/>
  <c r="K168" i="17"/>
  <c r="K169" i="17"/>
  <c r="K170" i="17"/>
  <c r="K171" i="17"/>
  <c r="K172" i="17"/>
  <c r="K173" i="17"/>
  <c r="L411" i="13"/>
  <c r="F67" i="16"/>
  <c r="F68" i="16" s="1"/>
  <c r="F63" i="16"/>
  <c r="F62" i="16"/>
  <c r="F61" i="16"/>
  <c r="F60" i="16"/>
  <c r="F59" i="16"/>
  <c r="F58" i="16"/>
  <c r="F57" i="16"/>
  <c r="F37" i="16"/>
  <c r="F33" i="16"/>
  <c r="U65" i="13"/>
  <c r="U64" i="13"/>
  <c r="N467" i="13"/>
  <c r="Q467" i="13" s="1"/>
  <c r="S9" i="15"/>
  <c r="T9" i="15" s="1"/>
  <c r="Q9" i="15"/>
  <c r="N9" i="15"/>
  <c r="U9" i="15"/>
  <c r="S8" i="15"/>
  <c r="T8" i="15" s="1"/>
  <c r="Q8" i="15"/>
  <c r="N8" i="15"/>
  <c r="U8" i="15"/>
  <c r="S7" i="15"/>
  <c r="T7" i="15" s="1"/>
  <c r="Q7" i="15"/>
  <c r="N7" i="15"/>
  <c r="S6" i="15"/>
  <c r="T6" i="15" s="1"/>
  <c r="Q6" i="15"/>
  <c r="N6" i="15"/>
  <c r="S5" i="15"/>
  <c r="T5" i="15" s="1"/>
  <c r="Q5" i="15"/>
  <c r="N5" i="15"/>
  <c r="I399" i="13"/>
  <c r="Q487" i="13" s="1"/>
  <c r="A220" i="13" l="1"/>
  <c r="L413" i="13"/>
  <c r="N486" i="13"/>
  <c r="Q486" i="13" s="1"/>
  <c r="L469" i="13"/>
  <c r="N469" i="13" s="1"/>
  <c r="Q469" i="13" s="1"/>
  <c r="N484" i="13"/>
  <c r="Q484" i="13" s="1"/>
  <c r="N485" i="13"/>
  <c r="Q485" i="13" s="1"/>
  <c r="N483" i="13"/>
  <c r="Q483" i="13" s="1"/>
  <c r="L471" i="13"/>
  <c r="N471" i="13" s="1"/>
  <c r="Q471" i="13" s="1"/>
  <c r="L468" i="13"/>
  <c r="N468" i="13" s="1"/>
  <c r="Q468" i="13" s="1"/>
  <c r="L491" i="13" s="1"/>
  <c r="O491" i="13" s="1"/>
  <c r="Q491" i="13" s="1"/>
  <c r="V63" i="13"/>
  <c r="R79" i="13"/>
  <c r="N11" i="15"/>
  <c r="V64" i="13"/>
  <c r="F38" i="16"/>
  <c r="F51" i="16"/>
  <c r="F52" i="16" s="1"/>
  <c r="Q11" i="15"/>
  <c r="F42" i="16"/>
  <c r="F32" i="16"/>
  <c r="F36" i="16"/>
  <c r="F43" i="16"/>
  <c r="K82" i="15"/>
  <c r="F47" i="16"/>
  <c r="F48" i="16" s="1"/>
  <c r="F34" i="16"/>
  <c r="O79" i="13"/>
  <c r="V65" i="13"/>
  <c r="U79" i="13"/>
  <c r="T11" i="15"/>
  <c r="F64" i="16"/>
  <c r="F70" i="16" s="1"/>
  <c r="F22" i="16" s="1"/>
  <c r="K175" i="17"/>
  <c r="O66" i="13"/>
  <c r="F31" i="16"/>
  <c r="K11" i="15"/>
  <c r="F35" i="16"/>
  <c r="R66" i="13"/>
  <c r="U66" i="13"/>
  <c r="A221" i="13" l="1"/>
  <c r="N466" i="13"/>
  <c r="Q466" i="13" s="1"/>
  <c r="L415" i="13"/>
  <c r="K465" i="13"/>
  <c r="N465" i="13" s="1"/>
  <c r="Q465" i="13" s="1"/>
  <c r="F44" i="16"/>
  <c r="F39" i="16"/>
  <c r="V66" i="13"/>
  <c r="U11" i="15"/>
  <c r="A222" i="13" l="1"/>
  <c r="F54" i="16"/>
  <c r="F14" i="16" s="1"/>
  <c r="F16" i="16" s="1"/>
  <c r="F18" i="16" s="1"/>
  <c r="F25" i="16" s="1"/>
  <c r="A223" i="13" l="1"/>
  <c r="A224" i="13" l="1"/>
  <c r="A225" i="13" l="1"/>
  <c r="A226" i="13" l="1"/>
  <c r="A227" i="13" l="1"/>
  <c r="Q175" i="17"/>
  <c r="A228" i="13" l="1"/>
  <c r="Q82" i="15"/>
  <c r="A229" i="13" l="1"/>
  <c r="N82" i="15"/>
  <c r="A230" i="13" l="1"/>
  <c r="N175" i="17"/>
  <c r="A231" i="13" l="1"/>
  <c r="T175" i="17"/>
  <c r="U175" i="17" s="1"/>
  <c r="A232" i="13" l="1"/>
  <c r="A233" i="13" l="1"/>
  <c r="A234" i="13" l="1"/>
  <c r="A235" i="13" l="1"/>
  <c r="A236" i="13" l="1"/>
  <c r="A237" i="13" l="1"/>
  <c r="T82" i="15"/>
  <c r="U82" i="15" s="1"/>
  <c r="A238" i="13" l="1"/>
  <c r="A239" i="13" l="1"/>
  <c r="A240" i="13" l="1"/>
  <c r="A241" i="13" l="1"/>
  <c r="A242" i="13" l="1"/>
  <c r="A243" i="13" l="1"/>
  <c r="A244" i="13" l="1"/>
  <c r="A245" i="13" l="1"/>
  <c r="A246" i="13" l="1"/>
  <c r="A247" i="13" l="1"/>
  <c r="A248" i="13" l="1"/>
  <c r="A249" i="13" l="1"/>
  <c r="A250" i="13" l="1"/>
  <c r="A251" i="13" l="1"/>
  <c r="A252" i="13" l="1"/>
  <c r="A253" i="13" l="1"/>
  <c r="A254" i="13" l="1"/>
  <c r="A255" i="13" l="1"/>
  <c r="A256" i="13" l="1"/>
  <c r="A257" i="13" l="1"/>
  <c r="A258" i="13" l="1"/>
  <c r="A259" i="13" l="1"/>
  <c r="A260" i="13" l="1"/>
  <c r="A261" i="13" l="1"/>
  <c r="A262" i="13" l="1"/>
  <c r="A263" i="13" l="1"/>
  <c r="A264" i="13" l="1"/>
  <c r="A265" i="13" l="1"/>
  <c r="A266" i="13" l="1"/>
  <c r="A267" i="13" l="1"/>
  <c r="A268" i="13" l="1"/>
  <c r="A269" i="13" l="1"/>
  <c r="A270" i="13" l="1"/>
  <c r="A271" i="13" l="1"/>
  <c r="A272" i="13" l="1"/>
  <c r="A273" i="13" l="1"/>
  <c r="A274" i="13" l="1"/>
  <c r="A275" i="13" l="1"/>
  <c r="A276" i="13" l="1"/>
  <c r="A277" i="13" l="1"/>
  <c r="A278" i="13" l="1"/>
  <c r="A279" i="13" l="1"/>
  <c r="A280" i="13" l="1"/>
  <c r="A281" i="13" l="1"/>
  <c r="A282" i="13" l="1"/>
  <c r="A283" i="13" l="1"/>
  <c r="A284" i="13" l="1"/>
  <c r="A285" i="13" l="1"/>
  <c r="A286" i="13" l="1"/>
  <c r="A287" i="13" l="1"/>
  <c r="A288" i="13" l="1"/>
  <c r="A289" i="13" l="1"/>
  <c r="A290" i="13" l="1"/>
  <c r="A291" i="13" l="1"/>
  <c r="A292" i="13" l="1"/>
  <c r="A293" i="13" l="1"/>
  <c r="A294" i="13" l="1"/>
  <c r="A295" i="13" l="1"/>
  <c r="A296" i="13" l="1"/>
  <c r="A297" i="13" l="1"/>
  <c r="A298" i="13" l="1"/>
  <c r="A299" i="13" l="1"/>
  <c r="A300" i="13" l="1"/>
  <c r="A301" i="13" l="1"/>
  <c r="A302" i="13" l="1"/>
  <c r="A303" i="13" l="1"/>
  <c r="A304" i="13" l="1"/>
  <c r="A305" i="13" l="1"/>
  <c r="A306" i="13" l="1"/>
  <c r="A307" i="13" l="1"/>
  <c r="A308" i="13" l="1"/>
  <c r="A309" i="13" l="1"/>
  <c r="A310" i="13" l="1"/>
  <c r="A311" i="13" l="1"/>
  <c r="A312" i="13" l="1"/>
  <c r="A313" i="13" l="1"/>
  <c r="A314" i="13" l="1"/>
  <c r="A315" i="13" l="1"/>
  <c r="A316" i="13" l="1"/>
  <c r="A317" i="13" l="1"/>
  <c r="A318" i="13" l="1"/>
  <c r="A319" i="13" l="1"/>
  <c r="A320" i="13" l="1"/>
  <c r="A321" i="13" l="1"/>
  <c r="A322" i="13" l="1"/>
  <c r="A323" i="13" l="1"/>
  <c r="A324" i="13" l="1"/>
  <c r="A325" i="13" l="1"/>
  <c r="A326" i="13" l="1"/>
  <c r="A327" i="13" l="1"/>
  <c r="A328" i="13" l="1"/>
  <c r="A329" i="13" l="1"/>
  <c r="A330" i="13" l="1"/>
  <c r="A331" i="13" l="1"/>
  <c r="A332" i="13" l="1"/>
  <c r="A333" i="13" l="1"/>
  <c r="A334" i="13" l="1"/>
  <c r="A335" i="13" l="1"/>
  <c r="A336" i="13" l="1"/>
  <c r="A337" i="13" l="1"/>
  <c r="A338" i="13" l="1"/>
  <c r="A339" i="13" l="1"/>
  <c r="A340" i="13" l="1"/>
  <c r="A341" i="13" l="1"/>
  <c r="A342" i="13" l="1"/>
  <c r="A343" i="13" l="1"/>
  <c r="A344" i="13" l="1"/>
  <c r="A345" i="13" l="1"/>
  <c r="A346" i="13" l="1"/>
  <c r="A347" i="13" l="1"/>
  <c r="A348" i="13" l="1"/>
  <c r="A349" i="13" l="1"/>
  <c r="A350" i="13" l="1"/>
  <c r="A351" i="13" l="1"/>
  <c r="A352" i="13" l="1"/>
  <c r="A353" i="13" l="1"/>
  <c r="A354" i="13" l="1"/>
  <c r="A355" i="13" l="1"/>
  <c r="A356" i="13" l="1"/>
  <c r="A357" i="13" l="1"/>
  <c r="L405" i="13" l="1"/>
  <c r="V405" i="13" s="1"/>
  <c r="A358" i="13"/>
  <c r="L407" i="13" l="1"/>
  <c r="V407" i="13" s="1"/>
  <c r="A359" i="13"/>
  <c r="L409" i="13" l="1"/>
  <c r="V409" i="13" s="1"/>
  <c r="A360" i="13"/>
  <c r="A361" i="13" l="1"/>
  <c r="A363" i="13" l="1"/>
  <c r="A364" i="13" l="1"/>
  <c r="A365" i="13" l="1"/>
  <c r="A366" i="13" l="1"/>
  <c r="A367" i="13" l="1"/>
  <c r="A368" i="13" l="1"/>
  <c r="A369" i="13" l="1"/>
  <c r="A370" i="13" l="1"/>
  <c r="A371" i="13" l="1"/>
  <c r="A372" i="13" l="1"/>
  <c r="A373" i="13" l="1"/>
  <c r="A374" i="13" l="1"/>
  <c r="A375" i="13" l="1"/>
  <c r="A376" i="13" l="1"/>
  <c r="A377" i="13" l="1"/>
  <c r="A378" i="13" l="1"/>
  <c r="A379" i="13" l="1"/>
  <c r="A380" i="13" l="1"/>
  <c r="A381" i="13" l="1"/>
  <c r="A382" i="13" l="1"/>
  <c r="A383" i="13" l="1"/>
  <c r="A384" i="13" l="1"/>
  <c r="A385" i="13" l="1"/>
  <c r="A386" i="13" s="1"/>
  <c r="A387" i="13" s="1"/>
  <c r="A388" i="13" s="1"/>
  <c r="A389" i="13" s="1"/>
  <c r="A390" i="13" s="1"/>
  <c r="A391" i="13" s="1"/>
  <c r="A392" i="13" s="1"/>
  <c r="A394" i="13" s="1"/>
  <c r="A395" i="13" s="1"/>
  <c r="A396" i="13" s="1"/>
  <c r="A397" i="13" s="1"/>
  <c r="A398" i="13" s="1"/>
  <c r="A399" i="13" s="1"/>
  <c r="A400" i="13" s="1"/>
  <c r="A401" i="13" s="1"/>
  <c r="A402" i="13" s="1"/>
  <c r="A403" i="13" s="1"/>
  <c r="A404" i="13" s="1"/>
  <c r="A405" i="13" s="1"/>
  <c r="A406" i="13" s="1"/>
  <c r="A407" i="13" s="1"/>
  <c r="A408" i="13" s="1"/>
  <c r="A409" i="13" s="1"/>
  <c r="A410" i="13" s="1"/>
  <c r="A411" i="13" s="1"/>
  <c r="A412" i="13" s="1"/>
  <c r="A413" i="13" s="1"/>
  <c r="A414" i="13" s="1"/>
  <c r="A415" i="13" s="1"/>
  <c r="A416" i="13" s="1"/>
  <c r="A417" i="13" s="1"/>
  <c r="A418" i="13" s="1"/>
  <c r="A419" i="13" s="1"/>
  <c r="A420" i="13" s="1"/>
  <c r="A421" i="13" s="1"/>
  <c r="A423" i="13" s="1"/>
  <c r="A424" i="13" s="1"/>
  <c r="A425" i="13" s="1"/>
  <c r="A426" i="13" s="1"/>
  <c r="A427" i="13" s="1"/>
  <c r="A428" i="13" s="1"/>
  <c r="A429" i="13" s="1"/>
  <c r="A430" i="13" s="1"/>
  <c r="A431" i="13" s="1"/>
  <c r="A432" i="13" s="1"/>
  <c r="A433" i="13" s="1"/>
  <c r="A434" i="13" s="1"/>
  <c r="A435" i="13" s="1"/>
  <c r="A436" i="13" s="1"/>
  <c r="A437" i="13" s="1"/>
  <c r="A438" i="13" s="1"/>
  <c r="A439" i="13" s="1"/>
  <c r="A440" i="13" s="1"/>
  <c r="A441" i="13" s="1"/>
  <c r="A442" i="13" s="1"/>
  <c r="A443" i="13" s="1"/>
  <c r="A444" i="13" s="1"/>
  <c r="A445" i="13" s="1"/>
  <c r="A446" i="13" s="1"/>
  <c r="A447" i="13" s="1"/>
  <c r="A448" i="13" s="1"/>
  <c r="A449" i="13" s="1"/>
  <c r="A450" i="13" s="1"/>
  <c r="A451" i="13" s="1"/>
  <c r="A452" i="13" s="1"/>
  <c r="A453" i="13" s="1"/>
  <c r="A454" i="13" s="1"/>
  <c r="A455" i="13" s="1"/>
  <c r="A456" i="13" s="1"/>
  <c r="A457" i="13" s="1"/>
  <c r="L393" i="13" l="1"/>
  <c r="V393" i="13" s="1"/>
  <c r="L397" i="13" l="1"/>
  <c r="V397" i="13" s="1"/>
  <c r="L395" i="13"/>
  <c r="V395" i="13" s="1"/>
  <c r="L399" i="13"/>
  <c r="L401" i="13" l="1"/>
  <c r="V401" i="13" s="1"/>
  <c r="V399" i="13"/>
  <c r="L472" i="13"/>
  <c r="L480" i="13" s="1"/>
  <c r="K472" i="13"/>
  <c r="K480" i="13" s="1"/>
  <c r="L403" i="13" l="1"/>
  <c r="L426" i="13" s="1"/>
  <c r="V426" i="13" s="1"/>
  <c r="N470" i="13"/>
  <c r="L418" i="13" l="1"/>
  <c r="V403" i="13"/>
  <c r="K418" i="13"/>
  <c r="V418" i="13"/>
  <c r="N472" i="13"/>
  <c r="N480" i="13" s="1"/>
  <c r="O470" i="13" l="1"/>
  <c r="M50" i="13" l="1"/>
  <c r="O472" i="13"/>
  <c r="O480" i="13" s="1"/>
  <c r="Q470" i="13"/>
  <c r="Q472" i="13" s="1"/>
  <c r="Q480" i="13" s="1"/>
  <c r="L460" i="13"/>
  <c r="L420" i="13"/>
  <c r="L424" i="13"/>
  <c r="D460" i="13" l="1"/>
  <c r="V424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tc={0199BDCF-5444-4FCF-B66D-76EF128372E5}</author>
    <author>tc={C23AF5DB-E005-4AC2-B25A-ACDA68B5FE0E}</author>
    <author>tc={FA3EB868-CFEA-47F8-8343-BB72A3626B5C}</author>
    <author>tc={D758B99A-99CD-4845-9093-589F61C0E9A8}</author>
    <author>tc={36B8F554-30F8-4530-A103-F529B935C206}</author>
    <author>PC CAMILA</author>
    <author>tc={2FDD0A9A-59B2-4F76-8663-7875041F5CC4}</author>
  </authors>
  <commentList>
    <comment ref="C75" authorId="0" shapeId="0" xr:uid="{0199BDCF-5444-4FCF-B66D-76EF128372E5}">
      <text>
        <r>
          <rPr>
            <sz val="11"/>
            <color theme="1"/>
            <rFont val="Arial"/>
            <family val="2"/>
          </rPr>
  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Estudios y diseños nuevos, o ajustes a diseños que no corresponden a reprocesos.
</t>
        </r>
      </text>
    </comment>
    <comment ref="B90" authorId="1" shapeId="0" xr:uid="{C23AF5DB-E005-4AC2-B25A-ACDA68B5FE0E}">
      <text>
        <r>
          <rPr>
            <sz val="11"/>
            <color theme="1"/>
            <rFont val="Arial"/>
            <family val="2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el contratista anteriormente asignado a la Ejecución del proyecto si aplica
Respuesta:
    Discriminar los reporcesos que hayan tenido lugar en la ejecución del proyecto</t>
        </r>
      </text>
    </comment>
    <comment ref="C185" authorId="2" shapeId="0" xr:uid="{FA3EB868-CFEA-47F8-8343-BB72A3626B5C}">
      <text>
        <r>
          <rPr>
            <sz val="11"/>
            <color theme="1"/>
            <rFont val="Arial"/>
            <family val="2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los reprocesos de las obras complementarias asignadas y ejecutadas por el contratista anterior</t>
        </r>
      </text>
    </comment>
    <comment ref="C188" authorId="3" shapeId="0" xr:uid="{D758B99A-99CD-4845-9093-589F61C0E9A8}">
      <text>
        <r>
          <rPr>
            <sz val="11"/>
            <color theme="1"/>
            <rFont val="Arial"/>
            <family val="2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Diligenciar los reprocesos de las obras de mejoramientos asignadas y ejecutadas por el contratista anterior</t>
        </r>
      </text>
    </comment>
    <comment ref="C190" authorId="4" shapeId="0" xr:uid="{36B8F554-30F8-4530-A103-F529B935C206}">
      <text>
        <r>
          <rPr>
            <sz val="11"/>
            <color theme="1"/>
            <rFont val="Arial"/>
            <family val="2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Discriminar los items no previstos generados por los rerpocesos.</t>
        </r>
      </text>
    </comment>
    <comment ref="K468" authorId="5" shapeId="0" xr:uid="{B3BC0EE1-C669-4ED3-8AC6-62AFEFD47CDA}">
      <text>
        <r>
          <rPr>
            <b/>
            <sz val="8"/>
            <color indexed="81"/>
            <rFont val="Tahoma"/>
            <family val="2"/>
          </rPr>
          <t>SE DEBE AJUSTAR LA FORMULA A CADA FILA A COBRAR LA DIFERENCIA DEL INDEXADO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491" authorId="6" shapeId="0" xr:uid="{2FDD0A9A-59B2-4F76-8663-7875041F5CC4}">
      <text>
        <r>
          <rPr>
            <sz val="11"/>
            <color theme="1"/>
            <rFont val="Arial"/>
            <family val="2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DIGITAR VALOR TOTAL DE INDEXACIÓN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Pavilion Power</author>
  </authors>
  <commentList>
    <comment ref="I10" authorId="0" shapeId="0" xr:uid="{00000000-0006-0000-0200-000001000000}">
      <text>
        <r>
          <rPr>
            <b/>
            <sz val="9"/>
            <color rgb="FF000000"/>
            <rFont val="Tahoma"/>
            <family val="2"/>
          </rPr>
          <t>HP Pavilion Power: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 incrementa cantidad por intervención de fachada total 378,87m2</t>
        </r>
      </text>
    </comment>
    <comment ref="I12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aumenta cantidad y mdedida verificada en obra total 134,94m2</t>
        </r>
      </text>
    </comment>
    <comment ref="I16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aumenta cantidad incluyendo filos y dilataciones de fachada</t>
        </r>
      </text>
    </comment>
    <comment ref="I17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aumenta cantidad por intervencion de muro contra escalera 86,57 - mas 5% de desperdicio total 90,90m2</t>
        </r>
      </text>
    </comment>
    <comment ref="I2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cantidad final 158,4m2 mas 5% de desperdicio</t>
        </r>
      </text>
    </comment>
    <comment ref="I2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total cantidad memoria con interventoria 281,6 m2- mas 5% de desperdicio total 295,68m2</t>
        </r>
      </text>
    </comment>
    <comment ref="I2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total medido 64,8 mas 5% de desperdicio total 68,04ml</t>
        </r>
      </text>
    </comment>
    <comment ref="B143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item para incluir en balance de colegio parte antigua</t>
        </r>
      </text>
    </comment>
    <comment ref="D143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item para incluir en balance de colegio parte antigua</t>
        </r>
      </text>
    </comment>
    <comment ref="F143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HP Pavilion Power:</t>
        </r>
        <r>
          <rPr>
            <sz val="9"/>
            <color indexed="81"/>
            <rFont val="Tahoma"/>
            <family val="2"/>
          </rPr>
          <t xml:space="preserve">
item para incluir en balance de colegio parte antigua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C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Digitar numero de trabajadores</t>
        </r>
      </text>
    </comment>
    <comment ref="C8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Digitar numero de meses</t>
        </r>
      </text>
    </comment>
  </commentList>
</comments>
</file>

<file path=xl/sharedStrings.xml><?xml version="1.0" encoding="utf-8"?>
<sst xmlns="http://schemas.openxmlformats.org/spreadsheetml/2006/main" count="2550" uniqueCount="842">
  <si>
    <t>FORMATO</t>
  </si>
  <si>
    <t>Código:</t>
  </si>
  <si>
    <t>Versión:</t>
  </si>
  <si>
    <t>ACTA PARCIAL</t>
  </si>
  <si>
    <t>No. Acta</t>
  </si>
  <si>
    <t>ACTA FINAL</t>
  </si>
  <si>
    <t>(marque X)</t>
  </si>
  <si>
    <t>CONTRATO DE OBRA  No.</t>
  </si>
  <si>
    <t xml:space="preserve">OBJETO: </t>
  </si>
  <si>
    <t xml:space="preserve">CONTRATISTA  :         </t>
  </si>
  <si>
    <t xml:space="preserve">PLAZO INICIAL                     </t>
  </si>
  <si>
    <t>:</t>
  </si>
  <si>
    <t xml:space="preserve">C.C.  ó  NIT        : </t>
  </si>
  <si>
    <t xml:space="preserve">VR. INICIAL                  </t>
  </si>
  <si>
    <t xml:space="preserve">FECHA INICIACION               </t>
  </si>
  <si>
    <t xml:space="preserve">INTERVENTOR  :       </t>
  </si>
  <si>
    <t xml:space="preserve"> ANTICIPO OBRA</t>
  </si>
  <si>
    <t>FECHA TERMINAC.INICIAL</t>
  </si>
  <si>
    <t>INSTITUCIÓN EDUCATIVA:</t>
  </si>
  <si>
    <t xml:space="preserve">VR. ADICIONAL No. 1     </t>
  </si>
  <si>
    <t xml:space="preserve">PLAZO ADICIONAL MOD. 1              </t>
  </si>
  <si>
    <t xml:space="preserve">VR. ADICIONAL No. 2            </t>
  </si>
  <si>
    <t xml:space="preserve">PLAZO ADICIONAL MOD. 2              </t>
  </si>
  <si>
    <t>LLAVE INSTITUCIÓN EDUCATIVA:</t>
  </si>
  <si>
    <t xml:space="preserve">VR. FINAL                    </t>
  </si>
  <si>
    <t>TIEMPO SUSPENDIDO 1</t>
  </si>
  <si>
    <t>PERIODO SUSPENDIDO 1</t>
  </si>
  <si>
    <t>FECHA REINICIO 1</t>
  </si>
  <si>
    <t xml:space="preserve">No. DDP: </t>
  </si>
  <si>
    <t>TIEMPO SUSPENDIDO 2</t>
  </si>
  <si>
    <t>PERIODO SUSPENDIDO 2</t>
  </si>
  <si>
    <t>FECHA REINICIO 2</t>
  </si>
  <si>
    <t>TIEMPO SUSPENDIDO 3</t>
  </si>
  <si>
    <t>PERIODO SUSPENDIDO 3</t>
  </si>
  <si>
    <t>FECHA REINICIO 3</t>
  </si>
  <si>
    <t>PLAZO ADICIONAL MOD. 3</t>
  </si>
  <si>
    <t>TIEMPO SUSPENDIDO 4</t>
  </si>
  <si>
    <t>PERIODO SUSPENDIDO 4</t>
  </si>
  <si>
    <t>FECHA REINICIO 4</t>
  </si>
  <si>
    <t>VALOR TOTAL PAGAR EN LA PRESENTE ACTA</t>
  </si>
  <si>
    <t xml:space="preserve">PLAZO TOTAL                    </t>
  </si>
  <si>
    <t xml:space="preserve">FECHA FINAL                       </t>
  </si>
  <si>
    <t xml:space="preserve">BALANCE GENERAL ACTUALIZADO </t>
  </si>
  <si>
    <t>CONDICIONES ORIGINALES</t>
  </si>
  <si>
    <t>OBRA EJECUTADA</t>
  </si>
  <si>
    <t>ITEM</t>
  </si>
  <si>
    <t>DESCRIPCION</t>
  </si>
  <si>
    <t>UN</t>
  </si>
  <si>
    <t>CANT</t>
  </si>
  <si>
    <t>PRECIO</t>
  </si>
  <si>
    <t>VALOR</t>
  </si>
  <si>
    <t>PRESENTE ACTA</t>
  </si>
  <si>
    <t>ACUMULADO ANTERIOR</t>
  </si>
  <si>
    <t>ACUMULADO ACTUAL</t>
  </si>
  <si>
    <t>FASE DE ESTUDIOS Y DISEÑOS</t>
  </si>
  <si>
    <t>CANTIDAD</t>
  </si>
  <si>
    <t>VR. EJECUTADO</t>
  </si>
  <si>
    <t>% EJEC.</t>
  </si>
  <si>
    <t>ETAPA DE IMPLEMENTACION Y/O COMPLEMENTACION DE ESTUDIOS Y DISEÑOS</t>
  </si>
  <si>
    <t>TOTAL  ETAPA DE IMPLEMENTACION Y/O COMPLEMENTACION DE ESTUDIOS Y DISEÑOS</t>
  </si>
  <si>
    <t>TOTAL ETAPA DE ESTUDIOS Y DISEÑOS PARA PROYECTOS NUEVOS</t>
  </si>
  <si>
    <t>IMPLEMENTACIÓN PAPSO (Plan de Aplicación del Protocolo de Seguridad en la Obra)</t>
  </si>
  <si>
    <t>ETAPA DE IMPLEMENTACION PAPSO (Ver detalle en Anexo 1 PAPSO)</t>
  </si>
  <si>
    <t>TOTAL ETAPA DE IMPLEMENTACION PAPSO</t>
  </si>
  <si>
    <t>FASE CONSTRUCCIÓN</t>
  </si>
  <si>
    <t>PRELIMINARES</t>
  </si>
  <si>
    <t>1.3</t>
  </si>
  <si>
    <t>DEMOLICIONES - DESMONTES - RETIROS</t>
  </si>
  <si>
    <t>CIMENTACION</t>
  </si>
  <si>
    <t>2.3</t>
  </si>
  <si>
    <t>ACERO DE REFUERZO PARA CIMENTACION - ESTRUCTURA - MAMPOSTERIA Y OTROS</t>
  </si>
  <si>
    <t>DESAGÜES E INSTALACIONES SUBTERRANEAS</t>
  </si>
  <si>
    <t>DESAGÜES PARA AGUAS NEGRAS</t>
  </si>
  <si>
    <t>M</t>
  </si>
  <si>
    <t>MAMPOSTERIA</t>
  </si>
  <si>
    <t>5.4</t>
  </si>
  <si>
    <t>ELEMENTOS ESTRUCTURALES Y NO ESTRUCTURALES</t>
  </si>
  <si>
    <t>INSTALACIONES HIDROSANITARIAS</t>
  </si>
  <si>
    <t>RED GENERAL DE AGUA FRIA</t>
  </si>
  <si>
    <t>INSTALACIÓN ELECTRICA, TELEFÓNICA Y COMUNICACIONES</t>
  </si>
  <si>
    <t>SALIDAS PARA ALUMBRADO Y TOMAS</t>
  </si>
  <si>
    <t>ACOMETIDAS Y CONDUCTORES</t>
  </si>
  <si>
    <t>ASEO Y VARIOS</t>
  </si>
  <si>
    <t>ASEO Y LIMPIEZA</t>
  </si>
  <si>
    <t>RECUPERACION DE ESTRUCTURAS DE CONCRETO</t>
  </si>
  <si>
    <t>1.3.4</t>
  </si>
  <si>
    <t>DEMOLICIÓN DE CONSTRUCCIONES EXISTENTES (INC. RETIRO DE SOBR.)</t>
  </si>
  <si>
    <t>M2</t>
  </si>
  <si>
    <t>1.3.8</t>
  </si>
  <si>
    <t>DEMOLICION MUROS EN BLOQUE; E = 12 cm (INC. RETIRO DE SOBR.)</t>
  </si>
  <si>
    <t>2.1.7</t>
  </si>
  <si>
    <t>EXCAVACION MANUAL EN MATERIAL COMUN (No incluye Cargue ni Retiro de Sobrantes)</t>
  </si>
  <si>
    <t>M3</t>
  </si>
  <si>
    <t>2.1.8</t>
  </si>
  <si>
    <t>CARGUE Y RETIRO DE MATERIAL DE EXCAVACIÓN</t>
  </si>
  <si>
    <t>2.3.2</t>
  </si>
  <si>
    <t>ACERO DE REFUERZO 60000 PSI</t>
  </si>
  <si>
    <t>KG</t>
  </si>
  <si>
    <t>2.3.3</t>
  </si>
  <si>
    <t>GRAFIL DE 4,0 mm A 8,5 mm</t>
  </si>
  <si>
    <t>2.3.6</t>
  </si>
  <si>
    <t>GROUTING CONCRETO FLUIDO</t>
  </si>
  <si>
    <t>ML</t>
  </si>
  <si>
    <t>3.2.7</t>
  </si>
  <si>
    <t>TUBERIA PVC SANITARIA DE 4" (incluye atraque en concreto)</t>
  </si>
  <si>
    <t>ESTRUCTURA</t>
  </si>
  <si>
    <t>LOSAS DE ENTREPSIO EN CONCRETO</t>
  </si>
  <si>
    <t>5.2.21</t>
  </si>
  <si>
    <t>MURO EN LADRILLO ESTRUCTURAL  E=15 CM. NO INCLUYE REFUERZO</t>
  </si>
  <si>
    <t>5.4.1</t>
  </si>
  <si>
    <t>ANCLAJE PARA REFORZAMIENTO EN CONCRETO Y EPOXICO PARA Ø 3/8" - 9 cm. DE PROFUNDIDAD ESTÁNDAR (PERFORACIÓN - LIMPIEZA - EPÓXICO)</t>
  </si>
  <si>
    <t>CM</t>
  </si>
  <si>
    <t>VARIOS - MAMPOSTERIA</t>
  </si>
  <si>
    <t>7.4.1</t>
  </si>
  <si>
    <t>ACCESORIOS PVC-P Ø 1/2"</t>
  </si>
  <si>
    <t>7.4.2</t>
  </si>
  <si>
    <t>ACCESORIOS PVC-P Ø 3/4"</t>
  </si>
  <si>
    <t>7.4.3</t>
  </si>
  <si>
    <t>ACCESORIOS PVC-P Ø 1"</t>
  </si>
  <si>
    <t>7.4.24</t>
  </si>
  <si>
    <t>REGISTRO P/D RED WHITE  Ø 1/2" ó EQUIVALENTE</t>
  </si>
  <si>
    <t>7.4.25</t>
  </si>
  <si>
    <t>REGISTRO P/D RED WHITE  Ø 3/4" ó EQUIVALENTE</t>
  </si>
  <si>
    <t>7.7.2</t>
  </si>
  <si>
    <t>PUNTO DESAGUE PVC Ø 3" - Ø 4"</t>
  </si>
  <si>
    <t>7.7.6</t>
  </si>
  <si>
    <t xml:space="preserve">REUBICACIÓN SALIDA SANITARIA </t>
  </si>
  <si>
    <t>BAJANTES - VENTILACIONES - REVENTILACIONES A.N.</t>
  </si>
  <si>
    <t>7.8.1</t>
  </si>
  <si>
    <t>BAJANTE A.N.  PVC Ø 3" (INC. ACCESORIOS)</t>
  </si>
  <si>
    <t>8.1.1</t>
  </si>
  <si>
    <t>SALIDA + INTERRUPTOR SENCILLO LUMINEX O EQUIVALENTE - PVC</t>
  </si>
  <si>
    <t>8.1.8</t>
  </si>
  <si>
    <t>SALIDA + TOMACORRIENTE DOBLE MONOFASICA - PVC</t>
  </si>
  <si>
    <t>8.3.8</t>
  </si>
  <si>
    <t>TUBERIA EMT 1/2" - SUSPENDIDA INCLUYE ACCESORIOS Y FIJACIONES</t>
  </si>
  <si>
    <t>8.3.10</t>
  </si>
  <si>
    <t>TUBERIA EMT 1" - SUSPENDIDA INCLUYE ACCESORIOS Y FIJACIONES</t>
  </si>
  <si>
    <t>8.3.14</t>
  </si>
  <si>
    <t>CABLEADO 1#12</t>
  </si>
  <si>
    <t>8.3.16</t>
  </si>
  <si>
    <t>CABLEADO 2#12</t>
  </si>
  <si>
    <t>TABLEROS E INTERRUPTORES</t>
  </si>
  <si>
    <t>8.4.7</t>
  </si>
  <si>
    <t>INTERRUPTOR AUTOMATICO ENCHUFABLE 1 POLO 15/60 A</t>
  </si>
  <si>
    <t>PUESTA A TIERRA Y PROTECCIÓN CONTRA DESCARGAS ATMOSFÉRICAS</t>
  </si>
  <si>
    <t>ELECTRODO DE PUESTA A TIERRA EN CU DE 5/8"X 8' + CONECTOR</t>
  </si>
  <si>
    <t>SUMINISTRO  DE UN KIT DE MONTAJE PARA PUNTA CAPTADORA COMPUESTO DE LOS SIGUIENTES ELEMENTOS: BASE EN BRONCE CON TORNILLOS DE FIJACIÓN A LA SUPERFICIE DE CONCRETO. PUNTA CAPTADORA FRANKLIN DE 1.00 M. DE ALTURA. EN ACERO INOXIDABLE DE Ø 3/8 “ TIPO 1 “. ABRA</t>
  </si>
  <si>
    <t>SUMINISTRO E INSTALACION DE CABLE DE COBRE DESNUDO 2/0 PARA MALLA PUESTA A TIERRA</t>
  </si>
  <si>
    <t>TENDIDO DE TUBERÍA Ø 1” GALVANIZADO IMC EMBEBIDO EN LAS COLUMNAS DE CONCRETO, DESDE LA CUBIERTA HASTA EL TERRENO.</t>
  </si>
  <si>
    <t>ABRAZADERAS DE BRONCE PARA SOPORTAR EL CABLE AL MURO DE CONCRETO APROBADAS PARA INTEMPERIE.</t>
  </si>
  <si>
    <t>GRAPA CUADRADA DE BRONCE PARA SOPORTAR EL CABLE AL MURO DE CONCRETO APROBADAS PARA INTEMPERIE.</t>
  </si>
  <si>
    <t>CONEXIÓN EXOTÉRMICA VARILLA-CABLE CALIBRE #2 AWG. INCLUYE SUMINISTRO DE MOLDE FUNDENTE Y DEMÁS ACCESORIOS.</t>
  </si>
  <si>
    <t xml:space="preserve">CAJA DE INSPECCION PARA ELECTRODO DE PUESTA A TIERRA 30 X 30. INCLUYE MARCO Y TAPA </t>
  </si>
  <si>
    <t>PAÑETES</t>
  </si>
  <si>
    <t>9.1.1</t>
  </si>
  <si>
    <t>FILOS Y DILATACIONES</t>
  </si>
  <si>
    <t>9.1.2</t>
  </si>
  <si>
    <t xml:space="preserve">PAÑETE IMPERMEABILIZADO S/MUROS 1:3. </t>
  </si>
  <si>
    <t>9.1.4</t>
  </si>
  <si>
    <t xml:space="preserve">PAÑETE LISO CULATAS 1:3  </t>
  </si>
  <si>
    <t>PISOS</t>
  </si>
  <si>
    <t>BASES PISOS Y AFINADOS</t>
  </si>
  <si>
    <t>10.1.2</t>
  </si>
  <si>
    <t>AFINADO IMPERMEABILIZADO MORTERO 1:3 H=4</t>
  </si>
  <si>
    <t>GRADAS</t>
  </si>
  <si>
    <t>CUBIERTAS E IMPERMEABILIZACIONES</t>
  </si>
  <si>
    <t>IMPERMEABILIZACIONES Y AISLAMIENTOS</t>
  </si>
  <si>
    <t>11.2.18</t>
  </si>
  <si>
    <t>SUMINISTRO E INSTALACION DE ESTRUCTURA METALICA PARA CUBIERTAS. NORMA NSR10 TITULO F. PERFILERIA ASTM A572 GR50 Y ASTM A37. SOLDADURA E70XX. INC CERCHAS, CORREAS, TENSORES, ANCLAJES Y ACCESORIOS, LIMPIEZA SSPC-SP3, PINTURA ANTICORROSIVA 3 MILS Y ACABADO ESMALTE ALQUIDICO 3 MILS</t>
  </si>
  <si>
    <t>11.2.22</t>
  </si>
  <si>
    <t>SUMINISTRO E INSTALACION DE CUBIERTA TERMOACUSTICA UPVC BLANCO - BLANCO CON FIBRA DE CARBONO DE 2,5 MM COLOR A DEFINIR</t>
  </si>
  <si>
    <t>ACCESORIOS Y OTROS</t>
  </si>
  <si>
    <t>11.3.4</t>
  </si>
  <si>
    <t>SUMINISTRO E INSTALACION DE CANAL LAMINA GALVANIZADA  Ds = 50 cm - CAL 20. INCLUYE SOPORTES, SOSCOS, REFUERZOS Y GARGOLAS DE REBOSE</t>
  </si>
  <si>
    <t>11.3.8</t>
  </si>
  <si>
    <t xml:space="preserve">FLANCHE LAMINA GALVANIZADA CL. 20  -  DS=30 cm. </t>
  </si>
  <si>
    <t>11.3.15</t>
  </si>
  <si>
    <t>BAJANTE A.LL. PVC Ø 4" (INC. ACCESORIOS)</t>
  </si>
  <si>
    <t>CARPINTERÍA METÁLICA</t>
  </si>
  <si>
    <t>12.2.4</t>
  </si>
  <si>
    <t>SUMINISTRO E INSTALACION DE MARCOS PUERTAS LAMINA C.R. C18 - 2,00 X 1,00 M. INCLUYE ANTICORROSIVO, ESMALTE, ANCLAJE, BISAGRAS TIPO PESADO Y CARGUE EN MORTERO</t>
  </si>
  <si>
    <t>12.2.5</t>
  </si>
  <si>
    <t>SUMINISTRO E INSTALACION DE PUERTA METALICA ENTAMBORADA LAMINA C.R. C18 (ANTIC - ESMALTE)</t>
  </si>
  <si>
    <t>12.2.15</t>
  </si>
  <si>
    <t>BARANDA METALICA CORREDORES DE CIRCULACION, TUBO CIRCULAR EN ACERO GALVANIZADO DE 2" INCLINADO HACIA EL INTERIOR ANCLADA A BORDILLO DE CONCRETO CON PLATINAS DE 0,17 CM X 0,20 CM DE ACERO DE 1/4" Y CHAZO DE ANCLAJE DE 3/8" X 3" CON PLATINAS DE HIERRO LATERALES DE 3/8" X 2" Y PLATINAS INTERNAS DE 1/4" X 1 1/2"  TUBO INTERNO EN ACERO DE 1 1/2" DOS MANOS DE ANTICORROSIVO Y ACABADO EN PINTURA ESMALTE</t>
  </si>
  <si>
    <t>12.2.16</t>
  </si>
  <si>
    <t>PASAMANOS METALICO TUBO ESTRUCTURAL 1 1/2" 2.5 MM. INCLUYE ANCLAJES Y ACCESORIOS</t>
  </si>
  <si>
    <t>CIELOS RASOS Y DIVISIONES</t>
  </si>
  <si>
    <t>PINTURA</t>
  </si>
  <si>
    <t>PINTURA SOBRE MAMPOSTERIA</t>
  </si>
  <si>
    <t>CERRADURAS Y VIDRIOS</t>
  </si>
  <si>
    <t>VIDRIOS Y ESPEJOS</t>
  </si>
  <si>
    <t>19.3.1</t>
  </si>
  <si>
    <t>ESPEJO CRISTAL 4 mm - BISELADO 2 cm</t>
  </si>
  <si>
    <t>19.3.2</t>
  </si>
  <si>
    <t>INSTALACION ESPEJOS (M.O.)</t>
  </si>
  <si>
    <t>21.1.1</t>
  </si>
  <si>
    <t>ASEO GENERAL</t>
  </si>
  <si>
    <t>21.1.6</t>
  </si>
  <si>
    <t>SONDEO Y REVISIÓN DE DESAGUES</t>
  </si>
  <si>
    <t>21.1.7</t>
  </si>
  <si>
    <t/>
  </si>
  <si>
    <t>27.1</t>
  </si>
  <si>
    <t>Diseño de obras complementarias</t>
  </si>
  <si>
    <t>Ejecución de obras complementarias</t>
  </si>
  <si>
    <t>28.1</t>
  </si>
  <si>
    <t>Ejecución de obras de mejoramiento</t>
  </si>
  <si>
    <t>NP-032</t>
  </si>
  <si>
    <t>TENDIDO DE CONDUCTOR DE COBRE DESNUDO # 1/0 AWG, DESDE LA CUBIERTA HASTA EL TERRENO POR LAS BAJANTES.</t>
  </si>
  <si>
    <t>NP-038</t>
  </si>
  <si>
    <t>CIELO RASO SUSPENDIDO PVC JUNTA PERDIDA (Perfileria metálica, Cal .24-26,  estructura cada 50 cm).</t>
  </si>
  <si>
    <t>NP-079</t>
  </si>
  <si>
    <t>LAMPARA HERMETICA LED 15X120 2X18W, LUZ BLANCA, POLICARBONATO Y VIDRIO, ANCHO 10 CM , 36W DE POTENCIA</t>
  </si>
  <si>
    <t>CONCRETOS PARA CIMENTACION</t>
  </si>
  <si>
    <t>2.3.4</t>
  </si>
  <si>
    <t>MALLA ELECTROSOLDADA ESTÁNDAR</t>
  </si>
  <si>
    <t>CUBIERTAS</t>
  </si>
  <si>
    <t>11.2.21</t>
  </si>
  <si>
    <t>SUMINISTRO E INSTALACION DE CUBIERTA ALVEOLAR DE 8 MM TRANSPARENTE (INC. ESTRUCTURA METALICA DE CUBIERTA, PARALES, ELEMENTOS DE FIJACIÓN Y DEMÁS ACCESORIOS NECESARIOS PARA SU CORRECTO FUNCIONAMIENTO)</t>
  </si>
  <si>
    <t>VARIOS - PINTURA</t>
  </si>
  <si>
    <t>18.4.11</t>
  </si>
  <si>
    <t xml:space="preserve">PINTURA KORAZA PARA FACHADAS </t>
  </si>
  <si>
    <t>18.1.8</t>
  </si>
  <si>
    <t>VINILO BAJO PLACA  -  2 MANOS</t>
  </si>
  <si>
    <t>OBRAS EXTERIORES</t>
  </si>
  <si>
    <t>CERRAMIENTOS Y MOBILIARIO URBANO</t>
  </si>
  <si>
    <t>20.3.4</t>
  </si>
  <si>
    <t>PORTON EN  TUBO Y MALLA ONDULADA</t>
  </si>
  <si>
    <t>21.1.5</t>
  </si>
  <si>
    <t>LIMPIEZA DE CANALES Y BAJANTES</t>
  </si>
  <si>
    <t>TRANSPORTES</t>
  </si>
  <si>
    <t>TRANSPORTE PARA DISTANCIAS SUPERIORES A 30 KM DEL CENTRO URBANO</t>
  </si>
  <si>
    <t>M3/KM</t>
  </si>
  <si>
    <t>NO PREVISTOS</t>
  </si>
  <si>
    <t>VALOR  COSTO DIRECTO OBRA</t>
  </si>
  <si>
    <t>ADMINISTRACION</t>
  </si>
  <si>
    <t>(</t>
  </si>
  <si>
    <t xml:space="preserve">  )</t>
  </si>
  <si>
    <t>IMPREVISTOS.</t>
  </si>
  <si>
    <t>UTILIDAD.</t>
  </si>
  <si>
    <t>IVA SOBRE UTILIDAD</t>
  </si>
  <si>
    <t>VALOR TOTAL  OBRA</t>
  </si>
  <si>
    <t>VALOR  COSTO DIRECTO ESTUDIOS Y DISEÑOS</t>
  </si>
  <si>
    <t xml:space="preserve">I.        V.          A.                                                (  </t>
  </si>
  <si>
    <t>VALOR TOTAL  ESTUDIOS Y DISEÑOS</t>
  </si>
  <si>
    <t>VALOR  COSTO DIRECTO IMPLEMENTACIÓN PAPSO</t>
  </si>
  <si>
    <t>VALOR TOTAL IMPLEMENTACIÓN PAPSO</t>
  </si>
  <si>
    <t>VALOR TOTAL  ESTUDIOS , DISEÑOS , PAPSO,  Y OBRA</t>
  </si>
  <si>
    <t xml:space="preserve">VALOR AJUSTE AL PESO </t>
  </si>
  <si>
    <t>AMORTIZACION DEL ANTICIPO                       (</t>
  </si>
  <si>
    <t>VALOR TOTAL ACTA</t>
  </si>
  <si>
    <t>PORCENTAJE EJECUTADO PRESENTE ACTA</t>
  </si>
  <si>
    <t>VALOR A PAGAR AJUSTADO AL PESO</t>
  </si>
  <si>
    <t>SALDO DEL CONTRATO</t>
  </si>
  <si>
    <t>SALDO POR AMORTIZAR</t>
  </si>
  <si>
    <t xml:space="preserve"> RESUMEN PRESENTE ACTA POR TIPOS DE PAGO</t>
  </si>
  <si>
    <t>No.</t>
  </si>
  <si>
    <t>TIPO DE PAGO</t>
  </si>
  <si>
    <t>CONCEPTO</t>
  </si>
  <si>
    <t>VALOR CONCEPTO</t>
  </si>
  <si>
    <t>VALOR AIU</t>
  </si>
  <si>
    <t>VALOR FACTURADO</t>
  </si>
  <si>
    <t>AMORTIZACION ANTICIPO</t>
  </si>
  <si>
    <t>TOTAL A PAGAR</t>
  </si>
  <si>
    <t>B-OBRA - PRIMER PAGO ESTUDIOS Y DISEÑOS 90%</t>
  </si>
  <si>
    <t>18232020005-B-ESTUDIOS Y DISEÑOS TÉCNICOS</t>
  </si>
  <si>
    <t>B-OBRA - AVANCE F2 90%</t>
  </si>
  <si>
    <t>51909501226-B-IMPLEMENTACIÓN PAPSO</t>
  </si>
  <si>
    <t>18231501036-B-OBRA - AVANCE F2 90%</t>
  </si>
  <si>
    <t>B-OBRA - LIQUIDACIÓN F2 10%</t>
  </si>
  <si>
    <t>18231501037-B-OBRA - LIQUIDACIÓN F2 10%</t>
  </si>
  <si>
    <t>TOTALES</t>
  </si>
  <si>
    <t>Obras complementarias</t>
  </si>
  <si>
    <t>Diseño Obras complementarias</t>
  </si>
  <si>
    <t>Obras de Mejoramiento</t>
  </si>
  <si>
    <t>Ejecución de obras de Mejoramiento</t>
  </si>
  <si>
    <t>REPRESENTANTE LEGAL</t>
  </si>
  <si>
    <t xml:space="preserve">CONTRATISTA </t>
  </si>
  <si>
    <t>Por favor diligencie la información correspondiente a las obras complementarias incluidas en el acta parcial de obra</t>
  </si>
  <si>
    <t>COSTO DIRECTO OBRAS COMPLEMENTARIAS</t>
  </si>
  <si>
    <t>PASARELA - PUENTE DE CONEXIÓN ENTRE BLOQUES</t>
  </si>
  <si>
    <t>ELEMENTOS HORIZONTALES EN CONCRETO</t>
  </si>
  <si>
    <t>4.2.2</t>
  </si>
  <si>
    <t>VIGAS DE ENTREPISO EN CONCRETO DE 3000 PSI</t>
  </si>
  <si>
    <t>4.3.1</t>
  </si>
  <si>
    <t>LOSA ALIGERADA ENTREPISO H = 30 cm - CONCRETO 3000 PSI</t>
  </si>
  <si>
    <t xml:space="preserve">CUBIERTAS E IMPERMEABILIZACIONES </t>
  </si>
  <si>
    <t xml:space="preserve">CARPINTERIA DE METÁLICA </t>
  </si>
  <si>
    <t>CARPINTERIA EN LAMINA</t>
  </si>
  <si>
    <t>VOZ Y DATOS</t>
  </si>
  <si>
    <t>CABLEADO ESTRUCTURADO, VOZ Y DATOS</t>
  </si>
  <si>
    <t>8.6.8</t>
  </si>
  <si>
    <t>ACCES POINT 3COM O EQUIVALENTE</t>
  </si>
  <si>
    <t>8.6.11</t>
  </si>
  <si>
    <t>TOMACORRIENTE DOBLE POLO A TIERRA REGULADA</t>
  </si>
  <si>
    <t>8.6.13</t>
  </si>
  <si>
    <t>GABINETE 90X90 HOMOLOGADO INCLUYE VENTILADOR Y MULTITOMA</t>
  </si>
  <si>
    <t>8.6.14</t>
  </si>
  <si>
    <t>SWITCH 24 PUERTOS MARCA 3COM O EQUIVALENTE</t>
  </si>
  <si>
    <t>NP-023</t>
  </si>
  <si>
    <t xml:space="preserve">FACE PLATE DOBLE VOZ Y DATOS CAT 6 A INCLUYE CAJA METALICA </t>
  </si>
  <si>
    <t>NP-024</t>
  </si>
  <si>
    <t>JACK BLINDADOS CAT 6A</t>
  </si>
  <si>
    <t>NP-025</t>
  </si>
  <si>
    <t>PATCH CORD CATEGORIA 6A X 1 m CERTIFICADO</t>
  </si>
  <si>
    <t>NP-026</t>
  </si>
  <si>
    <t>PATCH PANEL 24 PUERTOS CATEGORIA 6A</t>
  </si>
  <si>
    <t>NP-027</t>
  </si>
  <si>
    <t xml:space="preserve">CERTIFICACION DE PUNTOS DE VOZ Y DATOS </t>
  </si>
  <si>
    <t>NP-028</t>
  </si>
  <si>
    <t xml:space="preserve">UPS TRIFASICA DE 8KW TRIFASICA 220 V </t>
  </si>
  <si>
    <t>NP-029</t>
  </si>
  <si>
    <t xml:space="preserve"> Cable hdmi longitud 8 mts  incluye caja metalica </t>
  </si>
  <si>
    <t>NP-030</t>
  </si>
  <si>
    <t xml:space="preserve"> Cable utp cat 6A CERTIFICADO LHZ</t>
  </si>
  <si>
    <t>NP-031</t>
  </si>
  <si>
    <t>Suministro, transporte e instalación de alambron de aluminio 8 mm</t>
  </si>
  <si>
    <t>TRANSFORMADORES</t>
  </si>
  <si>
    <t>8.11.3</t>
  </si>
  <si>
    <t>SUMINISTRO E INSTALACION DE SUBESTACION ELECTRICA EN POSTE 75 KVA. INCLUYE SOPORTES, ACCESORIOS Y PROTECCIONES. NORMAS SEGÚN OPERADOR DE RED LOCAL. CERTIFICACION RETIE</t>
  </si>
  <si>
    <t>ACOMETIDA EXTERNA</t>
  </si>
  <si>
    <t>8.3.44</t>
  </si>
  <si>
    <t>CABLEADO 3#2 + 1#8</t>
  </si>
  <si>
    <t>8.3.53</t>
  </si>
  <si>
    <t>CABLEADO 3#2/0 + 1#1/0 + 1#6</t>
  </si>
  <si>
    <t>8.4.15</t>
  </si>
  <si>
    <t>BREAKER INDUSTRIAL 3 X 125/225 A</t>
  </si>
  <si>
    <t>8.8.1</t>
  </si>
  <si>
    <t>TENDIDO CANALIZACION ELECTRICA SUBTERRANEA TUBERIA PVC TIPO DUCTO ELECTRICO DB 1 x 2"  PVC</t>
  </si>
  <si>
    <t>NP-002</t>
  </si>
  <si>
    <t>MASTIL CON CAPACETE IMC=3" X 3 MTS. INCLUYE ACCESORIOS DE FIJACION</t>
  </si>
  <si>
    <t>NP-004</t>
  </si>
  <si>
    <t xml:space="preserve">Gabinete de fabricación especial  con 2 compartimientos para interior  calibre 16 USG-y 18 USG con pintura electrostática de 1,2x1,2x0,50m para alojar, totalizadores, DPS tipo panel y modulo de analizador de redes con  totalizador de 250 amp y 11 protecciones tipo industrial de Frame de 3 X 15/60 A , según unifilar,  con barrajes en cobre  electrolítico 99% de 327A mínimo. Incluye interconexiones. </t>
  </si>
  <si>
    <t>NP-006</t>
  </si>
  <si>
    <t>Gabinete tipo intemperie 3 compartimientos para un medidor mas espacio para 3T.C de 300/5 y totalizador tripolar 3x250A  Incluye: barras mínimo 300A de Cu , 208V, IP44 y  elementos necesarios para su correcta instalación y funcionamiento según norma CHEC.</t>
  </si>
  <si>
    <t>VARIOS - PRELIMINARES</t>
  </si>
  <si>
    <t>1.4.3</t>
  </si>
  <si>
    <t>TRASIEGO CARRETILLA UNICAMENTE PARA PROYECTOS ESPECIALES AVALADOS POR LA INTERVENTORIA A UNA DISTANCIA DE 0 - 100 M.</t>
  </si>
  <si>
    <t>CERRAMIENTO</t>
  </si>
  <si>
    <t>EXCAVACIONES, RELLENOS Y REEMPLAZOS</t>
  </si>
  <si>
    <t>2.2.6</t>
  </si>
  <si>
    <t>CONCRETO PARA VIGAS DE CIMENTACIÓN 3000 PSI</t>
  </si>
  <si>
    <t>20.3.1</t>
  </si>
  <si>
    <t>CERRAMIENTO TUBO Y MALLA ONDULADA</t>
  </si>
  <si>
    <t>Por favor diligencie la información correspondiente a las obrasde mejoramiento incluidas en el acta parcial de obra</t>
  </si>
  <si>
    <t>OBRAS DE MEJORAMIENTO FRENTE 1</t>
  </si>
  <si>
    <t>MEJORAMIENTO EDIFICIO ANTIGUO</t>
  </si>
  <si>
    <t>1.3.12</t>
  </si>
  <si>
    <t>DEMOLICION PAÑETES (INC. RETIRO DE SOBR.)</t>
  </si>
  <si>
    <t>1.3.14</t>
  </si>
  <si>
    <t>DEMOLICIÓN DE PISOS EN BALDOSÍN (INC. RETIRO DE SOBR.)</t>
  </si>
  <si>
    <t>1.3.23</t>
  </si>
  <si>
    <t>DESMONTE CUBIERTAS ASBESTO CEMENTO (INC. RETIRO DE SOBR.)</t>
  </si>
  <si>
    <t>1.3.42</t>
  </si>
  <si>
    <t>REVISION Y REPARACION DE BAJANTES (INC. RETIRO DE SOBR.)</t>
  </si>
  <si>
    <t>PAÑETES SOBRE MUROS</t>
  </si>
  <si>
    <t>10.1.7</t>
  </si>
  <si>
    <t>CONCRETO ESCOBEADO H = 0.10. 2500 PSI</t>
  </si>
  <si>
    <t>ACABADOS PISOS</t>
  </si>
  <si>
    <t>10.2.14</t>
  </si>
  <si>
    <t>PISO EN GRAVILLA LAVADA</t>
  </si>
  <si>
    <t>10.2.27</t>
  </si>
  <si>
    <t>TABLETA GRES LISO DE 33 x 33 MORTERO 1:4</t>
  </si>
  <si>
    <t>10.4.5</t>
  </si>
  <si>
    <t>GRADAS EN TABLETA GRES Y GRAVILLA 0.30</t>
  </si>
  <si>
    <t>11.2.16</t>
  </si>
  <si>
    <t>TEJA TRANSPARENTE TIPO AJOVER No 4</t>
  </si>
  <si>
    <t>PINTURA SOBRE METAL</t>
  </si>
  <si>
    <t>18.2.1</t>
  </si>
  <si>
    <t>ANTICORROSIVO S/LAMINA  LLENA</t>
  </si>
  <si>
    <t>18.2.2</t>
  </si>
  <si>
    <t>ANTICORROSIVO S/LAMINA LINEAL</t>
  </si>
  <si>
    <t>18.2.3</t>
  </si>
  <si>
    <t>ESMALTE  S/ LAMINA  LLENA</t>
  </si>
  <si>
    <t>18.2.5</t>
  </si>
  <si>
    <t>ESMALTE  S/ MARCOS LAMINA</t>
  </si>
  <si>
    <t>18.4.2</t>
  </si>
  <si>
    <t>COLORPLAST FACHADA</t>
  </si>
  <si>
    <t>OBRAS DE MEJORAMIENTO FRENTE 2</t>
  </si>
  <si>
    <t>1.3.1</t>
  </si>
  <si>
    <t>DEMOLICION CIELO RASO FALSO (INC. RETIRO DE SOBR.)</t>
  </si>
  <si>
    <t>1.3.22</t>
  </si>
  <si>
    <t>DESMONTE CANALES Y BAJANTES (INC. RETIRO DE SOBR.)</t>
  </si>
  <si>
    <t>1.3.28</t>
  </si>
  <si>
    <t>DESMONTE VENTANAS O PUERTAS METÁLICAS (INC. RETIRO DE SOBRANTES)</t>
  </si>
  <si>
    <t>1.3.31</t>
  </si>
  <si>
    <t>ESCARIFICAR PAÑETES (INC. RETIRO DE SOBR.)</t>
  </si>
  <si>
    <t>1.3.33</t>
  </si>
  <si>
    <t>RETIRO DE MANTOS ASFALTICOS (INC. RETIRO DE SOBR.)</t>
  </si>
  <si>
    <t>1.3.36</t>
  </si>
  <si>
    <t>DESMONTE TANQUES ELEVADOS CON R. SOB. (INC. CONEXIONES)</t>
  </si>
  <si>
    <t>1.3.41</t>
  </si>
  <si>
    <t>REVISIÓN y REPARACION TANQUE PARA SANITARIO (LAVADO, CAMBIO  FLOTADOR y ACCESORIOS)</t>
  </si>
  <si>
    <t>1.4.2</t>
  </si>
  <si>
    <t>RETIRO DE SOBRANTES CARGUE TRANSPORTE Y DISPOSICION FINAL DE ESCOMBROS A SITIO AUTORIZADO</t>
  </si>
  <si>
    <t>3.2.10</t>
  </si>
  <si>
    <t>5.6.4</t>
  </si>
  <si>
    <t xml:space="preserve">MURO EN DRY WALL DE 12 MM  INCLUYE ESTRUCTURA METALICA , MASILLA , CINTA Y PRIMERA MANO DE PINTURA , VISTO DOS CARAS  E=12 cms </t>
  </si>
  <si>
    <t>CONEXION A TANQUES</t>
  </si>
  <si>
    <t>7.2.1</t>
  </si>
  <si>
    <t>CONEXIÓN COMPLETA A TANQUE ELEVADO EN Ø PVC</t>
  </si>
  <si>
    <t>7.4.34</t>
  </si>
  <si>
    <t>CHEQUE P/D RED WHITE  Ø 1/2" ó EQUIVALENTE</t>
  </si>
  <si>
    <t>7.4.35</t>
  </si>
  <si>
    <t>CHEQUE P/D RED WHITE  Ø 3/4" ó EQUIVALENTE</t>
  </si>
  <si>
    <t>SALIDAS SANITARIAS</t>
  </si>
  <si>
    <t>7.7.3</t>
  </si>
  <si>
    <t xml:space="preserve">REPARACIONES SANITARIAS EN 2" </t>
  </si>
  <si>
    <t>7.7.4</t>
  </si>
  <si>
    <t xml:space="preserve">REPARACIONES TUBERIA PVC SANITARIA DE 3" </t>
  </si>
  <si>
    <t>7.7.5</t>
  </si>
  <si>
    <t xml:space="preserve">REPARACIONES TUBERIA PVC SANITARIA DE 4" </t>
  </si>
  <si>
    <t xml:space="preserve"> </t>
  </si>
  <si>
    <t>8.1.4</t>
  </si>
  <si>
    <t>SALIDA + BOTON TIMBRE - PVC</t>
  </si>
  <si>
    <t>8.1.5</t>
  </si>
  <si>
    <t>SALIDA + CAMPANA TIMBRE - PVC</t>
  </si>
  <si>
    <t>8.4.1</t>
  </si>
  <si>
    <t>TABLERO DE AUTOMÁTICOS DE 12 CIRCUITOS TIPO PESADO CON PUERTA Y CERRADURA DE CIERRE, CERRADURA Y ESPACIO TOTALIZADOR INDUSTRIAL NTQ-412T Y BARRAJE DE TIERRA AISLADA.</t>
  </si>
  <si>
    <t>8.4.14</t>
  </si>
  <si>
    <t>BREAKER INDUSTRIAL 3 X 75/100 A</t>
  </si>
  <si>
    <t>8.7.1</t>
  </si>
  <si>
    <t>8.7.4</t>
  </si>
  <si>
    <t>8.7.7</t>
  </si>
  <si>
    <t>8.7.8</t>
  </si>
  <si>
    <t>8.7.9</t>
  </si>
  <si>
    <t>8.7.11</t>
  </si>
  <si>
    <t>8.7.12</t>
  </si>
  <si>
    <t>8.7.18</t>
  </si>
  <si>
    <t>9.1.10</t>
  </si>
  <si>
    <t>RESANES GENERALES</t>
  </si>
  <si>
    <t>10.2.23</t>
  </si>
  <si>
    <t>PULIDA Y BRILLO GRANITO, INCLUYE TRATAMIENTO DE RESANES Y JUNTAS</t>
  </si>
  <si>
    <t>11.1.3</t>
  </si>
  <si>
    <t>IMPERMEABILIZACION CANALES MANTO ASFALTICO Y FOIL ALUMINIO</t>
  </si>
  <si>
    <t>11.2.8</t>
  </si>
  <si>
    <t xml:space="preserve">DESMONTE TEJA ONDULADA A.C. </t>
  </si>
  <si>
    <t>11.2.11</t>
  </si>
  <si>
    <t>DESMONTE CERCHAS Y CORREAS</t>
  </si>
  <si>
    <t>11.3.5</t>
  </si>
  <si>
    <t>SUMINISTRO E INSTALACION DE CANAL LAMINA GALVANIZADA  Ds = 80 cm - CAL 20. INCLUYE SOPORTES, SOSCOS, REFUERZOS Y GARGOLAS DE REBOSE</t>
  </si>
  <si>
    <t>11.3.10</t>
  </si>
  <si>
    <t>TRAGANTES Ø 4"</t>
  </si>
  <si>
    <t>11.3.13</t>
  </si>
  <si>
    <t xml:space="preserve">FLANCHE LAMINA GALVANIZADA CL. 20  -  DS=80 cm. </t>
  </si>
  <si>
    <t>CIELOS RASOS</t>
  </si>
  <si>
    <t>17.1.1</t>
  </si>
  <si>
    <t>ARMADURA MADERA Y MALLA</t>
  </si>
  <si>
    <t>18.1.4</t>
  </si>
  <si>
    <t>PINTURA EN VINILO TIPO 1 MUROS INTERIORES 3 MANOS</t>
  </si>
  <si>
    <t>19.3.3</t>
  </si>
  <si>
    <t>VIDRIO CRUDO INCOLORO 4 mm -  TIPO PELDAR Ó SIMILAR</t>
  </si>
  <si>
    <t>26.1</t>
  </si>
  <si>
    <t>NPP-011</t>
  </si>
  <si>
    <t xml:space="preserve">MANTENIMIENTO DE CUBIERTA (Incluye desmonte  cargue y retiro de tejas,caballetes.  Revisión, ajuste, limpieza manual,  anticorrosivo y  pintura esmalte  para  cerchas y correas) </t>
  </si>
  <si>
    <t>NPP-012</t>
  </si>
  <si>
    <t>TEJA FIBROCEMENTO. Tipo Eternit No6.o equivalente.(Incluye gancho de fijación) 20% Aprox para cambio</t>
  </si>
  <si>
    <t>NPP-013</t>
  </si>
  <si>
    <t>CABALLETE TEJA FIBROCEMENTO ARTICULADO. Tipo Eternit o equivalente.(Incluye tornillos fijadores)</t>
  </si>
  <si>
    <t>COSTO DIRECTO OBRAS DE MEJORAMIENTO</t>
  </si>
  <si>
    <t>ANEXO No. 1</t>
  </si>
  <si>
    <t>NUMERO DE PERSONAS</t>
  </si>
  <si>
    <t>NUMERO DE MESES</t>
  </si>
  <si>
    <t>COSTOS CONSUMIBLES POR ELEMENTOS DE PROTECCION, DOTACIONES, PERSONAL Y TRANSPORTE POR MES</t>
  </si>
  <si>
    <t xml:space="preserve">POR CADA PERSONA SE PAGARA </t>
  </si>
  <si>
    <t>COSTO FIJO POR ELEMENTOS DE PROTECCION, DOTACIONES, PERSONAL Y TRANSPORTE POR MES</t>
  </si>
  <si>
    <t>COSTO FIJO POR ELEMENTOS DE PROTECCION, DOTACIONES, PERSONAL Y TRANSPORTE POR NUMERO DE MESES</t>
  </si>
  <si>
    <t xml:space="preserve">COSTO VARIABLE  POR ADECUACIONES  </t>
  </si>
  <si>
    <t>COSTO VARIABLE POR ADECUACIONES (UNA VEZ)</t>
  </si>
  <si>
    <t>VALOR TOTAL POR IMPLEMENTACION DEL PROTOCOLO COVID</t>
  </si>
  <si>
    <t xml:space="preserve"># </t>
  </si>
  <si>
    <t xml:space="preserve">DESCRIPCIÓN </t>
  </si>
  <si>
    <t>UNIDAD DE MEDIDA</t>
  </si>
  <si>
    <t>CANTIDAD TOTAL/MESES</t>
  </si>
  <si>
    <t>VALOR UNIDAD</t>
  </si>
  <si>
    <t xml:space="preserve">VALOR MENSUAL </t>
  </si>
  <si>
    <t xml:space="preserve">ELEMENTOS DE DESINFECCIÓN </t>
  </si>
  <si>
    <t xml:space="preserve">JABON LÍQUIDO  ANTIBACTERIAL </t>
  </si>
  <si>
    <t>LITRO</t>
  </si>
  <si>
    <t xml:space="preserve">DESINFECTANTE </t>
  </si>
  <si>
    <t xml:space="preserve">LITRO </t>
  </si>
  <si>
    <t xml:space="preserve">GEL ANTIBACTERIAL </t>
  </si>
  <si>
    <t xml:space="preserve">ALCOHOL GLICERINADO </t>
  </si>
  <si>
    <t>GALON</t>
  </si>
  <si>
    <t>SUMINISTRO DE AGUA</t>
  </si>
  <si>
    <t>MES</t>
  </si>
  <si>
    <t>TOALLAS DESECHABLES PAQUETE DE 3 X 150 H0JAS</t>
  </si>
  <si>
    <t>PAQUETE</t>
  </si>
  <si>
    <t xml:space="preserve">MEZCLA DE HIPOCLORITO </t>
  </si>
  <si>
    <t>LAVADO Y DESINFECCIÓN DE AREAS DE TRABAJO</t>
  </si>
  <si>
    <t xml:space="preserve">SUB TOTAL </t>
  </si>
  <si>
    <t>DOTACIONES EPPs</t>
  </si>
  <si>
    <t>TAPABOCAS LAVABLES (20 lavadas, entregan 6 por persona)</t>
  </si>
  <si>
    <t>UNIDAD</t>
  </si>
  <si>
    <t>GUANTES DE NITRILO CAJA POR 100</t>
  </si>
  <si>
    <t>ACTIVIDADES DE SEGUIMIENTO</t>
  </si>
  <si>
    <t>EJECUCION DE LAS ACTIVIDADES PARA LA CORRECTA IMPLEMENTACION DE CONTROL Y VIGILANCIA DE MEDIDAS DE PREVENCION DURANTE EL TRABAJO, DE CONFORMIDAD CON EL DECRETO 684 Y 666. INCLUYE EL PERSONAL NECESARIO PARA EL CUMPLIMIENTO DE LAS MISMAS</t>
  </si>
  <si>
    <t>UN/MES</t>
  </si>
  <si>
    <t xml:space="preserve">TRANSPORTE </t>
  </si>
  <si>
    <t xml:space="preserve">DISPOSICIÓN FINAL DE RESIDUOS SOLIDOS </t>
  </si>
  <si>
    <t>TOTAL COSTO MENSUAL POR ELEMENTOS DE DESINFECCION, DOTACIONES, ACTIVIDADES DE SEGUIMIENTO Y TRANSPORTE</t>
  </si>
  <si>
    <t xml:space="preserve">ADECUACIONES (UNA SOLA VEZ) </t>
  </si>
  <si>
    <t>TERMOMETRO  INFRAROJO</t>
  </si>
  <si>
    <t xml:space="preserve">LAVAMANOS  PORTATIL EN AREAS DE TRABAJO FABRICADOS </t>
  </si>
  <si>
    <t>MECANISMO DE RESPUESTA ANTE LA PRESUNTA OCURRENCIA DE CASO DE COVID. ELEMENTOS DE PROTECCION ADICIONALES PARA EL ASEGURAMIENTO DE LA OBRA</t>
  </si>
  <si>
    <t>GLB</t>
  </si>
  <si>
    <t>ADECUACION DE ZONAS DE DESINFECCIÓN ENTRADA Y SALIDA DE LOS TRABAJADORES.</t>
  </si>
  <si>
    <t xml:space="preserve">SEÑALIZACIÓN INTERNA Y EXTERNA </t>
  </si>
  <si>
    <t xml:space="preserve">CANECAS DE PEDAL </t>
  </si>
  <si>
    <t xml:space="preserve">ASPERSORA DE DESINFECCIÓN PARA ESPACIOS </t>
  </si>
  <si>
    <t xml:space="preserve">DOTACIÓN EPPs </t>
  </si>
  <si>
    <t>DOTACIÓN DE UNIFORMES</t>
  </si>
  <si>
    <t>TOTAL COSTO POR ADECUACIONES (UNA SOLA VEZ)</t>
  </si>
  <si>
    <t>TIPO PAGO ESTUDIOS Y DISEÑOS</t>
  </si>
  <si>
    <t>B-OBRA - PRIMER PAGO ESTUDIOS Y DISEÑOS 50%</t>
  </si>
  <si>
    <t>B-OBRA - SEGUNDO PAGO ESTUDIOS Y DISEÑOS 50%</t>
  </si>
  <si>
    <t>B-OBRA - SEGUNDO PAGO ESTUDIOS Y DISEÑOS 40%</t>
  </si>
  <si>
    <t>B-OBRA - PAGO FINAL ESTUDIOS Y DISEÑOS 10%</t>
  </si>
  <si>
    <t>Departamento XXXX</t>
  </si>
  <si>
    <t>PRELIMINARES (ACTIVIDADES PARA REINICIO DE OBRA)</t>
  </si>
  <si>
    <t>ACTIVIDADES PARA REINICIO DE OBRA</t>
  </si>
  <si>
    <t>RESUMEN PRESENTE ACTA POR TIPOS DE PAGO PARA REEMBOLSO ACERO - CUENTA DE COBRO</t>
  </si>
  <si>
    <t>VALOR CUENTA DE COBRO</t>
  </si>
  <si>
    <t>18231501042- B-REEMBOLSO POR INCREMENTO VR ACERO</t>
  </si>
  <si>
    <t>SUBTOTALES</t>
  </si>
  <si>
    <t>VALOR TOTAL  ESTUDIOS , DISEÑOS , PAPSO,   OBRA Y RECONOCIMIENTO MAYOR VALOR DEL ACERO</t>
  </si>
  <si>
    <t>OTROSI No. XX, ADICIÓN RECONOCIMIENTO POR MAYOR COSTO DEL ACERO (INCLUYE IVA)</t>
  </si>
  <si>
    <t>N/A</t>
  </si>
  <si>
    <t>TOTALES PRESENTE ACTA</t>
  </si>
  <si>
    <t>CONTROL SALDO VALOR POR INDEXACION PRECIOS</t>
  </si>
  <si>
    <t xml:space="preserve">VALOR TOTAL  RECONOCIDO INDEXACION </t>
  </si>
  <si>
    <t>SALDO POR INDEXACION</t>
  </si>
  <si>
    <t>18231501043 - AJUSTE DE PRECIOS- INDEXACIÓN</t>
  </si>
  <si>
    <t>Obras por reprocesos</t>
  </si>
  <si>
    <t>Ejecución de obras por reproceso</t>
  </si>
  <si>
    <t>TOTAL COSTO DIRECTO POR REPROCESOS</t>
  </si>
  <si>
    <t>18231501044 - RED CONTRA INCENDIOS</t>
  </si>
  <si>
    <t>TOTAL OBRAS NO PREVISTAS</t>
  </si>
  <si>
    <t xml:space="preserve">TOTAL MAYORES CANTIDADES </t>
  </si>
  <si>
    <t>ACTA DE OBRA</t>
  </si>
  <si>
    <t>ACTIVIDADES DEL CONTRATO</t>
  </si>
  <si>
    <t>FO-SP-00-09</t>
  </si>
  <si>
    <r>
      <t xml:space="preserve">ETAPA DE ESTUDIOS Y DISEÑOS </t>
    </r>
    <r>
      <rPr>
        <b/>
        <sz val="10"/>
        <color rgb="FFFF0000"/>
        <rFont val="Arial"/>
        <family val="2"/>
      </rPr>
      <t>PARA PROYECTOS NUEVOS</t>
    </r>
  </si>
  <si>
    <t>Obras complementarias con reprocesos</t>
  </si>
  <si>
    <t xml:space="preserve">Formato de control, </t>
  </si>
  <si>
    <t>Cada acta lleva un consecutivo</t>
  </si>
  <si>
    <t>TOTAL  ETAPA DE IMPLEMENTACION Y/O COMPLEMENTACION DE ESTUDIOS Y DISEÑOS POR REPROCESOS CONTRATISTA ANTERIOR</t>
  </si>
  <si>
    <t xml:space="preserve">RECONOCIMIENTOS </t>
  </si>
  <si>
    <t>VALOR  COSTO DIRECTO RECONOCIMIENTO POR INDEXACIÓN DE PRECIOS</t>
  </si>
  <si>
    <t>A.     I.       U</t>
  </si>
  <si>
    <t>VALOR TOTAL RECONOCIMIENTO INDEXACIÓN DE PRECIOS</t>
  </si>
  <si>
    <t>VALOR  COSTO DIRECTO RECONOCIMIENTO POR IMPLEMENTACIÓN PAPSO</t>
  </si>
  <si>
    <t>VALOR TOTAL RECONOCIMIENTO IMPLEMENTACIÓN PAPSO</t>
  </si>
  <si>
    <t>VALOR  COSTO DIRECTO RECONOCIMIENTO POR MAYORES CANTIDADES</t>
  </si>
  <si>
    <t>VALOR TOTAL RECONOCIMIENTO MAYORES CANTIDADES</t>
  </si>
  <si>
    <t>VALOR TOTAL REEMBOLSO POR INCREMENTO VR. ACERO</t>
  </si>
  <si>
    <t>VALOR A PAGAR AJUSTADO AL PESO + RECONOCIMIENTOS</t>
  </si>
  <si>
    <t>Ejecución de Ajustes a Diseños por reproceso</t>
  </si>
  <si>
    <t>X</t>
  </si>
  <si>
    <t>SIETE (07) MESES</t>
  </si>
  <si>
    <t>13 DE MAYO DE 2022</t>
  </si>
  <si>
    <t>12 DE DICIEMBRE DE 2022</t>
  </si>
  <si>
    <t>21 DÍAS CALENDARIO</t>
  </si>
  <si>
    <t>13 DE FEBRERO DE 2023</t>
  </si>
  <si>
    <t>14 DE JUNIO A 4 DE JULIO DE 2022</t>
  </si>
  <si>
    <t>16 DÍAS CALENDARIO</t>
  </si>
  <si>
    <t>5 DE JULIO A 20 DE JULIO DE 2022</t>
  </si>
  <si>
    <t>1.1</t>
  </si>
  <si>
    <t>OBRAS PRELIMINARES</t>
  </si>
  <si>
    <t>1.1.1</t>
  </si>
  <si>
    <t xml:space="preserve">LIMPIEZA, DESCAPOTE, RETIRO SOBR. - MANUAL   H = 0,20 mts </t>
  </si>
  <si>
    <t>1.1.4</t>
  </si>
  <si>
    <t>REPLANTEO Y NIVELACIÓN DE TERRENO NATURAL</t>
  </si>
  <si>
    <t>1.3.7</t>
  </si>
  <si>
    <t>DEMOLICIÓN DE ORINAL O LAVAMANOS CORRIDO (INC. RETIRO DE SOBR.)</t>
  </si>
  <si>
    <t>1.4</t>
  </si>
  <si>
    <t>1.4.1</t>
  </si>
  <si>
    <t>DESMONTE CANCHA MULTIPLE (INC. RETIRO DE SOBR.)</t>
  </si>
  <si>
    <t>2.1.2</t>
  </si>
  <si>
    <t>EXCAVACION MANUAL EN RECEBO COMPACTADO (INC. CARGUE, TRANSPORTE Y DISPOSICION FINAL)</t>
  </si>
  <si>
    <t>2.1.11</t>
  </si>
  <si>
    <t xml:space="preserve">RELLENO EN RECEBO COMUN (Suministro, Extendido, Humedecimiento y Compactación)  </t>
  </si>
  <si>
    <t>2.2.5</t>
  </si>
  <si>
    <t>CONCRETO DE LIMPIEZA 1500 PSI</t>
  </si>
  <si>
    <t>2.2.7</t>
  </si>
  <si>
    <t>CONCRETO PARA ZAPATAS 3000 PSI</t>
  </si>
  <si>
    <t>2.2.10</t>
  </si>
  <si>
    <t>PLACA CONTRAPISO DE 10 cm - CONCRETO 3000 PSI. INCLUYE CORTE Y DILATACION</t>
  </si>
  <si>
    <t>2.3.1</t>
  </si>
  <si>
    <t>ACERO DE REFUERZO 37000 PSI</t>
  </si>
  <si>
    <t>2.5</t>
  </si>
  <si>
    <t xml:space="preserve">OBRAS DE MITIGACION Y ESTABILIZACION </t>
  </si>
  <si>
    <t>2.5.11</t>
  </si>
  <si>
    <t>CUNETA EN CONCRETO de 3,000 PSI 30*30 e=10 cm</t>
  </si>
  <si>
    <t>2.5.15</t>
  </si>
  <si>
    <t>PRADIZACION jardines (INC. TIERRA NEGRA)</t>
  </si>
  <si>
    <t>3.3</t>
  </si>
  <si>
    <t>DRENAJES</t>
  </si>
  <si>
    <t>3.3.3</t>
  </si>
  <si>
    <t>GEOTEXTIL NT 1600 (Incluye Suministro e Instalación).</t>
  </si>
  <si>
    <t>4.1</t>
  </si>
  <si>
    <t>ELEMENTOS VERTICALES EN CONCRETO</t>
  </si>
  <si>
    <t>4.1.5</t>
  </si>
  <si>
    <t>PANTALLAS EN CONCRETO DE  3000 PSI</t>
  </si>
  <si>
    <t>4.3</t>
  </si>
  <si>
    <t>4.3.11</t>
  </si>
  <si>
    <t>LOSA STEELDECK 3" CAL 22  - E = 12 cm (INC. CONCRETO 3000 PSI y MALLA ELECTROSOLDADA Ø 5mm - 15x15)</t>
  </si>
  <si>
    <t>5.1</t>
  </si>
  <si>
    <t>MAMPOSTERIA EN LADRILLO TOLETE Y HUECO</t>
  </si>
  <si>
    <t>5.2</t>
  </si>
  <si>
    <t>5.6.1</t>
  </si>
  <si>
    <t>BORDILLO PARA ASEOS. H = 0.40 M</t>
  </si>
  <si>
    <t>5.4.2</t>
  </si>
  <si>
    <t>ANCLAJE PARA REFORZAMIENTO EN CONCRETO Y EPOXICO PARA Ø 1/2" - 11 cm. DE PROFUNDIDAD ESTÁNDAR (PERFORACIÓN - LIMPIEZA - EPÓXICO)</t>
  </si>
  <si>
    <t>PREFABRICADOS EN CONCRETO Y OTROS</t>
  </si>
  <si>
    <t>6.1</t>
  </si>
  <si>
    <t>ELEMENTOS PREFABRICADOS EN CONCRETO</t>
  </si>
  <si>
    <t>6.1.1</t>
  </si>
  <si>
    <t>BORDILLO PREFABRICADO EN CONCRETO A - 50</t>
  </si>
  <si>
    <t>6.1.4</t>
  </si>
  <si>
    <t>ALFAJIAS EN CONCRETO 0,15 M INC. GOTERO</t>
  </si>
  <si>
    <t>6.1.6</t>
  </si>
  <si>
    <t>DINTEL CONCRETO 0,15M X 0,10 M</t>
  </si>
  <si>
    <t>6.2</t>
  </si>
  <si>
    <t>ELEMENTOS CONCRETO FUNDIDOS SITIO</t>
  </si>
  <si>
    <t>6.2.5</t>
  </si>
  <si>
    <t>MESONES EN CONCRETO DE 60 cm</t>
  </si>
  <si>
    <t>9.1.7</t>
  </si>
  <si>
    <t xml:space="preserve">PAÑETE LISO SOBRE MUROS 1:4  </t>
  </si>
  <si>
    <t>9.1.9</t>
  </si>
  <si>
    <t xml:space="preserve">PAÑETE RUSTICO SOBRE MUROS 1:5 </t>
  </si>
  <si>
    <t xml:space="preserve">PISOS </t>
  </si>
  <si>
    <t>10.1.1</t>
  </si>
  <si>
    <t>AFINADO ENDURECIDO MORTERO 1:3 H=4</t>
  </si>
  <si>
    <t>m2</t>
  </si>
  <si>
    <t>10.2.9</t>
  </si>
  <si>
    <t>BALDOSIN GRANITO BH-5 DE 33x33 MORTERO 1:4 - (INCLUYE JUNTA DE DILATACION, DESTRONQUE, PULIDA Y BRILLADA)</t>
  </si>
  <si>
    <t>10.2.33</t>
  </si>
  <si>
    <t>SUMINISTRO E INSTALACION DE BALDOSA CERAMICA ANTIDESLIZANTE EN DUROPISO 30X30.</t>
  </si>
  <si>
    <t>GUARDAESCOBAS</t>
  </si>
  <si>
    <t>10.3.12</t>
  </si>
  <si>
    <t>MEDIACAÑA EN GRANITO H = 0.10 m (COCINA)</t>
  </si>
  <si>
    <t>10.5</t>
  </si>
  <si>
    <t>CENEFAS, DILATACIONES Y PIRLANES</t>
  </si>
  <si>
    <t>10.5.2</t>
  </si>
  <si>
    <t>CENEFAS EN GRANITO PULIDO DE 0.25 (BOCAPUERTAS)</t>
  </si>
  <si>
    <t>10.5.4</t>
  </si>
  <si>
    <t>PIRLAN DE ALUMINIO</t>
  </si>
  <si>
    <t>11.1.1</t>
  </si>
  <si>
    <t>AFINADO CUBIERTAS PLANAS MORTERO 1:3 IMPERMEABILIZADO. INCLUYE PENDIENTADO Y REMATES</t>
  </si>
  <si>
    <t>11.1.5</t>
  </si>
  <si>
    <t>MEDIA CAÑA MORTERO DE PENDIENTE</t>
  </si>
  <si>
    <t>11.2</t>
  </si>
  <si>
    <t>CARPINTERIA EN ALUMINIO</t>
  </si>
  <si>
    <t>12.1.1</t>
  </si>
  <si>
    <t>SUMINISTRO E INSTALACION DE VENTANERIA DE ALUMINIO, TIPO CORREDIZA, PERFIL EXTRUIDO, ACABADO ANODIZADO, VIDRIO DE SEGURIDAD, NORMA NSR10 K.4.2 Y K.4.3. INCLUYE EMPAQUES, SELLOS, ANCLAJES Y ACCESORIOS</t>
  </si>
  <si>
    <t>CARPINTERÍA EN LAMINA</t>
  </si>
  <si>
    <t>12.2.2</t>
  </si>
  <si>
    <t>SUMINISTRO E INSTALACION DE MARCOS PUERTAS LAMINA C.R. C18 - 2,00 X 0,80 M. INCLUYE ANTICORROSIVO, ESMALTE, ANCLAJE, BISAGRAS TIPO PESADO Y CARGUE EN MORTERO</t>
  </si>
  <si>
    <t>12.2.3</t>
  </si>
  <si>
    <t>SUMINISTRO E INSTALACION DE MARCOS PUERTAS LAMINA C.R. C18 - 2,00 X 0,90 M. INCLUYE ANTICORROSIVO, ESMALTE, ANCLAJE, BISAGRAS TIPO PESADO Y CARGUE EN MORTERO</t>
  </si>
  <si>
    <t>12.2.6</t>
  </si>
  <si>
    <t>SUMINISTRO E INSTALACIÓN DE PUERTA METÁLICA ENTAMBORADA LAMINA C.R. C18 (ANTIC - ESMALTE)</t>
  </si>
  <si>
    <t>ENCHAPES</t>
  </si>
  <si>
    <t>ENCHAPE SOBRE MUROS</t>
  </si>
  <si>
    <t>14.1.1</t>
  </si>
  <si>
    <t>ENCHAPE PARED EGEO 20.5 X 20.5(inc win y remate en aluminio)</t>
  </si>
  <si>
    <t>14.1.9</t>
  </si>
  <si>
    <t>JUEGO DE INCRUSTACIONES - LINEA ESPACIO CORONA O EQUIVALENTE</t>
  </si>
  <si>
    <t>JG</t>
  </si>
  <si>
    <t>ENCHAPE SOBRE MESONES</t>
  </si>
  <si>
    <t>14.2.3</t>
  </si>
  <si>
    <t>GRANITO PULIDO MESONES LABORATORIOS -  B =  60 cm.</t>
  </si>
  <si>
    <t>14.2.5</t>
  </si>
  <si>
    <t>GRANITO PULIDO MESONES  B = 60 cm INCLUYE SALPICADERO Y FALDÓN</t>
  </si>
  <si>
    <t>APARATOS SANITARIOS Y ACCESORIOS</t>
  </si>
  <si>
    <t>APARATOS SANITARIOS</t>
  </si>
  <si>
    <t>16.1.2</t>
  </si>
  <si>
    <t>DUCHA CALYPSO MEZCLADOR (SUM E INSTALACION)</t>
  </si>
  <si>
    <t>16.1.18</t>
  </si>
  <si>
    <t>LAVAMANOS BLANCO ACUACER  (SUM E INSTALACION)</t>
  </si>
  <si>
    <t>16.1.25</t>
  </si>
  <si>
    <t>ORINAL MEDIANO DE COLGAR INSTITUCIONAL COLOR BLANCO P´CONEXIÓN Ø 5/8" REF 21-AA-8860 MANCESA O SIMILAR.</t>
  </si>
  <si>
    <t>16.1.31</t>
  </si>
  <si>
    <t xml:space="preserve">SUMINISTRO E INSTALACIÓN SANITARIO DE TANQUE AVANTI </t>
  </si>
  <si>
    <t>16.1.35</t>
  </si>
  <si>
    <t>POCETA ACERO INOX. 35x40 + GRIFERIA (SUM E INSTALACION)</t>
  </si>
  <si>
    <t>ACCESORIOS</t>
  </si>
  <si>
    <t>16.2.1</t>
  </si>
  <si>
    <t>BARRAS AYUDA MINUSVALIDOS (SUM E INSTALACION)</t>
  </si>
  <si>
    <t>OTROS - APARATOS SANITARIOS Y ACCESORIOS</t>
  </si>
  <si>
    <t>16.3.2</t>
  </si>
  <si>
    <t>LLAVE MANGUERA 1/2" (SUM E INSTALACION)</t>
  </si>
  <si>
    <t>APARATOS SANITARIOS Y ACCESORIOS - ANTIVANDÁLICOS TIPO PUSH (SUM E INSTALACION)</t>
  </si>
  <si>
    <t>16.4.1</t>
  </si>
  <si>
    <t>SANITARIO INSTITUCIONAL PARA DISCAPACITADOS COLOR BLANCO P´CONEXIÓN SUPERIOR REF 21-AA-2640 MANCESA O SIMILAR</t>
  </si>
  <si>
    <t>16.4.6</t>
  </si>
  <si>
    <t>SISTEMA DE ACCIONAMIENTO ANTIVANDALICO ALTA PRESION P/ORINAL DE COLGAR, DOCOL O  SIMILAR (INC. VÁLVULA DE DESCARGA, BOTON DE ACCIONAMIENTO ANTIVANDALICO Y ACCESORIOS PARA CONEXIÓN POSTERIOR)</t>
  </si>
  <si>
    <t>16.4.8</t>
  </si>
  <si>
    <t>GRIFERIA ANTIVANDALICA PARA LAVAMANOS PICO LARGO TIPO PUSH, CONEXION Ø 3/4" O 1/2", 24-AA-142006 DOCOL O SIMILAR.</t>
  </si>
  <si>
    <t>16.4.11</t>
  </si>
  <si>
    <t>KIT VÁLVULA DE DESCARGA ANTIVANDÁLICA  ALTA PRESIÓN PARA SANITARIO DE CONEXIÓN SUPERIOR, BOTÓN DE ACCIONAMIENTO CON PALANCA PARA DISCAPACITADOS, SIN TORNILLOS A LA VISTA, METÁLICO CROMADO IMPORTADO, REF 4-AA-880 DOCOL O  SIMILAR.</t>
  </si>
  <si>
    <t>16.4.13</t>
  </si>
  <si>
    <t>LAVAMANOS DE SOBREPONER MARSELLA BLANCO TIPO CORONA O SIMILAR</t>
  </si>
  <si>
    <t>16.4.14</t>
  </si>
  <si>
    <t>LAVAOJOS DE EMERGENCIA DE SOBREPONER EN LA PARED, RECIPIENTE A.B.S. DE INGENIERÍA RESISTENTE A QUÍMICOS, DE ACCIONAMIENTO MANUAL CON DESAGUE Y SIFÓN CROMADOS , SUMINISTRO Ø 1/2", PRESIÓN ENTRE 40 y 60 PSI  - REF 12-AA-7260-BT DOCOL O  SIMILAR.</t>
  </si>
  <si>
    <t>CIELORASOS Y DIVISIONES</t>
  </si>
  <si>
    <t>17.2.1</t>
  </si>
  <si>
    <t>DIVISIONES PARA BAÑOS EN ACERO INOXIDABLE</t>
  </si>
  <si>
    <t>18.1.3</t>
  </si>
  <si>
    <t>ESTUCO SOBRE PAÑETE</t>
  </si>
  <si>
    <t>18.4.3</t>
  </si>
  <si>
    <t xml:space="preserve">DEMARCACIÓN CON PINTURA TRÁFICO VEHICULAR CANCHA MÚLTIPLE </t>
  </si>
  <si>
    <t>18.4.10</t>
  </si>
  <si>
    <t>SUMINISTRO E INSTALACION DE PINTURA EPOXICA PARA PISOS, MUROS Y TECHOS INCLUYE PREPARACION DE SUPERFICIE Y PRIMER DE ADHERENCIA</t>
  </si>
  <si>
    <t>CERRADURAS</t>
  </si>
  <si>
    <t>19.1.5</t>
  </si>
  <si>
    <t>CERRADURA PUERTAS ACCESO PRINCIPAL</t>
  </si>
  <si>
    <t>19.1.6</t>
  </si>
  <si>
    <t>SUMINISTRO E INSTALACIÓN DE CERRADURA CILÍNDRICA DE POMO METÁLICO GRADO 2 FUNCIÓN AULA, (POMO INTERIOR SIEMPRE ACTIVO, POMO EXTERIOR SE ACTIVA CON LA LLAVE.) CON AMAESTRAMIENTO SEGÚN ESPECIFICACIÓN. REFERENCIA YALE  LF 5308 O EQUIVALENTE</t>
  </si>
  <si>
    <t>19.1.13</t>
  </si>
  <si>
    <t>CERRADURA SCHLAGE OFICINA A-50 PD</t>
  </si>
  <si>
    <t>19.1.10</t>
  </si>
  <si>
    <t>CERRADURA SCHLAGE BAÑO A-40 S</t>
  </si>
  <si>
    <t>OBRAS COMPLEMENTARIAS COMPROMETIDAS</t>
  </si>
  <si>
    <t xml:space="preserve">     </t>
  </si>
  <si>
    <t>20.3.5</t>
  </si>
  <si>
    <t xml:space="preserve">CERRAMIENTO TIPICO S.E.D.  INC. CIMENTACIÓN (S/DISEÑO AJUSTADO 2006 - VER PLANOS E IMÁGENES) INCLUYE EXCAVACION, RETIRO DE SOBRANTES Y LOCALIZACION H= 2.40 </t>
  </si>
  <si>
    <t>20.3.7</t>
  </si>
  <si>
    <t xml:space="preserve">ESTRUCTURA TOTAL PARA CANCHA MÚLTIPLE BALONCESTO - MICROFUTBOL - VOLEIBOL - ÁREA = 32,00 x 18,50 (INC. LOCALIZACIÓN Y REPLANTEO, EXCAVACIÓN MECÁMICA Y RETIRO, SUB-BASE B-400, ACERO DE TRANSMISIÓN DE ESFUERZOS, MALLA 15x15 Ø 5 mm., PLACA CONCRETO 3000 PSI </t>
  </si>
  <si>
    <t>21.1.15</t>
  </si>
  <si>
    <t>CARCAMO EN CONCRETO 3000 PSI (INTERIOR 60 x 20 CM). INCLUYE REJILLA PREFABRICADA</t>
  </si>
  <si>
    <t>21.1.4</t>
  </si>
  <si>
    <t>CARGUE Y RETIRO DE ESCOMBROS Y/O MATERIAL DE EXCAVACIÓN</t>
  </si>
  <si>
    <t xml:space="preserve">LIMPIEZA DE CAJAS DE INSPECCIÓN </t>
  </si>
  <si>
    <t>25.8.6</t>
  </si>
  <si>
    <t>PUENTE DE ADHERENCIA PARA LA PEGA DE CONCRETO FRESCO A CONCRETO ENDURECIDO</t>
  </si>
  <si>
    <t>OBRAS COMPLEMENTARIAS (Ver detalle en Anexo Acta Complementaria)</t>
  </si>
  <si>
    <t>27.2</t>
  </si>
  <si>
    <t>OBRAS DE MEJORAMIENTO (Ver detalle en Anexo Obras mejoramiento)</t>
  </si>
  <si>
    <t>COSTO DIRECTO FASE DE CONSTRUCCIÓN</t>
  </si>
  <si>
    <t>OBRAS NO PREVISTAS</t>
  </si>
  <si>
    <t>NP-2</t>
  </si>
  <si>
    <t>VIGA CINTA DE CONFINAMIENTO MAMPOSTERIA 0,15 MTS X 0,10 MTS</t>
  </si>
  <si>
    <t>NP-3</t>
  </si>
  <si>
    <t>RESANES MUROS (INCLUYE RASQUETEO O RETIRO  DE SUPERFICIE Y NIVELACION)</t>
  </si>
  <si>
    <t>NP-4</t>
  </si>
  <si>
    <t>PISO EN TABLON DE 30 X 30 CM TIPO SAHARA O EQUIVALENTE INCLUYE MATERIAL DE PEGA</t>
  </si>
  <si>
    <t>NP-5</t>
  </si>
  <si>
    <t xml:space="preserve">GUARDAESCOBA EN GRESS TIPO SAHARA </t>
  </si>
  <si>
    <t>NP-6</t>
  </si>
  <si>
    <t>CIELO RASO PLANO BLANCO EN LAMINA DE DRYWALL RESISTENTE AL FUEGO (RF)E:6MMINCLUYE ARMADURA DE SOPORTE REMATES BOCELES)</t>
  </si>
  <si>
    <t>NP-7</t>
  </si>
  <si>
    <t>MEDIA CAÑA EN PERFIL PVC 9CMS</t>
  </si>
  <si>
    <t>NP-8</t>
  </si>
  <si>
    <t>REPARACION DE SUPERFICIE CON RECONSTRUCCION DE FILOS(INCLUYE ESCARIFICACION ,APLICACIÓN DE MEZCLA:INVERCRYL-ESTUCO-PEGACOR-YESO Y DISPOSICION DE MATERIAL</t>
  </si>
  <si>
    <t>NP-9</t>
  </si>
  <si>
    <t>GRANIPLAST FACHADAS</t>
  </si>
  <si>
    <t xml:space="preserve">MAYORES CANTIDADES </t>
  </si>
  <si>
    <t>OBRAS NO PREVISTAS EJECUTADA</t>
  </si>
  <si>
    <t>OBRAS MAYORES CANTIDADES EJECUTADA</t>
  </si>
  <si>
    <t>"Contrato de obra No. 1380-1518-2022, Elaboración de los diseños y estudios técnicos, obtención de licencias de construcción en cualquiera de sus modalidades y/o licencias de urbanismo junto con los permisos y aprobaciones necesarias de obras en la Institución Educativa - IE ALBERTO SANTOFIMIO CAICEDO, sede PRINCIPAL ubicada en Ibagué Tolima, requeridos por el FFIE, en desarrollo del PLAN NACIONAL DE INFRAESTRUCTURA EDUCATIVA (PNIE)"</t>
  </si>
  <si>
    <t>CONSORCIO M Y&amp; E CANAAN FFIE</t>
  </si>
  <si>
    <t>901333356-4</t>
  </si>
  <si>
    <t>CONSORCIO INTER FFIE -2020</t>
  </si>
  <si>
    <t>ALBERTO SANTOFIMIO CAICEDO IBAGUE TOLIMA</t>
  </si>
  <si>
    <t>LL4-0543</t>
  </si>
  <si>
    <t>1380- 1518-2022</t>
  </si>
  <si>
    <t>21 DE JULIO A 31 DE JULIO DE 2022</t>
  </si>
  <si>
    <t>11 DÍAS CALENDARIO</t>
  </si>
  <si>
    <t>15 DÍAS CALENDARIO</t>
  </si>
  <si>
    <t>1 DE AGOSTO A 15 DE AGOSTO DE 2022</t>
  </si>
  <si>
    <t>16 DE AGOSTO DE 2022</t>
  </si>
  <si>
    <t>277 DÍAS</t>
  </si>
  <si>
    <t>HÉCTOR ADALBER ORDÓÑEZ ORTÍZ</t>
  </si>
  <si>
    <t>CONSORCIO M&amp;E CANAÁN FFIE</t>
  </si>
  <si>
    <t>GERMÁN ALFREDO BAZZANI PRADERE</t>
  </si>
  <si>
    <t>CONSORCIO INTERFFIE 2020</t>
  </si>
  <si>
    <t xml:space="preserve">INTERVENTORÍA </t>
  </si>
  <si>
    <t>ACTIVIDADES DEL CONTRATO POR REPROCESOS DEL CONTRATISTA ( GMP)</t>
  </si>
  <si>
    <t>PERIODO 1 DE DICIEMBRE DE 2022 AL 31 DE ENERO DE 2023</t>
  </si>
  <si>
    <t>+</t>
  </si>
  <si>
    <t>Valor en Pesos:</t>
  </si>
  <si>
    <t>← Digitar el valor</t>
  </si>
  <si>
    <t>Valor en Letras:</t>
  </si>
  <si>
    <t>Un</t>
  </si>
  <si>
    <t>Uno</t>
  </si>
  <si>
    <t>Centenas</t>
  </si>
  <si>
    <t>Billones</t>
  </si>
  <si>
    <t>Dos</t>
  </si>
  <si>
    <t>Decenas</t>
  </si>
  <si>
    <t>Tres</t>
  </si>
  <si>
    <t>Unidades</t>
  </si>
  <si>
    <t>Cuatro</t>
  </si>
  <si>
    <t>Miles de Millones</t>
  </si>
  <si>
    <t>Cinco</t>
  </si>
  <si>
    <t>Seis</t>
  </si>
  <si>
    <t>Siete</t>
  </si>
  <si>
    <t>Millones</t>
  </si>
  <si>
    <t>Ocho</t>
  </si>
  <si>
    <t>Nueve</t>
  </si>
  <si>
    <t>Diez</t>
  </si>
  <si>
    <t>Miles</t>
  </si>
  <si>
    <t>Once</t>
  </si>
  <si>
    <t>Doce</t>
  </si>
  <si>
    <t>Trece</t>
  </si>
  <si>
    <t>Cientos</t>
  </si>
  <si>
    <t>Catorce</t>
  </si>
  <si>
    <t>Quince</t>
  </si>
  <si>
    <t>Dieciséis</t>
  </si>
  <si>
    <t>Diecisiete</t>
  </si>
  <si>
    <t>Dieciocho</t>
  </si>
  <si>
    <t>Diecinueve</t>
  </si>
  <si>
    <t>Veinte</t>
  </si>
  <si>
    <t>Veintiuno</t>
  </si>
  <si>
    <t>Veintiun</t>
  </si>
  <si>
    <t>Veintidós</t>
  </si>
  <si>
    <t>Veintitrés</t>
  </si>
  <si>
    <t>Veinticuatro</t>
  </si>
  <si>
    <t>Veinticinco</t>
  </si>
  <si>
    <t>Veintiséis</t>
  </si>
  <si>
    <t>Veintisiete</t>
  </si>
  <si>
    <t>Veintiocho</t>
  </si>
  <si>
    <t>Veintinueve</t>
  </si>
  <si>
    <t>Treinta</t>
  </si>
  <si>
    <t>Cuarenta</t>
  </si>
  <si>
    <t>Cincuenta</t>
  </si>
  <si>
    <t>Sesenta</t>
  </si>
  <si>
    <t>Setenta</t>
  </si>
  <si>
    <t>Ochenta</t>
  </si>
  <si>
    <t>Noventa</t>
  </si>
  <si>
    <t>Cien</t>
  </si>
  <si>
    <t>Ciento</t>
  </si>
  <si>
    <t>Doscientos</t>
  </si>
  <si>
    <t>Trescientos</t>
  </si>
  <si>
    <t>Cuatrocientos</t>
  </si>
  <si>
    <t>Quinientos</t>
  </si>
  <si>
    <t>Seiscientos</t>
  </si>
  <si>
    <t>Setecientos</t>
  </si>
  <si>
    <t>Ochocientos</t>
  </si>
  <si>
    <t>Novecientos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</si>
</sst>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_)"/>
    <numFmt numFmtId="169" formatCode="&quot;$&quot;* #,##0.00;&quot;$&quot;* #,##0.00;_(@_)"/>
    <numFmt numFmtId="170" formatCode="0.0%"/>
    <numFmt numFmtId="171" formatCode="&quot;$&quot;\ #,##0"/>
    <numFmt numFmtId="172" formatCode="General_)"/>
    <numFmt numFmtId="179" formatCode="#,##0.00000"/>
  </numFmts>
  <fonts count="55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0"/>
      <name val="Arial"/>
      <family val="2"/>
    </font>
    <font>
      <sz val="10"/>
      <color indexed="8"/>
      <name val="MS Sans Serif"/>
      <family val="2"/>
    </font>
    <font>
      <b/>
      <sz val="10"/>
      <color theme="1"/>
      <name val="Arial"/>
      <family val="2"/>
    </font>
    <font>
      <sz val="10"/>
      <color theme="1"/>
      <name val="Verdana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b/>
      <sz val="9"/>
      <color indexed="81"/>
      <name val="Tahoma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b/>
      <sz val="18"/>
      <name val="Arial"/>
      <family val="2"/>
    </font>
    <font>
      <sz val="9"/>
      <color indexed="81"/>
      <name val="Tahom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4"/>
      <name val="Arial"/>
      <family val="2"/>
    </font>
    <font>
      <sz val="12"/>
      <color theme="1"/>
      <name val="Arial"/>
      <family val="2"/>
    </font>
    <font>
      <sz val="18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000000"/>
      <name val="Courier"/>
      <family val="3"/>
    </font>
    <font>
      <b/>
      <sz val="8"/>
      <color indexed="81"/>
      <name val="Tahoma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1"/>
      <name val="Courier"/>
      <family val="3"/>
    </font>
    <font>
      <sz val="11"/>
      <color theme="1"/>
      <name val="Arial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rgb="FFFF0000"/>
      <name val="Arial Narrow"/>
      <family val="2"/>
    </font>
    <font>
      <sz val="10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9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2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168" fontId="5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  <xf numFmtId="0" fontId="4" fillId="0" borderId="0"/>
    <xf numFmtId="0" fontId="3" fillId="0" borderId="0"/>
    <xf numFmtId="49" fontId="13" fillId="0" borderId="0" applyFill="0" applyBorder="0" applyProtection="0">
      <alignment horizontal="left" vertical="center"/>
    </xf>
    <xf numFmtId="0" fontId="4" fillId="0" borderId="0"/>
    <xf numFmtId="9" fontId="1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2" fontId="5" fillId="0" borderId="0"/>
    <xf numFmtId="0" fontId="4" fillId="0" borderId="0"/>
    <xf numFmtId="0" fontId="1" fillId="0" borderId="0"/>
    <xf numFmtId="0" fontId="1" fillId="0" borderId="0"/>
    <xf numFmtId="165" fontId="34" fillId="0" borderId="0" applyFont="0" applyFill="0" applyBorder="0" applyAlignment="0" applyProtection="0"/>
    <xf numFmtId="0" fontId="4" fillId="0" borderId="0"/>
    <xf numFmtId="43" fontId="44" fillId="0" borderId="0" applyFont="0" applyFill="0" applyBorder="0" applyAlignment="0" applyProtection="0"/>
  </cellStyleXfs>
  <cellXfs count="921">
    <xf numFmtId="0" fontId="0" fillId="0" borderId="0" xfId="0"/>
    <xf numFmtId="3" fontId="4" fillId="0" borderId="0" xfId="3" applyNumberFormat="1" applyFont="1" applyProtection="1">
      <protection hidden="1"/>
    </xf>
    <xf numFmtId="3" fontId="6" fillId="0" borderId="0" xfId="1" applyNumberFormat="1" applyFont="1" applyAlignment="1" applyProtection="1">
      <alignment horizontal="center"/>
      <protection hidden="1"/>
    </xf>
    <xf numFmtId="4" fontId="4" fillId="0" borderId="0" xfId="3" applyNumberFormat="1" applyFont="1" applyProtection="1">
      <protection hidden="1"/>
    </xf>
    <xf numFmtId="3" fontId="6" fillId="0" borderId="9" xfId="1" applyNumberFormat="1" applyFont="1" applyBorder="1" applyAlignment="1" applyProtection="1">
      <alignment horizontal="center"/>
      <protection hidden="1"/>
    </xf>
    <xf numFmtId="4" fontId="6" fillId="0" borderId="12" xfId="1" applyNumberFormat="1" applyFont="1" applyBorder="1" applyAlignment="1" applyProtection="1">
      <alignment horizontal="centerContinuous"/>
      <protection hidden="1"/>
    </xf>
    <xf numFmtId="3" fontId="6" fillId="0" borderId="11" xfId="1" applyNumberFormat="1" applyFont="1" applyBorder="1" applyAlignment="1" applyProtection="1">
      <alignment horizontal="centerContinuous"/>
      <protection hidden="1"/>
    </xf>
    <xf numFmtId="3" fontId="6" fillId="0" borderId="12" xfId="1" applyNumberFormat="1" applyFont="1" applyBorder="1" applyAlignment="1" applyProtection="1">
      <alignment horizontal="centerContinuous"/>
      <protection hidden="1"/>
    </xf>
    <xf numFmtId="3" fontId="6" fillId="0" borderId="10" xfId="1" applyNumberFormat="1" applyFont="1" applyBorder="1" applyAlignment="1" applyProtection="1">
      <alignment horizontal="centerContinuous"/>
      <protection hidden="1"/>
    </xf>
    <xf numFmtId="3" fontId="6" fillId="0" borderId="13" xfId="1" applyNumberFormat="1" applyFont="1" applyBorder="1" applyAlignment="1" applyProtection="1">
      <alignment horizontal="center"/>
      <protection hidden="1"/>
    </xf>
    <xf numFmtId="3" fontId="6" fillId="0" borderId="11" xfId="1" applyNumberFormat="1" applyFont="1" applyBorder="1" applyAlignment="1" applyProtection="1">
      <alignment horizontal="center"/>
      <protection hidden="1"/>
    </xf>
    <xf numFmtId="3" fontId="8" fillId="0" borderId="10" xfId="3" applyNumberFormat="1" applyFont="1" applyBorder="1" applyAlignment="1" applyProtection="1">
      <alignment horizontal="center" vertical="center"/>
      <protection hidden="1"/>
    </xf>
    <xf numFmtId="4" fontId="4" fillId="0" borderId="10" xfId="3" applyNumberFormat="1" applyFont="1" applyBorder="1" applyAlignment="1" applyProtection="1">
      <alignment horizontal="right" vertical="center"/>
      <protection hidden="1"/>
    </xf>
    <xf numFmtId="3" fontId="8" fillId="0" borderId="0" xfId="3" applyNumberFormat="1" applyFont="1" applyAlignment="1" applyProtection="1">
      <alignment horizontal="center" vertical="center"/>
      <protection hidden="1"/>
    </xf>
    <xf numFmtId="4" fontId="4" fillId="0" borderId="0" xfId="3" applyNumberFormat="1" applyFont="1" applyAlignment="1" applyProtection="1">
      <alignment horizontal="right" vertical="center"/>
      <protection hidden="1"/>
    </xf>
    <xf numFmtId="164" fontId="4" fillId="0" borderId="0" xfId="2" applyFont="1" applyFill="1" applyBorder="1" applyAlignment="1" applyProtection="1">
      <alignment horizontal="centerContinuous" vertical="center"/>
      <protection hidden="1"/>
    </xf>
    <xf numFmtId="164" fontId="4" fillId="0" borderId="10" xfId="2" applyFont="1" applyFill="1" applyBorder="1" applyAlignment="1" applyProtection="1">
      <alignment horizontal="centerContinuous" vertical="center"/>
      <protection hidden="1"/>
    </xf>
    <xf numFmtId="0" fontId="16" fillId="0" borderId="0" xfId="0" applyFont="1"/>
    <xf numFmtId="3" fontId="6" fillId="0" borderId="15" xfId="1" applyNumberFormat="1" applyFont="1" applyBorder="1" applyAlignment="1" applyProtection="1">
      <alignment horizontal="center" vertical="center"/>
      <protection hidden="1"/>
    </xf>
    <xf numFmtId="3" fontId="6" fillId="0" borderId="12" xfId="1" applyNumberFormat="1" applyFont="1" applyBorder="1" applyAlignment="1" applyProtection="1">
      <alignment horizontal="center"/>
      <protection hidden="1"/>
    </xf>
    <xf numFmtId="3" fontId="12" fillId="0" borderId="15" xfId="1" applyNumberFormat="1" applyFont="1" applyBorder="1" applyAlignment="1" applyProtection="1">
      <alignment horizontal="center" vertical="center"/>
      <protection hidden="1"/>
    </xf>
    <xf numFmtId="4" fontId="6" fillId="0" borderId="2" xfId="1" applyNumberFormat="1" applyFont="1" applyBorder="1" applyAlignment="1" applyProtection="1">
      <alignment horizontal="center" vertical="center"/>
      <protection hidden="1"/>
    </xf>
    <xf numFmtId="164" fontId="6" fillId="0" borderId="15" xfId="2" applyFont="1" applyBorder="1" applyAlignment="1" applyProtection="1">
      <alignment horizontal="center" vertical="center"/>
      <protection hidden="1"/>
    </xf>
    <xf numFmtId="169" fontId="4" fillId="0" borderId="13" xfId="3" applyNumberFormat="1" applyFont="1" applyBorder="1" applyAlignment="1" applyProtection="1">
      <alignment vertical="center"/>
      <protection hidden="1"/>
    </xf>
    <xf numFmtId="164" fontId="4" fillId="7" borderId="13" xfId="2" applyFont="1" applyFill="1" applyBorder="1" applyAlignment="1" applyProtection="1">
      <alignment horizontal="center"/>
      <protection hidden="1"/>
    </xf>
    <xf numFmtId="3" fontId="6" fillId="0" borderId="0" xfId="3" applyNumberFormat="1" applyFont="1" applyAlignment="1" applyProtection="1">
      <alignment horizontal="centerContinuous" vertical="center"/>
      <protection hidden="1"/>
    </xf>
    <xf numFmtId="169" fontId="6" fillId="0" borderId="13" xfId="3" applyNumberFormat="1" applyFont="1" applyBorder="1" applyAlignment="1" applyProtection="1">
      <alignment vertical="center"/>
      <protection hidden="1"/>
    </xf>
    <xf numFmtId="3" fontId="8" fillId="7" borderId="13" xfId="1" applyNumberFormat="1" applyFont="1" applyFill="1" applyBorder="1" applyAlignment="1" applyProtection="1">
      <alignment horizontal="center"/>
      <protection hidden="1"/>
    </xf>
    <xf numFmtId="169" fontId="4" fillId="0" borderId="11" xfId="3" applyNumberFormat="1" applyFont="1" applyBorder="1" applyAlignment="1" applyProtection="1">
      <alignment vertical="center"/>
      <protection hidden="1"/>
    </xf>
    <xf numFmtId="3" fontId="6" fillId="0" borderId="4" xfId="1" applyNumberFormat="1" applyFont="1" applyBorder="1" applyAlignment="1" applyProtection="1">
      <alignment horizontal="center"/>
      <protection hidden="1"/>
    </xf>
    <xf numFmtId="3" fontId="6" fillId="7" borderId="13" xfId="1" applyNumberFormat="1" applyFont="1" applyFill="1" applyBorder="1" applyAlignment="1" applyProtection="1">
      <alignment horizontal="centerContinuous"/>
      <protection hidden="1"/>
    </xf>
    <xf numFmtId="3" fontId="6" fillId="0" borderId="0" xfId="3" applyNumberFormat="1" applyFont="1" applyAlignment="1" applyProtection="1">
      <alignment horizontal="center" vertical="center"/>
      <protection hidden="1"/>
    </xf>
    <xf numFmtId="3" fontId="6" fillId="0" borderId="3" xfId="1" applyNumberFormat="1" applyFont="1" applyBorder="1" applyAlignment="1" applyProtection="1">
      <alignment horizontal="center" vertical="center"/>
      <protection hidden="1"/>
    </xf>
    <xf numFmtId="4" fontId="4" fillId="0" borderId="13" xfId="0" applyNumberFormat="1" applyFont="1" applyBorder="1" applyAlignment="1" applyProtection="1">
      <alignment horizontal="centerContinuous"/>
      <protection locked="0"/>
    </xf>
    <xf numFmtId="4" fontId="4" fillId="7" borderId="13" xfId="0" applyNumberFormat="1" applyFont="1" applyFill="1" applyBorder="1" applyAlignment="1" applyProtection="1">
      <alignment horizontal="centerContinuous"/>
      <protection locked="0"/>
    </xf>
    <xf numFmtId="4" fontId="6" fillId="0" borderId="0" xfId="0" applyNumberFormat="1" applyFont="1" applyAlignment="1" applyProtection="1">
      <alignment horizontal="centerContinuous"/>
      <protection locked="0"/>
    </xf>
    <xf numFmtId="4" fontId="6" fillId="0" borderId="24" xfId="0" applyNumberFormat="1" applyFont="1" applyBorder="1" applyAlignment="1" applyProtection="1">
      <alignment horizontal="centerContinuous"/>
      <protection locked="0"/>
    </xf>
    <xf numFmtId="4" fontId="10" fillId="0" borderId="10" xfId="3" applyNumberFormat="1" applyFont="1" applyBorder="1" applyAlignment="1" applyProtection="1">
      <alignment horizontal="right"/>
      <protection locked="0"/>
    </xf>
    <xf numFmtId="4" fontId="7" fillId="0" borderId="10" xfId="3" applyNumberFormat="1" applyFont="1" applyBorder="1" applyAlignment="1" applyProtection="1">
      <alignment horizontal="centerContinuous"/>
      <protection locked="0"/>
    </xf>
    <xf numFmtId="4" fontId="4" fillId="0" borderId="0" xfId="3" applyNumberFormat="1" applyFont="1" applyAlignment="1" applyProtection="1">
      <alignment horizontal="right"/>
      <protection locked="0"/>
    </xf>
    <xf numFmtId="4" fontId="4" fillId="0" borderId="0" xfId="3" applyNumberFormat="1" applyFont="1" applyProtection="1">
      <protection locked="0"/>
    </xf>
    <xf numFmtId="167" fontId="4" fillId="7" borderId="12" xfId="7" applyFont="1" applyFill="1" applyBorder="1" applyAlignment="1" applyProtection="1">
      <alignment horizontal="right" vertical="center"/>
      <protection locked="0"/>
    </xf>
    <xf numFmtId="164" fontId="4" fillId="7" borderId="12" xfId="2" applyFont="1" applyFill="1" applyBorder="1" applyAlignment="1" applyProtection="1">
      <alignment vertical="center"/>
      <protection locked="0"/>
    </xf>
    <xf numFmtId="167" fontId="4" fillId="0" borderId="12" xfId="7" applyFont="1" applyFill="1" applyBorder="1" applyAlignment="1" applyProtection="1">
      <alignment horizontal="right" vertical="center"/>
      <protection locked="0"/>
    </xf>
    <xf numFmtId="164" fontId="4" fillId="0" borderId="12" xfId="2" applyFont="1" applyFill="1" applyBorder="1" applyAlignment="1" applyProtection="1">
      <alignment vertical="center"/>
      <protection locked="0"/>
    </xf>
    <xf numFmtId="4" fontId="4" fillId="0" borderId="0" xfId="3" applyNumberFormat="1" applyFont="1" applyAlignment="1" applyProtection="1">
      <alignment vertical="center"/>
      <protection locked="0"/>
    </xf>
    <xf numFmtId="0" fontId="8" fillId="0" borderId="13" xfId="1" applyFont="1" applyBorder="1" applyAlignment="1" applyProtection="1">
      <alignment horizontal="left" vertical="center"/>
      <protection locked="0"/>
    </xf>
    <xf numFmtId="0" fontId="8" fillId="0" borderId="13" xfId="1" applyFont="1" applyBorder="1" applyAlignment="1" applyProtection="1">
      <alignment horizontal="center" vertical="center"/>
      <protection locked="0"/>
    </xf>
    <xf numFmtId="167" fontId="4" fillId="0" borderId="10" xfId="7" applyFont="1" applyFill="1" applyBorder="1" applyAlignment="1" applyProtection="1">
      <alignment horizontal="right" vertical="center"/>
      <protection locked="0"/>
    </xf>
    <xf numFmtId="4" fontId="4" fillId="0" borderId="0" xfId="3" applyNumberFormat="1" applyFont="1" applyAlignment="1" applyProtection="1">
      <alignment horizontal="center" vertical="center"/>
      <protection locked="0"/>
    </xf>
    <xf numFmtId="4" fontId="4" fillId="0" borderId="10" xfId="3" applyNumberFormat="1" applyFont="1" applyBorder="1" applyAlignment="1" applyProtection="1">
      <alignment horizontal="right" vertical="center"/>
      <protection locked="0"/>
    </xf>
    <xf numFmtId="4" fontId="4" fillId="0" borderId="0" xfId="3" applyNumberFormat="1" applyFont="1" applyAlignment="1" applyProtection="1">
      <alignment horizontal="right" vertical="center"/>
      <protection locked="0"/>
    </xf>
    <xf numFmtId="4" fontId="6" fillId="0" borderId="0" xfId="3" applyNumberFormat="1" applyFont="1" applyProtection="1">
      <protection locked="0"/>
    </xf>
    <xf numFmtId="4" fontId="4" fillId="0" borderId="1" xfId="3" applyNumberFormat="1" applyFont="1" applyBorder="1" applyProtection="1">
      <protection locked="0"/>
    </xf>
    <xf numFmtId="0" fontId="19" fillId="0" borderId="10" xfId="13" applyFont="1" applyBorder="1" applyAlignment="1">
      <alignment horizontal="center" vertical="center" wrapText="1"/>
    </xf>
    <xf numFmtId="4" fontId="4" fillId="0" borderId="0" xfId="1" applyNumberFormat="1" applyAlignment="1" applyProtection="1">
      <alignment horizontal="right"/>
      <protection locked="0"/>
    </xf>
    <xf numFmtId="4" fontId="4" fillId="0" borderId="0" xfId="1" applyNumberFormat="1" applyProtection="1">
      <protection locked="0"/>
    </xf>
    <xf numFmtId="4" fontId="4" fillId="0" borderId="0" xfId="1" applyNumberFormat="1" applyAlignment="1" applyProtection="1">
      <alignment horizontal="right" vertical="center"/>
      <protection locked="0"/>
    </xf>
    <xf numFmtId="4" fontId="6" fillId="0" borderId="13" xfId="0" applyNumberFormat="1" applyFont="1" applyBorder="1" applyAlignment="1" applyProtection="1">
      <alignment horizontal="center"/>
      <protection locked="0"/>
    </xf>
    <xf numFmtId="4" fontId="6" fillId="0" borderId="13" xfId="0" applyNumberFormat="1" applyFont="1" applyBorder="1" applyAlignment="1" applyProtection="1">
      <alignment horizontal="center" vertical="center"/>
      <protection locked="0"/>
    </xf>
    <xf numFmtId="4" fontId="6" fillId="0" borderId="23" xfId="0" applyNumberFormat="1" applyFont="1" applyBorder="1" applyAlignment="1" applyProtection="1">
      <alignment horizontal="right" vertical="center"/>
      <protection locked="0"/>
    </xf>
    <xf numFmtId="4" fontId="6" fillId="0" borderId="0" xfId="0" applyNumberFormat="1" applyFont="1" applyAlignment="1" applyProtection="1">
      <alignment horizontal="right" vertical="center"/>
      <protection locked="0"/>
    </xf>
    <xf numFmtId="4" fontId="6" fillId="0" borderId="30" xfId="0" applyNumberFormat="1" applyFont="1" applyBorder="1" applyAlignment="1" applyProtection="1">
      <alignment horizontal="right" vertical="center"/>
      <protection locked="0"/>
    </xf>
    <xf numFmtId="4" fontId="4" fillId="0" borderId="13" xfId="1" applyNumberFormat="1" applyBorder="1" applyAlignment="1" applyProtection="1">
      <alignment horizontal="centerContinuous"/>
      <protection locked="0"/>
    </xf>
    <xf numFmtId="4" fontId="4" fillId="0" borderId="2" xfId="1" applyNumberFormat="1" applyBorder="1" applyAlignment="1" applyProtection="1">
      <alignment horizontal="right"/>
      <protection locked="0"/>
    </xf>
    <xf numFmtId="4" fontId="4" fillId="0" borderId="7" xfId="1" applyNumberFormat="1" applyBorder="1" applyAlignment="1" applyProtection="1">
      <alignment horizontal="right"/>
      <protection locked="0"/>
    </xf>
    <xf numFmtId="4" fontId="6" fillId="0" borderId="10" xfId="1" applyNumberFormat="1" applyFont="1" applyBorder="1" applyAlignment="1" applyProtection="1">
      <alignment horizontal="right"/>
      <protection locked="0"/>
    </xf>
    <xf numFmtId="4" fontId="4" fillId="0" borderId="0" xfId="4" applyNumberFormat="1" applyFont="1" applyFill="1" applyBorder="1" applyAlignment="1" applyProtection="1">
      <alignment horizontal="left" vertical="center" wrapText="1"/>
      <protection locked="0"/>
    </xf>
    <xf numFmtId="4" fontId="4" fillId="0" borderId="0" xfId="3" applyNumberFormat="1" applyFont="1" applyAlignment="1" applyProtection="1">
      <alignment horizontal="center"/>
      <protection locked="0"/>
    </xf>
    <xf numFmtId="4" fontId="4" fillId="0" borderId="7" xfId="1" applyNumberFormat="1" applyBorder="1" applyProtection="1">
      <protection locked="0"/>
    </xf>
    <xf numFmtId="3" fontId="4" fillId="7" borderId="13" xfId="1" applyNumberFormat="1" applyFill="1" applyBorder="1" applyProtection="1">
      <protection hidden="1"/>
    </xf>
    <xf numFmtId="4" fontId="4" fillId="7" borderId="13" xfId="1" applyNumberFormat="1" applyFill="1" applyBorder="1" applyAlignment="1" applyProtection="1">
      <alignment horizontal="right"/>
      <protection hidden="1"/>
    </xf>
    <xf numFmtId="4" fontId="4" fillId="7" borderId="13" xfId="1" applyNumberFormat="1" applyFill="1" applyBorder="1" applyAlignment="1" applyProtection="1">
      <alignment horizontal="centerContinuous"/>
      <protection hidden="1"/>
    </xf>
    <xf numFmtId="4" fontId="4" fillId="0" borderId="13" xfId="1" applyNumberFormat="1" applyBorder="1" applyAlignment="1" applyProtection="1">
      <alignment horizontal="centerContinuous"/>
      <protection hidden="1"/>
    </xf>
    <xf numFmtId="0" fontId="4" fillId="0" borderId="12" xfId="1" applyBorder="1" applyAlignment="1" applyProtection="1">
      <alignment wrapText="1"/>
      <protection hidden="1"/>
    </xf>
    <xf numFmtId="0" fontId="4" fillId="0" borderId="0" xfId="1" applyAlignment="1" applyProtection="1">
      <alignment wrapText="1"/>
      <protection hidden="1"/>
    </xf>
    <xf numFmtId="0" fontId="8" fillId="0" borderId="0" xfId="0" applyFont="1"/>
    <xf numFmtId="0" fontId="12" fillId="0" borderId="0" xfId="0" applyFont="1"/>
    <xf numFmtId="0" fontId="8" fillId="0" borderId="0" xfId="13" applyFont="1"/>
    <xf numFmtId="43" fontId="8" fillId="0" borderId="0" xfId="14" applyFont="1" applyProtection="1"/>
    <xf numFmtId="0" fontId="8" fillId="0" borderId="31" xfId="13" applyFont="1" applyBorder="1"/>
    <xf numFmtId="0" fontId="8" fillId="11" borderId="31" xfId="13" applyFont="1" applyFill="1" applyBorder="1" applyProtection="1">
      <protection locked="0"/>
    </xf>
    <xf numFmtId="43" fontId="8" fillId="0" borderId="0" xfId="14" applyFont="1" applyFill="1" applyBorder="1" applyProtection="1"/>
    <xf numFmtId="0" fontId="8" fillId="0" borderId="32" xfId="13" applyFont="1" applyBorder="1"/>
    <xf numFmtId="0" fontId="6" fillId="12" borderId="13" xfId="13" applyFont="1" applyFill="1" applyBorder="1" applyAlignment="1">
      <alignment horizontal="center" vertical="center" wrapText="1"/>
    </xf>
    <xf numFmtId="0" fontId="8" fillId="0" borderId="33" xfId="13" applyFont="1" applyBorder="1" applyAlignment="1">
      <alignment vertical="center"/>
    </xf>
    <xf numFmtId="0" fontId="8" fillId="0" borderId="34" xfId="13" applyFont="1" applyBorder="1"/>
    <xf numFmtId="43" fontId="8" fillId="14" borderId="31" xfId="14" applyFont="1" applyFill="1" applyBorder="1" applyAlignment="1" applyProtection="1">
      <alignment vertical="center"/>
    </xf>
    <xf numFmtId="0" fontId="8" fillId="0" borderId="0" xfId="13" applyFont="1" applyAlignment="1">
      <alignment vertical="center"/>
    </xf>
    <xf numFmtId="171" fontId="8" fillId="15" borderId="31" xfId="14" applyNumberFormat="1" applyFont="1" applyFill="1" applyBorder="1" applyAlignment="1" applyProtection="1">
      <alignment vertical="center"/>
    </xf>
    <xf numFmtId="0" fontId="8" fillId="16" borderId="12" xfId="13" applyFont="1" applyFill="1" applyBorder="1" applyAlignment="1">
      <alignment vertical="center"/>
    </xf>
    <xf numFmtId="0" fontId="8" fillId="16" borderId="10" xfId="13" applyFont="1" applyFill="1" applyBorder="1"/>
    <xf numFmtId="0" fontId="8" fillId="16" borderId="11" xfId="13" applyFont="1" applyFill="1" applyBorder="1"/>
    <xf numFmtId="0" fontId="8" fillId="0" borderId="33" xfId="13" applyFont="1" applyBorder="1" applyAlignment="1">
      <alignment vertical="center" wrapText="1"/>
    </xf>
    <xf numFmtId="0" fontId="8" fillId="17" borderId="33" xfId="13" applyFont="1" applyFill="1" applyBorder="1" applyAlignment="1">
      <alignment vertical="center" wrapText="1"/>
    </xf>
    <xf numFmtId="0" fontId="8" fillId="17" borderId="32" xfId="13" applyFont="1" applyFill="1" applyBorder="1"/>
    <xf numFmtId="0" fontId="8" fillId="17" borderId="34" xfId="13" applyFont="1" applyFill="1" applyBorder="1"/>
    <xf numFmtId="171" fontId="8" fillId="17" borderId="31" xfId="14" applyNumberFormat="1" applyFont="1" applyFill="1" applyBorder="1" applyAlignment="1" applyProtection="1">
      <alignment vertical="center"/>
    </xf>
    <xf numFmtId="0" fontId="12" fillId="18" borderId="35" xfId="13" applyFont="1" applyFill="1" applyBorder="1" applyAlignment="1">
      <alignment horizontal="center" vertical="center" wrapText="1"/>
    </xf>
    <xf numFmtId="0" fontId="12" fillId="18" borderId="36" xfId="13" applyFont="1" applyFill="1" applyBorder="1" applyAlignment="1">
      <alignment horizontal="center" vertical="center" wrapText="1"/>
    </xf>
    <xf numFmtId="0" fontId="12" fillId="18" borderId="37" xfId="13" applyFont="1" applyFill="1" applyBorder="1" applyAlignment="1">
      <alignment horizontal="center" vertical="center" wrapText="1"/>
    </xf>
    <xf numFmtId="0" fontId="12" fillId="18" borderId="38" xfId="13" applyFont="1" applyFill="1" applyBorder="1" applyAlignment="1">
      <alignment horizontal="center" vertical="center" wrapText="1"/>
    </xf>
    <xf numFmtId="0" fontId="12" fillId="0" borderId="0" xfId="13" applyFont="1" applyAlignment="1">
      <alignment horizontal="center" vertical="center" wrapText="1"/>
    </xf>
    <xf numFmtId="0" fontId="12" fillId="0" borderId="13" xfId="13" applyFont="1" applyBorder="1" applyAlignment="1">
      <alignment horizontal="center" vertical="center" wrapText="1"/>
    </xf>
    <xf numFmtId="0" fontId="8" fillId="0" borderId="13" xfId="13" applyFont="1" applyBorder="1"/>
    <xf numFmtId="0" fontId="12" fillId="0" borderId="13" xfId="13" applyFont="1" applyBorder="1" applyAlignment="1">
      <alignment horizontal="left" vertical="center" wrapText="1"/>
    </xf>
    <xf numFmtId="171" fontId="12" fillId="0" borderId="13" xfId="13" applyNumberFormat="1" applyFont="1" applyBorder="1" applyAlignment="1">
      <alignment horizontal="right" vertical="center" wrapText="1"/>
    </xf>
    <xf numFmtId="9" fontId="8" fillId="0" borderId="0" xfId="13" applyNumberFormat="1" applyFont="1"/>
    <xf numFmtId="43" fontId="8" fillId="0" borderId="0" xfId="13" applyNumberFormat="1" applyFont="1"/>
    <xf numFmtId="0" fontId="6" fillId="0" borderId="13" xfId="13" applyFont="1" applyBorder="1" applyAlignment="1">
      <alignment horizontal="left" vertical="center" wrapText="1"/>
    </xf>
    <xf numFmtId="0" fontId="12" fillId="0" borderId="13" xfId="13" applyFont="1" applyBorder="1" applyAlignment="1">
      <alignment horizontal="right" vertical="center" wrapText="1"/>
    </xf>
    <xf numFmtId="0" fontId="8" fillId="0" borderId="13" xfId="13" applyFont="1" applyBorder="1" applyAlignment="1">
      <alignment horizontal="center" vertical="center" wrapText="1"/>
    </xf>
    <xf numFmtId="171" fontId="12" fillId="0" borderId="13" xfId="13" applyNumberFormat="1" applyFont="1" applyBorder="1" applyAlignment="1">
      <alignment horizontal="center" vertical="center" wrapText="1"/>
    </xf>
    <xf numFmtId="0" fontId="12" fillId="16" borderId="13" xfId="13" applyFont="1" applyFill="1" applyBorder="1" applyAlignment="1">
      <alignment horizontal="center" vertical="center" wrapText="1"/>
    </xf>
    <xf numFmtId="0" fontId="12" fillId="16" borderId="13" xfId="13" applyFont="1" applyFill="1" applyBorder="1" applyAlignment="1">
      <alignment horizontal="right" vertical="center" wrapText="1"/>
    </xf>
    <xf numFmtId="171" fontId="12" fillId="16" borderId="13" xfId="13" applyNumberFormat="1" applyFont="1" applyFill="1" applyBorder="1" applyAlignment="1">
      <alignment horizontal="right" vertical="center" wrapText="1"/>
    </xf>
    <xf numFmtId="0" fontId="12" fillId="16" borderId="13" xfId="13" applyFont="1" applyFill="1" applyBorder="1" applyAlignment="1">
      <alignment horizontal="left" vertical="center" wrapText="1"/>
    </xf>
    <xf numFmtId="170" fontId="4" fillId="0" borderId="12" xfId="3" applyNumberFormat="1" applyFont="1" applyBorder="1" applyAlignment="1" applyProtection="1">
      <alignment horizontal="center" vertical="center"/>
      <protection hidden="1"/>
    </xf>
    <xf numFmtId="170" fontId="4" fillId="0" borderId="11" xfId="3" applyNumberFormat="1" applyFont="1" applyBorder="1" applyAlignment="1" applyProtection="1">
      <alignment horizontal="center" vertical="center"/>
      <protection hidden="1"/>
    </xf>
    <xf numFmtId="0" fontId="4" fillId="0" borderId="10" xfId="6" applyFont="1" applyBorder="1" applyAlignment="1" applyProtection="1">
      <alignment horizontal="left" vertical="center" wrapText="1"/>
      <protection locked="0"/>
    </xf>
    <xf numFmtId="169" fontId="8" fillId="0" borderId="0" xfId="0" applyNumberFormat="1" applyFont="1"/>
    <xf numFmtId="4" fontId="4" fillId="0" borderId="2" xfId="1" applyNumberFormat="1" applyBorder="1" applyAlignment="1" applyProtection="1">
      <alignment horizontal="right"/>
      <protection hidden="1"/>
    </xf>
    <xf numFmtId="164" fontId="4" fillId="0" borderId="15" xfId="2" applyFont="1" applyFill="1" applyBorder="1" applyAlignment="1" applyProtection="1">
      <alignment horizontal="center"/>
      <protection hidden="1"/>
    </xf>
    <xf numFmtId="0" fontId="8" fillId="0" borderId="12" xfId="1" applyFont="1" applyBorder="1" applyAlignment="1" applyProtection="1">
      <alignment horizontal="left" vertical="center"/>
      <protection locked="0"/>
    </xf>
    <xf numFmtId="0" fontId="8" fillId="0" borderId="10" xfId="1" applyFont="1" applyBorder="1" applyAlignment="1" applyProtection="1">
      <alignment horizontal="center" vertical="center"/>
      <protection locked="0"/>
    </xf>
    <xf numFmtId="164" fontId="4" fillId="0" borderId="10" xfId="2" applyFont="1" applyFill="1" applyBorder="1" applyAlignment="1" applyProtection="1">
      <alignment vertical="center"/>
      <protection locked="0"/>
    </xf>
    <xf numFmtId="4" fontId="4" fillId="0" borderId="0" xfId="0" applyNumberFormat="1" applyFont="1" applyAlignment="1">
      <alignment horizontal="left" vertical="center"/>
    </xf>
    <xf numFmtId="4" fontId="4" fillId="0" borderId="0" xfId="1" applyNumberFormat="1" applyAlignment="1" applyProtection="1">
      <alignment vertical="center"/>
      <protection locked="0"/>
    </xf>
    <xf numFmtId="4" fontId="32" fillId="0" borderId="0" xfId="0" applyNumberFormat="1" applyFont="1" applyAlignment="1">
      <alignment horizontal="center"/>
    </xf>
    <xf numFmtId="4" fontId="4" fillId="0" borderId="2" xfId="3" applyNumberFormat="1" applyFont="1" applyBorder="1" applyAlignment="1" applyProtection="1">
      <alignment horizontal="center"/>
      <protection locked="0"/>
    </xf>
    <xf numFmtId="4" fontId="10" fillId="0" borderId="10" xfId="3" applyNumberFormat="1" applyFont="1" applyBorder="1" applyAlignment="1" applyProtection="1">
      <alignment horizontal="centerContinuous"/>
      <protection locked="0"/>
    </xf>
    <xf numFmtId="4" fontId="4" fillId="3" borderId="10" xfId="1" applyNumberFormat="1" applyFill="1" applyBorder="1" applyAlignment="1" applyProtection="1">
      <alignment horizontal="centerContinuous"/>
      <protection locked="0"/>
    </xf>
    <xf numFmtId="4" fontId="4" fillId="0" borderId="13" xfId="0" applyNumberFormat="1" applyFont="1" applyBorder="1" applyAlignment="1" applyProtection="1">
      <alignment horizontal="center"/>
      <protection locked="0"/>
    </xf>
    <xf numFmtId="4" fontId="4" fillId="0" borderId="21" xfId="0" applyNumberFormat="1" applyFont="1" applyBorder="1" applyAlignment="1" applyProtection="1">
      <alignment horizontal="centerContinuous"/>
      <protection locked="0"/>
    </xf>
    <xf numFmtId="4" fontId="4" fillId="0" borderId="0" xfId="0" applyNumberFormat="1" applyFont="1" applyAlignment="1" applyProtection="1">
      <alignment horizontal="centerContinuous"/>
      <protection locked="0"/>
    </xf>
    <xf numFmtId="4" fontId="4" fillId="0" borderId="15" xfId="0" applyNumberFormat="1" applyFont="1" applyBorder="1" applyAlignment="1" applyProtection="1">
      <alignment horizontal="center"/>
      <protection locked="0"/>
    </xf>
    <xf numFmtId="4" fontId="4" fillId="0" borderId="13" xfId="1" applyNumberFormat="1" applyBorder="1" applyAlignment="1" applyProtection="1">
      <alignment horizontal="center"/>
      <protection locked="0"/>
    </xf>
    <xf numFmtId="4" fontId="4" fillId="0" borderId="5" xfId="3" applyNumberFormat="1" applyFont="1" applyBorder="1" applyAlignment="1" applyProtection="1">
      <alignment vertical="center"/>
      <protection locked="0"/>
    </xf>
    <xf numFmtId="4" fontId="4" fillId="0" borderId="6" xfId="3" applyNumberFormat="1" applyFont="1" applyBorder="1" applyProtection="1">
      <protection locked="0"/>
    </xf>
    <xf numFmtId="4" fontId="4" fillId="0" borderId="0" xfId="3" applyNumberFormat="1" applyFont="1" applyAlignment="1" applyProtection="1">
      <alignment horizontal="centerContinuous"/>
      <protection locked="0"/>
    </xf>
    <xf numFmtId="4" fontId="4" fillId="0" borderId="0" xfId="0" applyNumberFormat="1" applyFont="1"/>
    <xf numFmtId="4" fontId="22" fillId="0" borderId="0" xfId="3" applyNumberFormat="1" applyFont="1" applyAlignment="1" applyProtection="1">
      <alignment horizontal="justify" vertical="center" wrapText="1"/>
      <protection locked="0"/>
    </xf>
    <xf numFmtId="4" fontId="14" fillId="0" borderId="0" xfId="2" applyNumberFormat="1" applyFont="1" applyFill="1" applyBorder="1" applyProtection="1"/>
    <xf numFmtId="4" fontId="4" fillId="7" borderId="2" xfId="3" applyNumberFormat="1" applyFont="1" applyFill="1" applyBorder="1" applyAlignment="1" applyProtection="1">
      <alignment horizontal="left"/>
      <protection locked="0"/>
    </xf>
    <xf numFmtId="4" fontId="4" fillId="0" borderId="0" xfId="3" applyNumberFormat="1" applyFont="1" applyAlignment="1" applyProtection="1">
      <alignment horizontal="left"/>
      <protection locked="0"/>
    </xf>
    <xf numFmtId="4" fontId="14" fillId="0" borderId="13" xfId="3" applyNumberFormat="1" applyFont="1" applyBorder="1" applyAlignment="1">
      <alignment vertical="center"/>
    </xf>
    <xf numFmtId="0" fontId="8" fillId="16" borderId="13" xfId="1" applyFont="1" applyFill="1" applyBorder="1" applyAlignment="1" applyProtection="1">
      <alignment horizontal="left" vertical="center"/>
      <protection locked="0"/>
    </xf>
    <xf numFmtId="0" fontId="12" fillId="16" borderId="13" xfId="1" applyFont="1" applyFill="1" applyBorder="1" applyAlignment="1" applyProtection="1">
      <alignment horizontal="left" vertical="center"/>
      <protection locked="0"/>
    </xf>
    <xf numFmtId="0" fontId="8" fillId="16" borderId="13" xfId="1" applyFont="1" applyFill="1" applyBorder="1" applyAlignment="1" applyProtection="1">
      <alignment horizontal="center" vertical="center"/>
      <protection locked="0"/>
    </xf>
    <xf numFmtId="167" fontId="4" fillId="16" borderId="12" xfId="7" applyFont="1" applyFill="1" applyBorder="1" applyAlignment="1" applyProtection="1">
      <alignment horizontal="right" vertical="center"/>
      <protection locked="0"/>
    </xf>
    <xf numFmtId="164" fontId="4" fillId="16" borderId="12" xfId="2" applyFont="1" applyFill="1" applyBorder="1" applyAlignment="1" applyProtection="1">
      <alignment vertical="center"/>
      <protection locked="0"/>
    </xf>
    <xf numFmtId="0" fontId="12" fillId="0" borderId="13" xfId="1" applyFont="1" applyBorder="1" applyAlignment="1" applyProtection="1">
      <alignment horizontal="left" vertical="center"/>
      <protection locked="0"/>
    </xf>
    <xf numFmtId="4" fontId="6" fillId="0" borderId="0" xfId="3" applyNumberFormat="1" applyFont="1" applyAlignment="1" applyProtection="1">
      <alignment vertical="center"/>
      <protection locked="0"/>
    </xf>
    <xf numFmtId="4" fontId="4" fillId="0" borderId="13" xfId="1" applyNumberFormat="1" applyBorder="1" applyAlignment="1" applyProtection="1">
      <alignment horizontal="center"/>
      <protection hidden="1"/>
    </xf>
    <xf numFmtId="0" fontId="12" fillId="0" borderId="13" xfId="1" applyFont="1" applyBorder="1" applyAlignment="1" applyProtection="1">
      <alignment horizontal="center" vertical="center"/>
      <protection locked="0"/>
    </xf>
    <xf numFmtId="167" fontId="6" fillId="0" borderId="12" xfId="7" applyFont="1" applyFill="1" applyBorder="1" applyAlignment="1" applyProtection="1">
      <alignment horizontal="right" vertical="center"/>
      <protection locked="0"/>
    </xf>
    <xf numFmtId="164" fontId="6" fillId="0" borderId="12" xfId="2" applyFont="1" applyFill="1" applyBorder="1" applyAlignment="1" applyProtection="1">
      <alignment vertical="center"/>
      <protection locked="0"/>
    </xf>
    <xf numFmtId="169" fontId="4" fillId="16" borderId="13" xfId="3" applyNumberFormat="1" applyFont="1" applyFill="1" applyBorder="1" applyAlignment="1" applyProtection="1">
      <alignment vertical="center"/>
      <protection hidden="1"/>
    </xf>
    <xf numFmtId="4" fontId="4" fillId="16" borderId="2" xfId="1" applyNumberFormat="1" applyFill="1" applyBorder="1" applyAlignment="1" applyProtection="1">
      <alignment horizontal="right"/>
      <protection hidden="1"/>
    </xf>
    <xf numFmtId="164" fontId="4" fillId="16" borderId="15" xfId="2" applyFont="1" applyFill="1" applyBorder="1" applyAlignment="1" applyProtection="1">
      <alignment horizontal="center"/>
      <protection hidden="1"/>
    </xf>
    <xf numFmtId="0" fontId="12" fillId="16" borderId="13" xfId="1" applyFont="1" applyFill="1" applyBorder="1" applyAlignment="1" applyProtection="1">
      <alignment horizontal="center" vertical="center"/>
      <protection locked="0"/>
    </xf>
    <xf numFmtId="167" fontId="6" fillId="16" borderId="12" xfId="7" applyFont="1" applyFill="1" applyBorder="1" applyAlignment="1" applyProtection="1">
      <alignment horizontal="right" vertical="center"/>
      <protection locked="0"/>
    </xf>
    <xf numFmtId="164" fontId="6" fillId="16" borderId="12" xfId="2" applyFont="1" applyFill="1" applyBorder="1" applyAlignment="1" applyProtection="1">
      <alignment vertical="center"/>
      <protection locked="0"/>
    </xf>
    <xf numFmtId="169" fontId="6" fillId="16" borderId="13" xfId="3" applyNumberFormat="1" applyFont="1" applyFill="1" applyBorder="1" applyAlignment="1" applyProtection="1">
      <alignment vertical="center"/>
      <protection hidden="1"/>
    </xf>
    <xf numFmtId="0" fontId="8" fillId="5" borderId="13" xfId="1" applyFont="1" applyFill="1" applyBorder="1" applyAlignment="1" applyProtection="1">
      <alignment horizontal="left" vertical="center"/>
      <protection locked="0"/>
    </xf>
    <xf numFmtId="0" fontId="8" fillId="5" borderId="13" xfId="1" applyFont="1" applyFill="1" applyBorder="1" applyAlignment="1" applyProtection="1">
      <alignment horizontal="center" vertical="center"/>
      <protection locked="0"/>
    </xf>
    <xf numFmtId="167" fontId="4" fillId="5" borderId="12" xfId="7" applyFont="1" applyFill="1" applyBorder="1" applyAlignment="1" applyProtection="1">
      <alignment horizontal="right" vertical="center"/>
      <protection locked="0"/>
    </xf>
    <xf numFmtId="164" fontId="4" fillId="5" borderId="12" xfId="2" applyFont="1" applyFill="1" applyBorder="1" applyAlignment="1" applyProtection="1">
      <alignment vertical="center"/>
      <protection locked="0"/>
    </xf>
    <xf numFmtId="169" fontId="4" fillId="5" borderId="13" xfId="3" applyNumberFormat="1" applyFont="1" applyFill="1" applyBorder="1" applyAlignment="1" applyProtection="1">
      <alignment vertical="center"/>
      <protection hidden="1"/>
    </xf>
    <xf numFmtId="169" fontId="6" fillId="11" borderId="13" xfId="3" applyNumberFormat="1" applyFont="1" applyFill="1" applyBorder="1" applyAlignment="1" applyProtection="1">
      <alignment vertical="center"/>
      <protection hidden="1"/>
    </xf>
    <xf numFmtId="169" fontId="6" fillId="4" borderId="13" xfId="3" applyNumberFormat="1" applyFont="1" applyFill="1" applyBorder="1" applyAlignment="1" applyProtection="1">
      <alignment vertical="center"/>
      <protection hidden="1"/>
    </xf>
    <xf numFmtId="0" fontId="8" fillId="20" borderId="13" xfId="1" applyFont="1" applyFill="1" applyBorder="1" applyAlignment="1" applyProtection="1">
      <alignment horizontal="left" vertical="center"/>
      <protection locked="0"/>
    </xf>
    <xf numFmtId="165" fontId="8" fillId="0" borderId="13" xfId="19" applyFont="1" applyFill="1" applyBorder="1" applyAlignment="1" applyProtection="1">
      <alignment vertical="center" wrapText="1"/>
      <protection locked="0"/>
    </xf>
    <xf numFmtId="0" fontId="8" fillId="17" borderId="0" xfId="0" applyFont="1" applyFill="1"/>
    <xf numFmtId="4" fontId="4" fillId="11" borderId="0" xfId="3" applyNumberFormat="1" applyFont="1" applyFill="1" applyAlignment="1" applyProtection="1">
      <alignment horizontal="left" vertical="center"/>
      <protection locked="0"/>
    </xf>
    <xf numFmtId="4" fontId="4" fillId="11" borderId="0" xfId="1" applyNumberFormat="1" applyFill="1" applyAlignment="1" applyProtection="1">
      <alignment vertical="center"/>
      <protection locked="0"/>
    </xf>
    <xf numFmtId="4" fontId="4" fillId="11" borderId="0" xfId="1" applyNumberFormat="1" applyFill="1" applyProtection="1">
      <protection locked="0"/>
    </xf>
    <xf numFmtId="4" fontId="4" fillId="9" borderId="13" xfId="1" applyNumberFormat="1" applyFill="1" applyBorder="1" applyAlignment="1" applyProtection="1">
      <alignment horizontal="center" vertical="center"/>
      <protection hidden="1"/>
    </xf>
    <xf numFmtId="0" fontId="8" fillId="22" borderId="13" xfId="1" applyFont="1" applyFill="1" applyBorder="1" applyAlignment="1" applyProtection="1">
      <alignment horizontal="left" vertical="center"/>
      <protection locked="0"/>
    </xf>
    <xf numFmtId="0" fontId="8" fillId="21" borderId="13" xfId="1" applyFont="1" applyFill="1" applyBorder="1" applyAlignment="1" applyProtection="1">
      <alignment horizontal="center" vertical="center"/>
      <protection locked="0"/>
    </xf>
    <xf numFmtId="0" fontId="35" fillId="21" borderId="17" xfId="0" applyFont="1" applyFill="1" applyBorder="1" applyAlignment="1" applyProtection="1">
      <alignment horizontal="left" vertical="center"/>
      <protection locked="0"/>
    </xf>
    <xf numFmtId="0" fontId="8" fillId="22" borderId="13" xfId="1" applyFont="1" applyFill="1" applyBorder="1" applyAlignment="1" applyProtection="1">
      <alignment horizontal="center" vertical="center"/>
      <protection locked="0"/>
    </xf>
    <xf numFmtId="167" fontId="4" fillId="22" borderId="12" xfId="7" applyFont="1" applyFill="1" applyBorder="1" applyAlignment="1" applyProtection="1">
      <alignment horizontal="right" vertical="center"/>
      <protection locked="0"/>
    </xf>
    <xf numFmtId="164" fontId="4" fillId="22" borderId="12" xfId="2" applyFont="1" applyFill="1" applyBorder="1" applyAlignment="1" applyProtection="1">
      <alignment vertical="center"/>
      <protection locked="0"/>
    </xf>
    <xf numFmtId="169" fontId="4" fillId="22" borderId="13" xfId="3" applyNumberFormat="1" applyFont="1" applyFill="1" applyBorder="1" applyAlignment="1" applyProtection="1">
      <alignment vertical="center"/>
      <protection hidden="1"/>
    </xf>
    <xf numFmtId="4" fontId="4" fillId="0" borderId="13" xfId="1" applyNumberFormat="1" applyBorder="1" applyAlignment="1" applyProtection="1">
      <alignment horizontal="center" vertical="center"/>
      <protection locked="0"/>
    </xf>
    <xf numFmtId="4" fontId="6" fillId="9" borderId="13" xfId="1" applyNumberFormat="1" applyFont="1" applyFill="1" applyBorder="1" applyAlignment="1" applyProtection="1">
      <alignment horizontal="center" vertical="center"/>
      <protection hidden="1"/>
    </xf>
    <xf numFmtId="4" fontId="4" fillId="0" borderId="10" xfId="1" applyNumberFormat="1" applyBorder="1" applyAlignment="1" applyProtection="1">
      <alignment horizontal="center" vertical="center"/>
      <protection hidden="1"/>
    </xf>
    <xf numFmtId="4" fontId="4" fillId="7" borderId="13" xfId="1" applyNumberFormat="1" applyFill="1" applyBorder="1" applyAlignment="1" applyProtection="1">
      <alignment horizontal="center" vertical="center"/>
      <protection hidden="1"/>
    </xf>
    <xf numFmtId="4" fontId="4" fillId="3" borderId="13" xfId="1" applyNumberFormat="1" applyFill="1" applyBorder="1" applyAlignment="1" applyProtection="1">
      <alignment horizontal="centerContinuous"/>
      <protection locked="0"/>
    </xf>
    <xf numFmtId="4" fontId="4" fillId="0" borderId="10" xfId="1" applyNumberFormat="1" applyBorder="1" applyAlignment="1" applyProtection="1">
      <alignment horizontal="centerContinuous"/>
      <protection locked="0"/>
    </xf>
    <xf numFmtId="4" fontId="14" fillId="0" borderId="2" xfId="2" applyNumberFormat="1" applyFont="1" applyFill="1" applyBorder="1" applyAlignment="1" applyProtection="1">
      <alignment horizontal="center"/>
    </xf>
    <xf numFmtId="4" fontId="17" fillId="0" borderId="13" xfId="1" applyNumberFormat="1" applyFont="1" applyBorder="1" applyAlignment="1">
      <alignment horizontal="centerContinuous" vertical="center" wrapText="1"/>
    </xf>
    <xf numFmtId="4" fontId="6" fillId="10" borderId="13" xfId="1" applyNumberFormat="1" applyFont="1" applyFill="1" applyBorder="1" applyAlignment="1" applyProtection="1">
      <alignment horizontal="centerContinuous"/>
      <protection locked="0"/>
    </xf>
    <xf numFmtId="4" fontId="4" fillId="10" borderId="13" xfId="3" applyNumberFormat="1" applyFont="1" applyFill="1" applyBorder="1" applyAlignment="1" applyProtection="1">
      <alignment horizontal="center" vertical="center"/>
      <protection locked="0"/>
    </xf>
    <xf numFmtId="4" fontId="4" fillId="10" borderId="12" xfId="3" applyNumberFormat="1" applyFont="1" applyFill="1" applyBorder="1" applyAlignment="1" applyProtection="1">
      <alignment vertical="center"/>
      <protection locked="0"/>
    </xf>
    <xf numFmtId="4" fontId="6" fillId="10" borderId="12" xfId="3" applyNumberFormat="1" applyFont="1" applyFill="1" applyBorder="1" applyAlignment="1" applyProtection="1">
      <alignment vertical="center"/>
      <protection locked="0"/>
    </xf>
    <xf numFmtId="4" fontId="4" fillId="7" borderId="13" xfId="1" applyNumberFormat="1" applyFill="1" applyBorder="1" applyAlignment="1" applyProtection="1">
      <alignment horizontal="center"/>
      <protection hidden="1"/>
    </xf>
    <xf numFmtId="3" fontId="6" fillId="7" borderId="13" xfId="1" applyNumberFormat="1" applyFont="1" applyFill="1" applyBorder="1" applyAlignment="1" applyProtection="1">
      <alignment horizontal="center"/>
      <protection hidden="1"/>
    </xf>
    <xf numFmtId="0" fontId="23" fillId="11" borderId="0" xfId="0" applyFont="1" applyFill="1"/>
    <xf numFmtId="0" fontId="18" fillId="0" borderId="0" xfId="0" applyFont="1"/>
    <xf numFmtId="4" fontId="4" fillId="11" borderId="0" xfId="1" applyNumberFormat="1" applyFill="1" applyAlignment="1" applyProtection="1">
      <alignment horizontal="right"/>
      <protection locked="0"/>
    </xf>
    <xf numFmtId="4" fontId="6" fillId="11" borderId="0" xfId="3" applyNumberFormat="1" applyFont="1" applyFill="1" applyAlignment="1" applyProtection="1">
      <alignment vertical="center"/>
      <protection locked="0"/>
    </xf>
    <xf numFmtId="4" fontId="4" fillId="11" borderId="5" xfId="3" applyNumberFormat="1" applyFont="1" applyFill="1" applyBorder="1" applyAlignment="1" applyProtection="1">
      <alignment vertical="center"/>
      <protection locked="0"/>
    </xf>
    <xf numFmtId="4" fontId="6" fillId="0" borderId="6" xfId="3" applyNumberFormat="1" applyFont="1" applyBorder="1" applyProtection="1">
      <protection locked="0"/>
    </xf>
    <xf numFmtId="4" fontId="6" fillId="0" borderId="5" xfId="3" applyNumberFormat="1" applyFont="1" applyBorder="1" applyProtection="1">
      <protection locked="0"/>
    </xf>
    <xf numFmtId="4" fontId="5" fillId="0" borderId="0" xfId="0" applyNumberFormat="1" applyFont="1" applyAlignment="1">
      <alignment horizontal="right" vertical="center"/>
    </xf>
    <xf numFmtId="4" fontId="6" fillId="0" borderId="5" xfId="3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5" fillId="30" borderId="0" xfId="0" applyNumberFormat="1" applyFont="1" applyFill="1" applyAlignment="1">
      <alignment horizontal="right" vertical="center"/>
    </xf>
    <xf numFmtId="4" fontId="38" fillId="30" borderId="5" xfId="3" applyNumberFormat="1" applyFont="1" applyFill="1" applyBorder="1" applyAlignment="1">
      <alignment vertical="center"/>
    </xf>
    <xf numFmtId="4" fontId="5" fillId="30" borderId="0" xfId="0" applyNumberFormat="1" applyFont="1" applyFill="1" applyAlignment="1">
      <alignment vertical="center"/>
    </xf>
    <xf numFmtId="4" fontId="38" fillId="0" borderId="5" xfId="3" applyNumberFormat="1" applyFont="1" applyBorder="1" applyAlignment="1">
      <alignment vertical="center"/>
    </xf>
    <xf numFmtId="4" fontId="5" fillId="0" borderId="7" xfId="0" applyNumberFormat="1" applyFont="1" applyBorder="1" applyAlignment="1">
      <alignment horizontal="right" vertical="center"/>
    </xf>
    <xf numFmtId="4" fontId="6" fillId="0" borderId="6" xfId="3" applyNumberFormat="1" applyFont="1" applyBorder="1" applyAlignment="1">
      <alignment vertical="center"/>
    </xf>
    <xf numFmtId="4" fontId="4" fillId="10" borderId="10" xfId="1" applyNumberFormat="1" applyFill="1" applyBorder="1" applyAlignment="1" applyProtection="1">
      <alignment horizontal="centerContinuous"/>
      <protection locked="0"/>
    </xf>
    <xf numFmtId="4" fontId="6" fillId="0" borderId="13" xfId="1" applyNumberFormat="1" applyFont="1" applyBorder="1" applyAlignment="1" applyProtection="1">
      <alignment horizontal="center"/>
      <protection locked="0"/>
    </xf>
    <xf numFmtId="4" fontId="6" fillId="0" borderId="11" xfId="0" applyNumberFormat="1" applyFont="1" applyBorder="1" applyAlignment="1" applyProtection="1">
      <alignment horizontal="center"/>
      <protection locked="0"/>
    </xf>
    <xf numFmtId="4" fontId="6" fillId="0" borderId="12" xfId="3" applyNumberFormat="1" applyFont="1" applyBorder="1" applyAlignment="1" applyProtection="1">
      <alignment horizontal="centerContinuous"/>
      <protection locked="0"/>
    </xf>
    <xf numFmtId="4" fontId="6" fillId="0" borderId="12" xfId="1" applyNumberFormat="1" applyFont="1" applyBorder="1" applyAlignment="1" applyProtection="1">
      <alignment horizontal="centerContinuous"/>
      <protection locked="0"/>
    </xf>
    <xf numFmtId="4" fontId="17" fillId="0" borderId="13" xfId="3" applyNumberFormat="1" applyFont="1" applyBorder="1" applyAlignment="1">
      <alignment vertical="center"/>
    </xf>
    <xf numFmtId="4" fontId="6" fillId="2" borderId="13" xfId="3" applyNumberFormat="1" applyFont="1" applyFill="1" applyBorder="1" applyAlignment="1">
      <alignment vertical="center"/>
    </xf>
    <xf numFmtId="4" fontId="4" fillId="0" borderId="13" xfId="0" applyNumberFormat="1" applyFont="1" applyBorder="1" applyAlignment="1" applyProtection="1">
      <alignment horizontal="center" vertical="center"/>
      <protection locked="0"/>
    </xf>
    <xf numFmtId="4" fontId="4" fillId="0" borderId="0" xfId="1" applyNumberFormat="1" applyAlignment="1" applyProtection="1">
      <alignment horizontal="center"/>
      <protection locked="0"/>
    </xf>
    <xf numFmtId="4" fontId="8" fillId="0" borderId="0" xfId="1" applyNumberFormat="1" applyFont="1" applyAlignment="1" applyProtection="1">
      <alignment horizontal="center"/>
      <protection locked="0"/>
    </xf>
    <xf numFmtId="4" fontId="4" fillId="0" borderId="0" xfId="2" applyNumberFormat="1" applyFont="1" applyFill="1" applyProtection="1">
      <protection locked="0"/>
    </xf>
    <xf numFmtId="4" fontId="6" fillId="0" borderId="13" xfId="1" applyNumberFormat="1" applyFont="1" applyBorder="1" applyAlignment="1" applyProtection="1">
      <alignment vertical="center"/>
      <protection locked="0"/>
    </xf>
    <xf numFmtId="4" fontId="24" fillId="0" borderId="0" xfId="0" applyNumberFormat="1" applyFont="1" applyAlignment="1">
      <alignment horizontal="center"/>
    </xf>
    <xf numFmtId="4" fontId="24" fillId="0" borderId="0" xfId="0" applyNumberFormat="1" applyFont="1" applyAlignment="1">
      <alignment horizontal="left" vertical="center"/>
    </xf>
    <xf numFmtId="4" fontId="24" fillId="19" borderId="13" xfId="0" applyNumberFormat="1" applyFont="1" applyFill="1" applyBorder="1" applyAlignment="1">
      <alignment horizontal="center" vertical="center"/>
    </xf>
    <xf numFmtId="4" fontId="15" fillId="0" borderId="0" xfId="0" applyNumberFormat="1" applyFont="1" applyAlignment="1">
      <alignment horizontal="center" vertical="top"/>
    </xf>
    <xf numFmtId="4" fontId="4" fillId="0" borderId="1" xfId="1" applyNumberFormat="1" applyBorder="1" applyProtection="1">
      <protection locked="0"/>
    </xf>
    <xf numFmtId="4" fontId="4" fillId="0" borderId="2" xfId="1" applyNumberFormat="1" applyBorder="1" applyProtection="1">
      <protection locked="0"/>
    </xf>
    <xf numFmtId="4" fontId="6" fillId="0" borderId="2" xfId="3" applyNumberFormat="1" applyFont="1" applyBorder="1" applyAlignment="1" applyProtection="1">
      <alignment horizontal="center"/>
      <protection locked="0"/>
    </xf>
    <xf numFmtId="4" fontId="8" fillId="0" borderId="2" xfId="3" applyNumberFormat="1" applyFont="1" applyBorder="1" applyAlignment="1" applyProtection="1">
      <alignment horizontal="center"/>
      <protection locked="0"/>
    </xf>
    <xf numFmtId="4" fontId="33" fillId="7" borderId="2" xfId="2" applyNumberFormat="1" applyFont="1" applyFill="1" applyBorder="1" applyAlignment="1" applyProtection="1">
      <alignment horizontal="left" vertical="center"/>
      <protection locked="0"/>
    </xf>
    <xf numFmtId="4" fontId="6" fillId="7" borderId="2" xfId="3" applyNumberFormat="1" applyFont="1" applyFill="1" applyBorder="1" applyAlignment="1" applyProtection="1">
      <alignment horizontal="centerContinuous"/>
      <protection locked="0"/>
    </xf>
    <xf numFmtId="4" fontId="6" fillId="7" borderId="2" xfId="1" applyNumberFormat="1" applyFont="1" applyFill="1" applyBorder="1" applyProtection="1">
      <protection locked="0"/>
    </xf>
    <xf numFmtId="4" fontId="6" fillId="7" borderId="2" xfId="3" applyNumberFormat="1" applyFont="1" applyFill="1" applyBorder="1" applyAlignment="1" applyProtection="1">
      <alignment horizontal="center"/>
      <protection locked="0"/>
    </xf>
    <xf numFmtId="4" fontId="6" fillId="0" borderId="2" xfId="3" applyNumberFormat="1" applyFont="1" applyBorder="1" applyAlignment="1" applyProtection="1">
      <alignment horizontal="left"/>
      <protection locked="0"/>
    </xf>
    <xf numFmtId="4" fontId="6" fillId="0" borderId="3" xfId="3" applyNumberFormat="1" applyFont="1" applyBorder="1" applyAlignment="1" applyProtection="1">
      <alignment horizontal="center"/>
      <protection locked="0"/>
    </xf>
    <xf numFmtId="4" fontId="6" fillId="0" borderId="0" xfId="3" applyNumberFormat="1" applyFont="1" applyAlignment="1" applyProtection="1">
      <alignment horizontal="left"/>
      <protection locked="0"/>
    </xf>
    <xf numFmtId="4" fontId="6" fillId="0" borderId="0" xfId="3" applyNumberFormat="1" applyFont="1" applyAlignment="1" applyProtection="1">
      <alignment horizontal="centerContinuous" vertical="center"/>
      <protection locked="0"/>
    </xf>
    <xf numFmtId="4" fontId="6" fillId="0" borderId="0" xfId="3" applyNumberFormat="1" applyFont="1" applyAlignment="1" applyProtection="1">
      <alignment horizontal="center"/>
      <protection locked="0"/>
    </xf>
    <xf numFmtId="4" fontId="8" fillId="0" borderId="0" xfId="3" applyNumberFormat="1" applyFont="1" applyAlignment="1" applyProtection="1">
      <alignment horizontal="center"/>
      <protection locked="0"/>
    </xf>
    <xf numFmtId="4" fontId="6" fillId="0" borderId="0" xfId="2" applyNumberFormat="1" applyFont="1" applyFill="1" applyBorder="1" applyAlignment="1" applyProtection="1">
      <alignment horizontal="left" vertical="center"/>
      <protection locked="0"/>
    </xf>
    <xf numFmtId="4" fontId="6" fillId="0" borderId="0" xfId="3" applyNumberFormat="1" applyFont="1" applyAlignment="1" applyProtection="1">
      <alignment horizontal="centerContinuous"/>
      <protection locked="0"/>
    </xf>
    <xf numFmtId="4" fontId="6" fillId="0" borderId="0" xfId="1" applyNumberFormat="1" applyFont="1" applyProtection="1">
      <protection locked="0"/>
    </xf>
    <xf numFmtId="4" fontId="6" fillId="0" borderId="4" xfId="3" applyNumberFormat="1" applyFont="1" applyBorder="1" applyAlignment="1" applyProtection="1">
      <alignment horizontal="center"/>
      <protection locked="0"/>
    </xf>
    <xf numFmtId="4" fontId="6" fillId="0" borderId="0" xfId="3" applyNumberFormat="1" applyFont="1" applyAlignment="1" applyProtection="1">
      <alignment horizontal="center" vertical="center"/>
      <protection locked="0"/>
    </xf>
    <xf numFmtId="4" fontId="22" fillId="0" borderId="0" xfId="3" applyNumberFormat="1" applyFont="1" applyAlignment="1" applyProtection="1">
      <alignment vertical="center" wrapText="1"/>
      <protection locked="0"/>
    </xf>
    <xf numFmtId="4" fontId="8" fillId="0" borderId="0" xfId="1" applyNumberFormat="1" applyFont="1" applyAlignment="1" applyProtection="1">
      <alignment horizontal="left" vertical="center"/>
      <protection locked="0"/>
    </xf>
    <xf numFmtId="4" fontId="4" fillId="0" borderId="4" xfId="3" applyNumberFormat="1" applyFont="1" applyBorder="1" applyAlignment="1" applyProtection="1">
      <alignment horizontal="centerContinuous"/>
      <protection locked="0"/>
    </xf>
    <xf numFmtId="4" fontId="4" fillId="0" borderId="5" xfId="1" applyNumberFormat="1" applyBorder="1" applyProtection="1">
      <protection locked="0"/>
    </xf>
    <xf numFmtId="4" fontId="6" fillId="0" borderId="0" xfId="3" applyNumberFormat="1" applyFont="1" applyAlignment="1" applyProtection="1">
      <alignment horizontal="left" vertical="center"/>
      <protection locked="0"/>
    </xf>
    <xf numFmtId="4" fontId="4" fillId="0" borderId="0" xfId="1" applyNumberFormat="1" applyAlignment="1" applyProtection="1">
      <alignment horizontal="left" vertical="center"/>
      <protection locked="0"/>
    </xf>
    <xf numFmtId="4" fontId="6" fillId="0" borderId="5" xfId="3" applyNumberFormat="1" applyFont="1" applyBorder="1" applyAlignment="1" applyProtection="1">
      <alignment vertical="center"/>
      <protection locked="0"/>
    </xf>
    <xf numFmtId="4" fontId="4" fillId="0" borderId="0" xfId="1" applyNumberFormat="1" applyAlignment="1" applyProtection="1">
      <alignment vertical="center" wrapText="1"/>
      <protection locked="0"/>
    </xf>
    <xf numFmtId="4" fontId="8" fillId="7" borderId="0" xfId="1" applyNumberFormat="1" applyFont="1" applyFill="1" applyAlignment="1" applyProtection="1">
      <alignment horizontal="left" vertical="center"/>
      <protection locked="0"/>
    </xf>
    <xf numFmtId="4" fontId="4" fillId="0" borderId="0" xfId="1" applyNumberFormat="1" applyAlignment="1" applyProtection="1">
      <alignment horizontal="left" vertical="center" wrapText="1"/>
      <protection locked="0"/>
    </xf>
    <xf numFmtId="4" fontId="6" fillId="0" borderId="0" xfId="1" applyNumberFormat="1" applyFont="1" applyAlignment="1" applyProtection="1">
      <alignment horizontal="left" vertical="center"/>
      <protection locked="0"/>
    </xf>
    <xf numFmtId="4" fontId="6" fillId="0" borderId="0" xfId="1" applyNumberFormat="1" applyFont="1" applyAlignment="1" applyProtection="1">
      <alignment horizontal="center" vertical="center"/>
      <protection locked="0"/>
    </xf>
    <xf numFmtId="4" fontId="4" fillId="7" borderId="0" xfId="1" applyNumberFormat="1" applyFill="1" applyAlignment="1" applyProtection="1">
      <alignment horizontal="left" vertical="center"/>
      <protection locked="0"/>
    </xf>
    <xf numFmtId="4" fontId="6" fillId="0" borderId="0" xfId="1" applyNumberFormat="1" applyFont="1" applyAlignment="1" applyProtection="1">
      <alignment vertical="center"/>
      <protection locked="0"/>
    </xf>
    <xf numFmtId="4" fontId="4" fillId="0" borderId="0" xfId="2" applyNumberFormat="1" applyFont="1" applyBorder="1" applyAlignment="1" applyProtection="1">
      <alignment vertical="center"/>
      <protection locked="0"/>
    </xf>
    <xf numFmtId="4" fontId="6" fillId="0" borderId="5" xfId="1" applyNumberFormat="1" applyFont="1" applyBorder="1" applyAlignment="1" applyProtection="1">
      <alignment vertical="center"/>
      <protection locked="0"/>
    </xf>
    <xf numFmtId="4" fontId="4" fillId="0" borderId="0" xfId="2" applyNumberFormat="1" applyFont="1" applyBorder="1" applyAlignment="1" applyProtection="1">
      <alignment horizontal="left" vertical="center"/>
      <protection locked="0"/>
    </xf>
    <xf numFmtId="4" fontId="6" fillId="0" borderId="5" xfId="1" applyNumberFormat="1" applyFont="1" applyBorder="1" applyAlignment="1" applyProtection="1">
      <alignment horizontal="left" vertical="center"/>
      <protection locked="0"/>
    </xf>
    <xf numFmtId="4" fontId="23" fillId="0" borderId="0" xfId="1" applyNumberFormat="1" applyFont="1" applyAlignment="1" applyProtection="1">
      <alignment horizontal="left" vertical="center"/>
      <protection locked="0"/>
    </xf>
    <xf numFmtId="4" fontId="4" fillId="0" borderId="18" xfId="1" applyNumberFormat="1" applyBorder="1" applyProtection="1">
      <protection locked="0"/>
    </xf>
    <xf numFmtId="4" fontId="4" fillId="0" borderId="0" xfId="2" applyNumberFormat="1" applyFont="1" applyBorder="1" applyAlignment="1" applyProtection="1">
      <alignment horizontal="center" vertical="center"/>
      <protection locked="0"/>
    </xf>
    <xf numFmtId="4" fontId="6" fillId="0" borderId="18" xfId="1" applyNumberFormat="1" applyFont="1" applyBorder="1" applyAlignment="1" applyProtection="1">
      <alignment vertical="center"/>
      <protection locked="0"/>
    </xf>
    <xf numFmtId="4" fontId="4" fillId="7" borderId="0" xfId="1" applyNumberFormat="1" applyFill="1" applyAlignment="1" applyProtection="1">
      <alignment horizontal="left" vertical="center" wrapText="1"/>
      <protection locked="0"/>
    </xf>
    <xf numFmtId="4" fontId="6" fillId="0" borderId="18" xfId="3" applyNumberFormat="1" applyFont="1" applyBorder="1" applyAlignment="1" applyProtection="1">
      <alignment vertical="center"/>
      <protection locked="0"/>
    </xf>
    <xf numFmtId="4" fontId="27" fillId="0" borderId="0" xfId="3" applyNumberFormat="1" applyFont="1" applyAlignment="1" applyProtection="1">
      <alignment horizontal="left" vertical="center"/>
      <protection locked="0"/>
    </xf>
    <xf numFmtId="4" fontId="31" fillId="7" borderId="0" xfId="1" applyNumberFormat="1" applyFont="1" applyFill="1" applyAlignment="1" applyProtection="1">
      <alignment horizontal="left" vertical="center"/>
      <protection locked="0"/>
    </xf>
    <xf numFmtId="4" fontId="17" fillId="0" borderId="0" xfId="1" applyNumberFormat="1" applyFont="1" applyAlignment="1" applyProtection="1">
      <alignment vertical="center" wrapText="1"/>
      <protection locked="0"/>
    </xf>
    <xf numFmtId="4" fontId="6" fillId="0" borderId="10" xfId="3" applyNumberFormat="1" applyFont="1" applyBorder="1" applyAlignment="1" applyProtection="1">
      <alignment horizontal="center" vertical="center"/>
      <protection locked="0"/>
    </xf>
    <xf numFmtId="4" fontId="4" fillId="0" borderId="0" xfId="2" applyNumberFormat="1" applyFont="1" applyProtection="1">
      <protection locked="0"/>
    </xf>
    <xf numFmtId="4" fontId="6" fillId="0" borderId="9" xfId="1" applyNumberFormat="1" applyFont="1" applyBorder="1" applyAlignment="1" applyProtection="1">
      <alignment horizontal="center"/>
      <protection locked="0"/>
    </xf>
    <xf numFmtId="4" fontId="6" fillId="3" borderId="10" xfId="1" applyNumberFormat="1" applyFont="1" applyFill="1" applyBorder="1" applyAlignment="1" applyProtection="1">
      <alignment horizontal="centerContinuous"/>
      <protection locked="0"/>
    </xf>
    <xf numFmtId="4" fontId="6" fillId="0" borderId="10" xfId="1" applyNumberFormat="1" applyFont="1" applyBorder="1" applyAlignment="1" applyProtection="1">
      <alignment horizontal="centerContinuous"/>
      <protection locked="0"/>
    </xf>
    <xf numFmtId="4" fontId="6" fillId="3" borderId="11" xfId="1" applyNumberFormat="1" applyFont="1" applyFill="1" applyBorder="1" applyAlignment="1" applyProtection="1">
      <alignment horizontal="centerContinuous"/>
      <protection locked="0"/>
    </xf>
    <xf numFmtId="4" fontId="6" fillId="0" borderId="13" xfId="1" applyNumberFormat="1" applyFont="1" applyBorder="1" applyProtection="1">
      <protection locked="0"/>
    </xf>
    <xf numFmtId="4" fontId="8" fillId="0" borderId="13" xfId="1" applyNumberFormat="1" applyFont="1" applyBorder="1" applyAlignment="1" applyProtection="1">
      <alignment horizontal="center"/>
      <protection locked="0"/>
    </xf>
    <xf numFmtId="4" fontId="4" fillId="0" borderId="13" xfId="2" applyNumberFormat="1" applyFont="1" applyFill="1" applyBorder="1" applyAlignment="1" applyProtection="1">
      <alignment horizontal="center"/>
      <protection locked="0"/>
    </xf>
    <xf numFmtId="4" fontId="6" fillId="0" borderId="0" xfId="1" applyNumberFormat="1" applyFont="1" applyAlignment="1" applyProtection="1">
      <alignment horizontal="center"/>
      <protection locked="0"/>
    </xf>
    <xf numFmtId="4" fontId="6" fillId="0" borderId="11" xfId="1" applyNumberFormat="1" applyFont="1" applyBorder="1" applyAlignment="1" applyProtection="1">
      <alignment horizontal="centerContinuous"/>
      <protection locked="0"/>
    </xf>
    <xf numFmtId="4" fontId="4" fillId="0" borderId="14" xfId="1" applyNumberFormat="1" applyBorder="1" applyProtection="1">
      <protection locked="0"/>
    </xf>
    <xf numFmtId="4" fontId="6" fillId="0" borderId="13" xfId="0" applyNumberFormat="1" applyFont="1" applyBorder="1" applyProtection="1">
      <protection locked="0"/>
    </xf>
    <xf numFmtId="4" fontId="6" fillId="0" borderId="12" xfId="0" applyNumberFormat="1" applyFont="1" applyBorder="1" applyAlignment="1" applyProtection="1">
      <alignment horizontal="centerContinuous"/>
      <protection locked="0"/>
    </xf>
    <xf numFmtId="4" fontId="6" fillId="0" borderId="11" xfId="0" applyNumberFormat="1" applyFont="1" applyBorder="1" applyAlignment="1" applyProtection="1">
      <alignment horizontal="centerContinuous"/>
      <protection locked="0"/>
    </xf>
    <xf numFmtId="4" fontId="4" fillId="0" borderId="13" xfId="3" applyNumberFormat="1" applyFont="1" applyBorder="1" applyAlignment="1" applyProtection="1">
      <alignment vertical="center"/>
      <protection locked="0"/>
    </xf>
    <xf numFmtId="4" fontId="4" fillId="8" borderId="11" xfId="3" applyNumberFormat="1" applyFont="1" applyFill="1" applyBorder="1" applyAlignment="1" applyProtection="1">
      <alignment vertical="center"/>
      <protection locked="0"/>
    </xf>
    <xf numFmtId="4" fontId="4" fillId="0" borderId="11" xfId="3" applyNumberFormat="1" applyFont="1" applyBorder="1" applyAlignment="1" applyProtection="1">
      <alignment vertical="center"/>
      <protection locked="0"/>
    </xf>
    <xf numFmtId="4" fontId="4" fillId="7" borderId="12" xfId="7" applyNumberFormat="1" applyFont="1" applyFill="1" applyBorder="1" applyAlignment="1" applyProtection="1">
      <alignment horizontal="center" vertical="center"/>
      <protection locked="0"/>
    </xf>
    <xf numFmtId="4" fontId="8" fillId="7" borderId="13" xfId="0" applyNumberFormat="1" applyFont="1" applyFill="1" applyBorder="1" applyAlignment="1" applyProtection="1">
      <alignment vertical="center" wrapText="1"/>
      <protection locked="0"/>
    </xf>
    <xf numFmtId="4" fontId="6" fillId="0" borderId="22" xfId="0" applyNumberFormat="1" applyFont="1" applyBorder="1" applyAlignment="1" applyProtection="1">
      <alignment horizontal="center" vertical="center"/>
      <protection locked="0"/>
    </xf>
    <xf numFmtId="4" fontId="6" fillId="0" borderId="23" xfId="0" applyNumberFormat="1" applyFont="1" applyBorder="1" applyAlignment="1" applyProtection="1">
      <alignment horizontal="center" vertical="center"/>
      <protection locked="0"/>
    </xf>
    <xf numFmtId="4" fontId="12" fillId="0" borderId="23" xfId="0" applyNumberFormat="1" applyFont="1" applyBorder="1" applyAlignment="1" applyProtection="1">
      <alignment vertical="center" wrapText="1"/>
      <protection locked="0"/>
    </xf>
    <xf numFmtId="4" fontId="12" fillId="23" borderId="21" xfId="0" applyNumberFormat="1" applyFont="1" applyFill="1" applyBorder="1" applyAlignment="1" applyProtection="1">
      <alignment vertical="center" wrapText="1"/>
      <protection locked="0"/>
    </xf>
    <xf numFmtId="4" fontId="4" fillId="0" borderId="20" xfId="3" applyNumberFormat="1" applyFont="1" applyBorder="1" applyProtection="1">
      <protection locked="0"/>
    </xf>
    <xf numFmtId="4" fontId="6" fillId="0" borderId="24" xfId="3" applyNumberFormat="1" applyFont="1" applyBorder="1" applyProtection="1">
      <protection locked="0"/>
    </xf>
    <xf numFmtId="4" fontId="6" fillId="0" borderId="5" xfId="0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4" fontId="12" fillId="0" borderId="0" xfId="0" applyNumberFormat="1" applyFont="1" applyAlignment="1" applyProtection="1">
      <alignment vertical="center" wrapText="1"/>
      <protection locked="0"/>
    </xf>
    <xf numFmtId="4" fontId="6" fillId="0" borderId="26" xfId="0" applyNumberFormat="1" applyFont="1" applyBorder="1" applyAlignment="1" applyProtection="1">
      <alignment horizontal="center"/>
      <protection locked="0"/>
    </xf>
    <xf numFmtId="4" fontId="4" fillId="0" borderId="17" xfId="0" applyNumberFormat="1" applyFont="1" applyBorder="1" applyAlignment="1" applyProtection="1">
      <alignment horizontal="center" vertical="center"/>
      <protection locked="0"/>
    </xf>
    <xf numFmtId="4" fontId="6" fillId="0" borderId="15" xfId="0" applyNumberFormat="1" applyFont="1" applyBorder="1" applyAlignment="1" applyProtection="1">
      <alignment horizontal="center"/>
      <protection locked="0"/>
    </xf>
    <xf numFmtId="4" fontId="6" fillId="0" borderId="1" xfId="0" applyNumberFormat="1" applyFont="1" applyBorder="1" applyAlignment="1" applyProtection="1">
      <alignment horizontal="centerContinuous"/>
      <protection locked="0"/>
    </xf>
    <xf numFmtId="4" fontId="6" fillId="0" borderId="3" xfId="0" applyNumberFormat="1" applyFont="1" applyBorder="1" applyAlignment="1" applyProtection="1">
      <alignment horizontal="centerContinuous"/>
      <protection locked="0"/>
    </xf>
    <xf numFmtId="4" fontId="4" fillId="0" borderId="0" xfId="0" applyNumberFormat="1" applyFont="1" applyAlignment="1" applyProtection="1">
      <alignment horizontal="center" vertical="center"/>
      <protection locked="0"/>
    </xf>
    <xf numFmtId="4" fontId="12" fillId="0" borderId="30" xfId="0" applyNumberFormat="1" applyFont="1" applyBorder="1" applyAlignment="1" applyProtection="1">
      <alignment vertical="center" wrapText="1"/>
      <protection locked="0"/>
    </xf>
    <xf numFmtId="4" fontId="12" fillId="0" borderId="24" xfId="0" applyNumberFormat="1" applyFont="1" applyBorder="1" applyAlignment="1" applyProtection="1">
      <alignment vertical="center" wrapText="1"/>
      <protection locked="0"/>
    </xf>
    <xf numFmtId="4" fontId="6" fillId="10" borderId="10" xfId="1" applyNumberFormat="1" applyFont="1" applyFill="1" applyBorder="1" applyAlignment="1" applyProtection="1">
      <alignment horizontal="centerContinuous"/>
      <protection locked="0"/>
    </xf>
    <xf numFmtId="4" fontId="6" fillId="10" borderId="2" xfId="1" applyNumberFormat="1" applyFont="1" applyFill="1" applyBorder="1" applyAlignment="1" applyProtection="1">
      <alignment horizontal="centerContinuous"/>
      <protection locked="0"/>
    </xf>
    <xf numFmtId="4" fontId="6" fillId="0" borderId="2" xfId="1" applyNumberFormat="1" applyFont="1" applyBorder="1" applyAlignment="1" applyProtection="1">
      <alignment horizontal="centerContinuous"/>
      <protection locked="0"/>
    </xf>
    <xf numFmtId="4" fontId="6" fillId="3" borderId="13" xfId="1" applyNumberFormat="1" applyFont="1" applyFill="1" applyBorder="1" applyAlignment="1" applyProtection="1">
      <alignment horizontal="centerContinuous"/>
      <protection locked="0"/>
    </xf>
    <xf numFmtId="4" fontId="6" fillId="0" borderId="0" xfId="1" applyNumberFormat="1" applyFont="1" applyAlignment="1" applyProtection="1">
      <alignment horizontal="centerContinuous"/>
      <protection locked="0"/>
    </xf>
    <xf numFmtId="4" fontId="6" fillId="24" borderId="12" xfId="1" applyNumberFormat="1" applyFont="1" applyFill="1" applyBorder="1" applyAlignment="1" applyProtection="1">
      <alignment horizontal="center" vertical="center"/>
      <protection locked="0"/>
    </xf>
    <xf numFmtId="4" fontId="6" fillId="24" borderId="10" xfId="1" applyNumberFormat="1" applyFont="1" applyFill="1" applyBorder="1" applyAlignment="1" applyProtection="1">
      <alignment horizontal="center" vertical="center"/>
      <protection locked="0"/>
    </xf>
    <xf numFmtId="4" fontId="6" fillId="24" borderId="11" xfId="1" applyNumberFormat="1" applyFont="1" applyFill="1" applyBorder="1" applyAlignment="1" applyProtection="1">
      <alignment horizontal="center" vertical="center"/>
      <protection locked="0"/>
    </xf>
    <xf numFmtId="4" fontId="6" fillId="10" borderId="12" xfId="1" applyNumberFormat="1" applyFont="1" applyFill="1" applyBorder="1" applyAlignment="1" applyProtection="1">
      <alignment horizontal="center"/>
      <protection locked="0"/>
    </xf>
    <xf numFmtId="4" fontId="6" fillId="10" borderId="11" xfId="1" applyNumberFormat="1" applyFont="1" applyFill="1" applyBorder="1" applyAlignment="1" applyProtection="1">
      <alignment horizontal="center"/>
      <protection locked="0"/>
    </xf>
    <xf numFmtId="4" fontId="6" fillId="0" borderId="13" xfId="1" applyNumberFormat="1" applyFont="1" applyBorder="1" applyAlignment="1" applyProtection="1">
      <alignment horizontal="centerContinuous"/>
      <protection locked="0"/>
    </xf>
    <xf numFmtId="4" fontId="6" fillId="0" borderId="12" xfId="1" applyNumberFormat="1" applyFont="1" applyBorder="1" applyAlignment="1" applyProtection="1">
      <alignment horizontal="center"/>
      <protection locked="0"/>
    </xf>
    <xf numFmtId="4" fontId="6" fillId="0" borderId="11" xfId="1" applyNumberFormat="1" applyFont="1" applyBorder="1" applyAlignment="1" applyProtection="1">
      <alignment horizontal="center"/>
      <protection locked="0"/>
    </xf>
    <xf numFmtId="4" fontId="12" fillId="9" borderId="13" xfId="1" applyNumberFormat="1" applyFont="1" applyFill="1" applyBorder="1" applyAlignment="1" applyProtection="1">
      <alignment horizontal="center" vertical="center"/>
      <protection hidden="1"/>
    </xf>
    <xf numFmtId="4" fontId="6" fillId="9" borderId="13" xfId="2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center" vertical="center"/>
      <protection locked="0"/>
    </xf>
    <xf numFmtId="4" fontId="8" fillId="0" borderId="10" xfId="1" applyNumberFormat="1" applyFont="1" applyBorder="1" applyAlignment="1" applyProtection="1">
      <alignment horizontal="left" vertical="center"/>
      <protection locked="0"/>
    </xf>
    <xf numFmtId="4" fontId="12" fillId="0" borderId="13" xfId="1" applyNumberFormat="1" applyFont="1" applyBorder="1" applyAlignment="1" applyProtection="1">
      <alignment horizontal="center" vertical="center"/>
      <protection locked="0"/>
    </xf>
    <xf numFmtId="4" fontId="8" fillId="9" borderId="13" xfId="1" applyNumberFormat="1" applyFont="1" applyFill="1" applyBorder="1" applyAlignment="1" applyProtection="1">
      <alignment horizontal="center" vertical="center"/>
      <protection hidden="1"/>
    </xf>
    <xf numFmtId="4" fontId="4" fillId="9" borderId="13" xfId="2" applyNumberFormat="1" applyFont="1" applyFill="1" applyBorder="1" applyAlignment="1" applyProtection="1">
      <alignment horizontal="center" vertical="center"/>
      <protection hidden="1"/>
    </xf>
    <xf numFmtId="4" fontId="4" fillId="9" borderId="13" xfId="3" applyNumberFormat="1" applyFont="1" applyFill="1" applyBorder="1" applyAlignment="1" applyProtection="1">
      <alignment horizontal="center" vertical="center"/>
      <protection hidden="1"/>
    </xf>
    <xf numFmtId="4" fontId="4" fillId="0" borderId="13" xfId="1" applyNumberForma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center" vertical="center"/>
      <protection hidden="1"/>
    </xf>
    <xf numFmtId="4" fontId="6" fillId="7" borderId="13" xfId="1" applyNumberFormat="1" applyFont="1" applyFill="1" applyBorder="1" applyAlignment="1" applyProtection="1">
      <alignment horizontal="center" vertical="center"/>
      <protection hidden="1"/>
    </xf>
    <xf numFmtId="4" fontId="8" fillId="7" borderId="13" xfId="1" applyNumberFormat="1" applyFont="1" applyFill="1" applyBorder="1" applyAlignment="1" applyProtection="1">
      <alignment horizontal="center" vertical="center"/>
      <protection hidden="1"/>
    </xf>
    <xf numFmtId="4" fontId="4" fillId="7" borderId="13" xfId="2" applyNumberFormat="1" applyFont="1" applyFill="1" applyBorder="1" applyAlignment="1" applyProtection="1">
      <alignment horizontal="center" vertical="center"/>
      <protection hidden="1"/>
    </xf>
    <xf numFmtId="4" fontId="4" fillId="25" borderId="13" xfId="3" applyNumberFormat="1" applyFont="1" applyFill="1" applyBorder="1" applyAlignment="1" applyProtection="1">
      <alignment horizontal="center" vertical="center"/>
      <protection hidden="1"/>
    </xf>
    <xf numFmtId="4" fontId="4" fillId="0" borderId="12" xfId="1" applyNumberForma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left" vertical="center"/>
      <protection locked="0"/>
    </xf>
    <xf numFmtId="4" fontId="6" fillId="10" borderId="13" xfId="3" applyNumberFormat="1" applyFont="1" applyFill="1" applyBorder="1" applyAlignment="1" applyProtection="1">
      <alignment horizontal="center" vertical="center"/>
      <protection hidden="1"/>
    </xf>
    <xf numFmtId="4" fontId="0" fillId="0" borderId="10" xfId="0" applyNumberFormat="1" applyBorder="1" applyAlignment="1">
      <alignment horizontal="left" vertical="center"/>
    </xf>
    <xf numFmtId="4" fontId="8" fillId="0" borderId="10" xfId="1" applyNumberFormat="1" applyFont="1" applyBorder="1" applyAlignment="1" applyProtection="1">
      <alignment horizontal="center" vertical="center"/>
      <protection hidden="1"/>
    </xf>
    <xf numFmtId="4" fontId="4" fillId="0" borderId="10" xfId="2" applyNumberFormat="1" applyFont="1" applyFill="1" applyBorder="1" applyAlignment="1" applyProtection="1">
      <alignment horizontal="center" vertical="center"/>
      <protection hidden="1"/>
    </xf>
    <xf numFmtId="4" fontId="4" fillId="0" borderId="11" xfId="3" applyNumberFormat="1" applyFont="1" applyBorder="1" applyAlignment="1" applyProtection="1">
      <alignment horizontal="center" vertical="center"/>
      <protection hidden="1"/>
    </xf>
    <xf numFmtId="4" fontId="12" fillId="16" borderId="13" xfId="1" applyNumberFormat="1" applyFont="1" applyFill="1" applyBorder="1" applyAlignment="1" applyProtection="1">
      <alignment horizontal="left" vertical="center"/>
      <protection locked="0"/>
    </xf>
    <xf numFmtId="4" fontId="4" fillId="16" borderId="13" xfId="0" applyNumberFormat="1" applyFont="1" applyFill="1" applyBorder="1" applyAlignment="1" applyProtection="1">
      <alignment horizontal="center" vertical="center"/>
      <protection locked="0"/>
    </xf>
    <xf numFmtId="4" fontId="4" fillId="16" borderId="12" xfId="7" applyNumberFormat="1" applyFont="1" applyFill="1" applyBorder="1" applyAlignment="1" applyProtection="1">
      <alignment horizontal="center" vertical="center"/>
      <protection locked="0"/>
    </xf>
    <xf numFmtId="4" fontId="8" fillId="16" borderId="13" xfId="0" applyNumberFormat="1" applyFont="1" applyFill="1" applyBorder="1" applyAlignment="1" applyProtection="1">
      <alignment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/>
      <protection locked="0"/>
    </xf>
    <xf numFmtId="4" fontId="12" fillId="0" borderId="13" xfId="1" applyNumberFormat="1" applyFont="1" applyBorder="1" applyAlignment="1" applyProtection="1">
      <alignment horizontal="left" vertical="center"/>
      <protection locked="0"/>
    </xf>
    <xf numFmtId="4" fontId="4" fillId="30" borderId="13" xfId="3" applyNumberFormat="1" applyFont="1" applyFill="1" applyBorder="1" applyAlignment="1" applyProtection="1">
      <alignment vertical="center"/>
      <protection locked="0"/>
    </xf>
    <xf numFmtId="4" fontId="6" fillId="0" borderId="4" xfId="1" applyNumberFormat="1" applyFont="1" applyBorder="1" applyAlignment="1" applyProtection="1">
      <alignment horizontal="center"/>
      <protection locked="0"/>
    </xf>
    <xf numFmtId="4" fontId="4" fillId="0" borderId="4" xfId="3" applyNumberFormat="1" applyFont="1" applyBorder="1" applyAlignment="1" applyProtection="1">
      <alignment vertical="center"/>
      <protection locked="0"/>
    </xf>
    <xf numFmtId="4" fontId="6" fillId="0" borderId="12" xfId="3" applyNumberFormat="1" applyFont="1" applyBorder="1" applyAlignment="1" applyProtection="1">
      <alignment horizontal="left" vertical="center"/>
      <protection locked="0"/>
    </xf>
    <xf numFmtId="4" fontId="6" fillId="0" borderId="10" xfId="3" applyNumberFormat="1" applyFont="1" applyBorder="1" applyAlignment="1" applyProtection="1">
      <alignment horizontal="left" vertical="center"/>
      <protection locked="0"/>
    </xf>
    <xf numFmtId="4" fontId="6" fillId="0" borderId="10" xfId="3" applyNumberFormat="1" applyFont="1" applyBorder="1" applyAlignment="1" applyProtection="1">
      <alignment horizontal="centerContinuous" vertical="center"/>
      <protection locked="0"/>
    </xf>
    <xf numFmtId="4" fontId="8" fillId="0" borderId="10" xfId="3" applyNumberFormat="1" applyFont="1" applyBorder="1" applyAlignment="1" applyProtection="1">
      <alignment horizontal="center" vertical="center"/>
      <protection locked="0"/>
    </xf>
    <xf numFmtId="4" fontId="4" fillId="0" borderId="10" xfId="2" applyNumberFormat="1" applyFont="1" applyBorder="1" applyAlignment="1" applyProtection="1">
      <alignment horizontal="centerContinuous" vertical="center"/>
      <protection locked="0"/>
    </xf>
    <xf numFmtId="4" fontId="6" fillId="0" borderId="13" xfId="3" applyNumberFormat="1" applyFont="1" applyBorder="1" applyAlignment="1" applyProtection="1">
      <alignment vertical="center"/>
      <protection locked="0"/>
    </xf>
    <xf numFmtId="4" fontId="6" fillId="8" borderId="11" xfId="3" applyNumberFormat="1" applyFont="1" applyFill="1" applyBorder="1" applyAlignment="1" applyProtection="1">
      <alignment vertical="center"/>
      <protection locked="0"/>
    </xf>
    <xf numFmtId="4" fontId="6" fillId="0" borderId="11" xfId="3" applyNumberFormat="1" applyFont="1" applyBorder="1" applyAlignment="1" applyProtection="1">
      <alignment vertical="center"/>
      <protection locked="0"/>
    </xf>
    <xf numFmtId="4" fontId="4" fillId="0" borderId="10" xfId="0" applyNumberFormat="1" applyFont="1" applyBorder="1" applyAlignment="1" applyProtection="1">
      <alignment horizontal="center" vertical="center"/>
      <protection locked="0"/>
    </xf>
    <xf numFmtId="4" fontId="4" fillId="0" borderId="10" xfId="2" applyNumberFormat="1" applyFont="1" applyFill="1" applyBorder="1" applyAlignment="1" applyProtection="1">
      <alignment horizontal="center" vertical="center"/>
      <protection locked="0"/>
    </xf>
    <xf numFmtId="4" fontId="8" fillId="0" borderId="0" xfId="3" applyNumberFormat="1" applyFont="1" applyAlignment="1" applyProtection="1">
      <alignment horizontal="center" vertical="center"/>
      <protection locked="0"/>
    </xf>
    <xf numFmtId="4" fontId="4" fillId="0" borderId="0" xfId="2" applyNumberFormat="1" applyFont="1" applyFill="1" applyBorder="1" applyAlignment="1" applyProtection="1">
      <alignment horizontal="centerContinuous" vertical="center"/>
      <protection locked="0"/>
    </xf>
    <xf numFmtId="4" fontId="6" fillId="0" borderId="12" xfId="3" applyNumberFormat="1" applyFont="1" applyBorder="1" applyAlignment="1" applyProtection="1">
      <alignment vertical="center"/>
      <protection locked="0"/>
    </xf>
    <xf numFmtId="4" fontId="6" fillId="0" borderId="10" xfId="3" applyNumberFormat="1" applyFont="1" applyBorder="1" applyAlignment="1" applyProtection="1">
      <alignment vertical="center"/>
      <protection locked="0"/>
    </xf>
    <xf numFmtId="4" fontId="6" fillId="10" borderId="13" xfId="3" applyNumberFormat="1" applyFont="1" applyFill="1" applyBorder="1" applyAlignment="1" applyProtection="1">
      <alignment vertical="center"/>
      <protection locked="0"/>
    </xf>
    <xf numFmtId="4" fontId="4" fillId="0" borderId="0" xfId="2" applyNumberFormat="1" applyFont="1" applyFill="1" applyBorder="1" applyAlignment="1" applyProtection="1">
      <alignment horizontal="center" vertical="center"/>
      <protection locked="0"/>
    </xf>
    <xf numFmtId="4" fontId="4" fillId="0" borderId="12" xfId="1" applyNumberFormat="1" applyBorder="1" applyProtection="1">
      <protection locked="0"/>
    </xf>
    <xf numFmtId="4" fontId="7" fillId="0" borderId="10" xfId="3" applyNumberFormat="1" applyFont="1" applyBorder="1" applyAlignment="1" applyProtection="1">
      <alignment horizontal="center"/>
      <protection locked="0"/>
    </xf>
    <xf numFmtId="4" fontId="9" fillId="0" borderId="10" xfId="3" applyNumberFormat="1" applyFont="1" applyBorder="1" applyAlignment="1" applyProtection="1">
      <alignment horizontal="center"/>
      <protection locked="0"/>
    </xf>
    <xf numFmtId="4" fontId="10" fillId="0" borderId="10" xfId="2" applyNumberFormat="1" applyFont="1" applyFill="1" applyBorder="1" applyAlignment="1" applyProtection="1">
      <alignment horizontal="centerContinuous"/>
      <protection locked="0"/>
    </xf>
    <xf numFmtId="4" fontId="7" fillId="0" borderId="11" xfId="3" applyNumberFormat="1" applyFont="1" applyBorder="1" applyAlignment="1" applyProtection="1">
      <alignment horizontal="centerContinuous"/>
      <protection locked="0"/>
    </xf>
    <xf numFmtId="4" fontId="4" fillId="0" borderId="16" xfId="1" applyNumberFormat="1" applyBorder="1" applyProtection="1">
      <protection locked="0"/>
    </xf>
    <xf numFmtId="4" fontId="4" fillId="0" borderId="10" xfId="1" applyNumberFormat="1" applyBorder="1" applyProtection="1">
      <protection locked="0"/>
    </xf>
    <xf numFmtId="4" fontId="4" fillId="0" borderId="2" xfId="3" applyNumberFormat="1" applyFont="1" applyBorder="1" applyProtection="1">
      <protection locked="0"/>
    </xf>
    <xf numFmtId="4" fontId="8" fillId="0" borderId="2" xfId="1" applyNumberFormat="1" applyFont="1" applyBorder="1" applyAlignment="1" applyProtection="1">
      <alignment horizontal="center"/>
      <protection locked="0"/>
    </xf>
    <xf numFmtId="4" fontId="4" fillId="0" borderId="2" xfId="2" applyNumberFormat="1" applyFont="1" applyBorder="1" applyProtection="1">
      <protection locked="0"/>
    </xf>
    <xf numFmtId="4" fontId="4" fillId="0" borderId="3" xfId="3" applyNumberFormat="1" applyFont="1" applyBorder="1" applyProtection="1">
      <protection locked="0"/>
    </xf>
    <xf numFmtId="4" fontId="4" fillId="0" borderId="13" xfId="3" applyNumberFormat="1" applyFont="1" applyBorder="1" applyProtection="1">
      <protection locked="0"/>
    </xf>
    <xf numFmtId="4" fontId="4" fillId="0" borderId="12" xfId="3" applyNumberFormat="1" applyFont="1" applyBorder="1" applyProtection="1">
      <protection locked="0"/>
    </xf>
    <xf numFmtId="4" fontId="4" fillId="0" borderId="9" xfId="3" applyNumberFormat="1" applyFont="1" applyBorder="1" applyProtection="1">
      <protection locked="0"/>
    </xf>
    <xf numFmtId="4" fontId="4" fillId="0" borderId="12" xfId="3" applyNumberFormat="1" applyFont="1" applyBorder="1" applyAlignment="1" applyProtection="1">
      <alignment horizontal="center"/>
      <protection locked="0"/>
    </xf>
    <xf numFmtId="4" fontId="4" fillId="0" borderId="11" xfId="3" applyNumberFormat="1" applyFont="1" applyBorder="1" applyAlignment="1" applyProtection="1">
      <alignment horizontal="center"/>
      <protection locked="0"/>
    </xf>
    <xf numFmtId="4" fontId="6" fillId="2" borderId="21" xfId="3" applyNumberFormat="1" applyFont="1" applyFill="1" applyBorder="1" applyAlignment="1" applyProtection="1">
      <alignment vertical="center"/>
      <protection locked="0"/>
    </xf>
    <xf numFmtId="4" fontId="6" fillId="0" borderId="9" xfId="3" applyNumberFormat="1" applyFont="1" applyBorder="1" applyAlignment="1" applyProtection="1">
      <alignment vertical="center"/>
      <protection locked="0"/>
    </xf>
    <xf numFmtId="4" fontId="6" fillId="2" borderId="13" xfId="3" applyNumberFormat="1" applyFont="1" applyFill="1" applyBorder="1" applyAlignment="1" applyProtection="1">
      <alignment vertical="center"/>
      <protection locked="0"/>
    </xf>
    <xf numFmtId="4" fontId="4" fillId="0" borderId="5" xfId="3" applyNumberFormat="1" applyFont="1" applyBorder="1" applyProtection="1">
      <protection locked="0"/>
    </xf>
    <xf numFmtId="4" fontId="6" fillId="0" borderId="0" xfId="5" applyNumberFormat="1" applyFont="1" applyFill="1" applyBorder="1" applyAlignment="1" applyProtection="1">
      <alignment horizontal="left"/>
      <protection locked="0"/>
    </xf>
    <xf numFmtId="4" fontId="6" fillId="0" borderId="0" xfId="5" applyNumberFormat="1" applyFont="1" applyFill="1" applyBorder="1" applyAlignment="1" applyProtection="1">
      <alignment horizontal="right"/>
      <protection locked="0"/>
    </xf>
    <xf numFmtId="4" fontId="6" fillId="7" borderId="20" xfId="5" applyNumberFormat="1" applyFont="1" applyFill="1" applyBorder="1" applyAlignment="1" applyProtection="1">
      <alignment horizontal="center"/>
      <protection locked="0"/>
    </xf>
    <xf numFmtId="4" fontId="9" fillId="0" borderId="0" xfId="5" applyNumberFormat="1" applyFont="1" applyAlignment="1" applyProtection="1">
      <alignment horizontal="center"/>
      <protection locked="0"/>
    </xf>
    <xf numFmtId="4" fontId="21" fillId="0" borderId="0" xfId="5" applyNumberFormat="1" applyFont="1" applyAlignment="1" applyProtection="1">
      <alignment horizontal="center"/>
      <protection locked="0"/>
    </xf>
    <xf numFmtId="4" fontId="6" fillId="0" borderId="8" xfId="3" applyNumberFormat="1" applyFont="1" applyBorder="1" applyAlignment="1" applyProtection="1">
      <alignment vertical="center"/>
      <protection locked="0"/>
    </xf>
    <xf numFmtId="4" fontId="6" fillId="0" borderId="21" xfId="3" applyNumberFormat="1" applyFont="1" applyBorder="1" applyAlignment="1" applyProtection="1">
      <alignment vertical="center"/>
      <protection locked="0"/>
    </xf>
    <xf numFmtId="4" fontId="23" fillId="0" borderId="0" xfId="2" applyNumberFormat="1" applyFont="1" applyProtection="1">
      <protection locked="0"/>
    </xf>
    <xf numFmtId="4" fontId="38" fillId="11" borderId="5" xfId="3" applyNumberFormat="1" applyFont="1" applyFill="1" applyBorder="1" applyProtection="1">
      <protection locked="0"/>
    </xf>
    <xf numFmtId="4" fontId="6" fillId="11" borderId="0" xfId="3" applyNumberFormat="1" applyFont="1" applyFill="1" applyAlignment="1" applyProtection="1">
      <alignment horizontal="left"/>
      <protection locked="0"/>
    </xf>
    <xf numFmtId="4" fontId="8" fillId="11" borderId="0" xfId="1" applyNumberFormat="1" applyFont="1" applyFill="1" applyAlignment="1" applyProtection="1">
      <alignment horizontal="center"/>
      <protection locked="0"/>
    </xf>
    <xf numFmtId="4" fontId="23" fillId="11" borderId="0" xfId="2" applyNumberFormat="1" applyFont="1" applyFill="1" applyProtection="1">
      <protection locked="0"/>
    </xf>
    <xf numFmtId="4" fontId="6" fillId="11" borderId="21" xfId="3" applyNumberFormat="1" applyFont="1" applyFill="1" applyBorder="1" applyAlignment="1" applyProtection="1">
      <alignment vertical="center"/>
      <protection locked="0"/>
    </xf>
    <xf numFmtId="4" fontId="6" fillId="11" borderId="9" xfId="3" applyNumberFormat="1" applyFont="1" applyFill="1" applyBorder="1" applyAlignment="1" applyProtection="1">
      <alignment vertical="center"/>
      <protection locked="0"/>
    </xf>
    <xf numFmtId="4" fontId="6" fillId="11" borderId="13" xfId="3" applyNumberFormat="1" applyFont="1" applyFill="1" applyBorder="1" applyAlignment="1" applyProtection="1">
      <alignment vertical="center"/>
      <protection locked="0"/>
    </xf>
    <xf numFmtId="4" fontId="6" fillId="9" borderId="21" xfId="3" applyNumberFormat="1" applyFont="1" applyFill="1" applyBorder="1" applyAlignment="1" applyProtection="1">
      <alignment vertical="center"/>
      <protection locked="0"/>
    </xf>
    <xf numFmtId="4" fontId="6" fillId="7" borderId="13" xfId="3" applyNumberFormat="1" applyFont="1" applyFill="1" applyBorder="1" applyAlignment="1" applyProtection="1">
      <alignment vertical="center"/>
      <protection locked="0"/>
    </xf>
    <xf numFmtId="4" fontId="6" fillId="2" borderId="20" xfId="5" applyNumberFormat="1" applyFont="1" applyFill="1" applyBorder="1" applyAlignment="1" applyProtection="1">
      <alignment horizontal="center"/>
      <protection locked="0"/>
    </xf>
    <xf numFmtId="4" fontId="6" fillId="0" borderId="1" xfId="5" applyNumberFormat="1" applyFont="1" applyFill="1" applyBorder="1" applyAlignment="1" applyProtection="1">
      <alignment horizontal="centerContinuous" vertical="center"/>
      <protection locked="0"/>
    </xf>
    <xf numFmtId="4" fontId="6" fillId="0" borderId="3" xfId="5" applyNumberFormat="1" applyFont="1" applyFill="1" applyBorder="1" applyAlignment="1" applyProtection="1">
      <alignment horizontal="centerContinuous" vertical="center"/>
      <protection locked="0"/>
    </xf>
    <xf numFmtId="4" fontId="6" fillId="0" borderId="5" xfId="5" applyNumberFormat="1" applyFont="1" applyFill="1" applyBorder="1" applyAlignment="1" applyProtection="1">
      <alignment horizontal="centerContinuous" vertical="center"/>
      <protection locked="0"/>
    </xf>
    <xf numFmtId="4" fontId="6" fillId="0" borderId="4" xfId="5" applyNumberFormat="1" applyFont="1" applyFill="1" applyBorder="1" applyAlignment="1" applyProtection="1">
      <alignment horizontal="centerContinuous" vertical="center"/>
      <protection locked="0"/>
    </xf>
    <xf numFmtId="4" fontId="4" fillId="0" borderId="4" xfId="1" applyNumberFormat="1" applyBorder="1" applyProtection="1">
      <protection locked="0"/>
    </xf>
    <xf numFmtId="4" fontId="4" fillId="0" borderId="7" xfId="3" applyNumberFormat="1" applyFont="1" applyBorder="1" applyProtection="1">
      <protection locked="0"/>
    </xf>
    <xf numFmtId="4" fontId="6" fillId="0" borderId="7" xfId="3" applyNumberFormat="1" applyFont="1" applyBorder="1" applyAlignment="1" applyProtection="1">
      <alignment horizontal="center"/>
      <protection locked="0"/>
    </xf>
    <xf numFmtId="4" fontId="8" fillId="0" borderId="7" xfId="1" applyNumberFormat="1" applyFont="1" applyBorder="1" applyAlignment="1" applyProtection="1">
      <alignment horizontal="center"/>
      <protection locked="0"/>
    </xf>
    <xf numFmtId="4" fontId="4" fillId="0" borderId="7" xfId="2" applyNumberFormat="1" applyFont="1" applyBorder="1" applyProtection="1">
      <protection locked="0"/>
    </xf>
    <xf numFmtId="4" fontId="4" fillId="0" borderId="8" xfId="3" applyNumberFormat="1" applyFont="1" applyBorder="1" applyProtection="1">
      <protection locked="0"/>
    </xf>
    <xf numFmtId="4" fontId="6" fillId="0" borderId="13" xfId="3" applyNumberFormat="1" applyFont="1" applyBorder="1" applyProtection="1">
      <protection locked="0"/>
    </xf>
    <xf numFmtId="4" fontId="6" fillId="0" borderId="9" xfId="3" applyNumberFormat="1" applyFont="1" applyBorder="1" applyProtection="1">
      <protection locked="0"/>
    </xf>
    <xf numFmtId="4" fontId="6" fillId="0" borderId="17" xfId="3" applyNumberFormat="1" applyFont="1" applyBorder="1" applyProtection="1">
      <protection locked="0"/>
    </xf>
    <xf numFmtId="4" fontId="6" fillId="0" borderId="6" xfId="3" applyNumberFormat="1" applyFont="1" applyBorder="1" applyAlignment="1" applyProtection="1">
      <alignment horizontal="center"/>
      <protection locked="0"/>
    </xf>
    <xf numFmtId="4" fontId="6" fillId="0" borderId="8" xfId="3" applyNumberFormat="1" applyFont="1" applyBorder="1" applyAlignment="1" applyProtection="1">
      <alignment horizontal="center"/>
      <protection locked="0"/>
    </xf>
    <xf numFmtId="4" fontId="4" fillId="0" borderId="4" xfId="3" applyNumberFormat="1" applyFont="1" applyBorder="1" applyProtection="1">
      <protection locked="0"/>
    </xf>
    <xf numFmtId="4" fontId="6" fillId="0" borderId="0" xfId="3" applyNumberFormat="1" applyFont="1" applyAlignment="1">
      <alignment horizontal="left" vertical="center"/>
    </xf>
    <xf numFmtId="4" fontId="43" fillId="0" borderId="0" xfId="0" applyNumberFormat="1" applyFont="1" applyAlignment="1">
      <alignment horizontal="center" vertical="center"/>
    </xf>
    <xf numFmtId="4" fontId="5" fillId="0" borderId="0" xfId="2" applyNumberFormat="1" applyFont="1" applyAlignment="1" applyProtection="1">
      <alignment vertical="center"/>
    </xf>
    <xf numFmtId="4" fontId="6" fillId="2" borderId="4" xfId="3" applyNumberFormat="1" applyFont="1" applyFill="1" applyBorder="1" applyAlignment="1">
      <alignment vertical="center"/>
    </xf>
    <xf numFmtId="4" fontId="6" fillId="0" borderId="0" xfId="3" applyNumberFormat="1" applyFont="1" applyAlignment="1">
      <alignment vertical="center"/>
    </xf>
    <xf numFmtId="4" fontId="6" fillId="0" borderId="9" xfId="3" applyNumberFormat="1" applyFont="1" applyBorder="1" applyAlignment="1">
      <alignment vertical="center"/>
    </xf>
    <xf numFmtId="4" fontId="0" fillId="0" borderId="5" xfId="3" applyNumberFormat="1" applyFont="1" applyBorder="1" applyAlignment="1">
      <alignment vertical="center"/>
    </xf>
    <xf numFmtId="4" fontId="4" fillId="0" borderId="0" xfId="3" applyNumberFormat="1" applyFont="1" applyAlignment="1">
      <alignment vertical="center"/>
    </xf>
    <xf numFmtId="4" fontId="6" fillId="0" borderId="0" xfId="3" applyNumberFormat="1" applyFont="1" applyAlignment="1">
      <alignment horizontal="center" vertical="center"/>
    </xf>
    <xf numFmtId="4" fontId="6" fillId="0" borderId="4" xfId="3" applyNumberFormat="1" applyFont="1" applyBorder="1" applyAlignment="1">
      <alignment vertical="center"/>
    </xf>
    <xf numFmtId="4" fontId="6" fillId="0" borderId="13" xfId="2" applyNumberFormat="1" applyFont="1" applyFill="1" applyBorder="1" applyAlignment="1" applyProtection="1">
      <alignment vertical="center"/>
    </xf>
    <xf numFmtId="4" fontId="6" fillId="0" borderId="13" xfId="3" applyNumberFormat="1" applyFont="1" applyBorder="1" applyAlignment="1">
      <alignment vertical="center"/>
    </xf>
    <xf numFmtId="4" fontId="6" fillId="0" borderId="12" xfId="3" applyNumberFormat="1" applyFont="1" applyBorder="1" applyAlignment="1">
      <alignment horizontal="center" vertical="center"/>
    </xf>
    <xf numFmtId="4" fontId="6" fillId="0" borderId="11" xfId="3" applyNumberFormat="1" applyFont="1" applyBorder="1" applyAlignment="1">
      <alignment horizontal="center" vertical="center"/>
    </xf>
    <xf numFmtId="4" fontId="6" fillId="0" borderId="0" xfId="5" applyNumberFormat="1" applyFont="1" applyFill="1" applyBorder="1" applyAlignment="1" applyProtection="1">
      <alignment horizontal="left" vertical="center"/>
    </xf>
    <xf numFmtId="4" fontId="6" fillId="9" borderId="0" xfId="5" applyNumberFormat="1" applyFont="1" applyFill="1" applyBorder="1" applyAlignment="1" applyProtection="1">
      <alignment horizontal="center" vertical="center"/>
      <protection locked="0"/>
    </xf>
    <xf numFmtId="4" fontId="6" fillId="9" borderId="0" xfId="5" applyNumberFormat="1" applyFont="1" applyFill="1" applyBorder="1" applyAlignment="1" applyProtection="1">
      <alignment horizontal="center" vertical="center"/>
    </xf>
    <xf numFmtId="4" fontId="6" fillId="2" borderId="13" xfId="2" applyNumberFormat="1" applyFont="1" applyFill="1" applyBorder="1" applyAlignment="1" applyProtection="1">
      <alignment vertical="center"/>
    </xf>
    <xf numFmtId="4" fontId="6" fillId="0" borderId="12" xfId="5" applyNumberFormat="1" applyFont="1" applyFill="1" applyBorder="1" applyAlignment="1" applyProtection="1">
      <alignment horizontal="center" vertical="center"/>
    </xf>
    <xf numFmtId="4" fontId="6" fillId="0" borderId="11" xfId="5" applyNumberFormat="1" applyFont="1" applyFill="1" applyBorder="1" applyAlignment="1" applyProtection="1">
      <alignment horizontal="center" vertical="center"/>
    </xf>
    <xf numFmtId="4" fontId="6" fillId="9" borderId="5" xfId="3" applyNumberFormat="1" applyFont="1" applyFill="1" applyBorder="1" applyAlignment="1">
      <alignment vertical="center"/>
    </xf>
    <xf numFmtId="4" fontId="6" fillId="9" borderId="0" xfId="3" applyNumberFormat="1" applyFont="1" applyFill="1" applyAlignment="1">
      <alignment horizontal="left" vertical="center"/>
    </xf>
    <xf numFmtId="4" fontId="4" fillId="9" borderId="0" xfId="0" applyNumberFormat="1" applyFont="1" applyFill="1" applyAlignment="1">
      <alignment vertical="center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4" fontId="6" fillId="9" borderId="4" xfId="3" applyNumberFormat="1" applyFont="1" applyFill="1" applyBorder="1" applyAlignment="1">
      <alignment vertical="center"/>
    </xf>
    <xf numFmtId="4" fontId="6" fillId="30" borderId="5" xfId="3" applyNumberFormat="1" applyFont="1" applyFill="1" applyBorder="1" applyAlignment="1">
      <alignment vertical="center"/>
    </xf>
    <xf numFmtId="4" fontId="6" fillId="30" borderId="0" xfId="3" applyNumberFormat="1" applyFont="1" applyFill="1" applyAlignment="1">
      <alignment horizontal="left" vertical="center"/>
    </xf>
    <xf numFmtId="4" fontId="43" fillId="30" borderId="0" xfId="0" applyNumberFormat="1" applyFont="1" applyFill="1" applyAlignment="1">
      <alignment horizontal="center" vertical="center"/>
    </xf>
    <xf numFmtId="4" fontId="5" fillId="30" borderId="0" xfId="2" applyNumberFormat="1" applyFont="1" applyFill="1" applyAlignment="1" applyProtection="1">
      <alignment vertical="center"/>
    </xf>
    <xf numFmtId="4" fontId="23" fillId="30" borderId="4" xfId="0" applyNumberFormat="1" applyFont="1" applyFill="1" applyBorder="1" applyAlignment="1">
      <alignment vertical="center"/>
    </xf>
    <xf numFmtId="4" fontId="6" fillId="30" borderId="0" xfId="3" applyNumberFormat="1" applyFont="1" applyFill="1" applyAlignment="1">
      <alignment vertical="center"/>
    </xf>
    <xf numFmtId="4" fontId="15" fillId="30" borderId="13" xfId="2" applyNumberFormat="1" applyFont="1" applyFill="1" applyBorder="1" applyAlignment="1" applyProtection="1">
      <alignment vertical="center"/>
    </xf>
    <xf numFmtId="4" fontId="6" fillId="30" borderId="9" xfId="3" applyNumberFormat="1" applyFont="1" applyFill="1" applyBorder="1" applyAlignment="1">
      <alignment vertical="center"/>
    </xf>
    <xf numFmtId="4" fontId="15" fillId="30" borderId="13" xfId="3" applyNumberFormat="1" applyFont="1" applyFill="1" applyBorder="1" applyAlignment="1">
      <alignment vertical="center"/>
    </xf>
    <xf numFmtId="4" fontId="23" fillId="0" borderId="4" xfId="0" applyNumberFormat="1" applyFont="1" applyBorder="1" applyAlignment="1">
      <alignment vertical="center"/>
    </xf>
    <xf numFmtId="4" fontId="15" fillId="2" borderId="13" xfId="2" applyNumberFormat="1" applyFont="1" applyFill="1" applyBorder="1" applyAlignment="1" applyProtection="1">
      <alignment vertical="center"/>
    </xf>
    <xf numFmtId="4" fontId="15" fillId="2" borderId="13" xfId="3" applyNumberFormat="1" applyFont="1" applyFill="1" applyBorder="1" applyAlignment="1">
      <alignment vertical="center"/>
    </xf>
    <xf numFmtId="4" fontId="0" fillId="0" borderId="6" xfId="3" applyNumberFormat="1" applyFont="1" applyBorder="1" applyAlignment="1">
      <alignment vertical="center"/>
    </xf>
    <xf numFmtId="4" fontId="4" fillId="0" borderId="7" xfId="3" applyNumberFormat="1" applyFont="1" applyBorder="1" applyAlignment="1">
      <alignment vertical="center"/>
    </xf>
    <xf numFmtId="4" fontId="6" fillId="0" borderId="7" xfId="3" applyNumberFormat="1" applyFont="1" applyBorder="1" applyAlignment="1">
      <alignment horizontal="center" vertical="center"/>
    </xf>
    <xf numFmtId="4" fontId="43" fillId="0" borderId="7" xfId="0" applyNumberFormat="1" applyFont="1" applyBorder="1" applyAlignment="1">
      <alignment horizontal="center" vertical="center"/>
    </xf>
    <xf numFmtId="4" fontId="5" fillId="0" borderId="7" xfId="2" applyNumberFormat="1" applyFont="1" applyBorder="1" applyAlignment="1" applyProtection="1">
      <alignment vertical="center"/>
    </xf>
    <xf numFmtId="4" fontId="4" fillId="0" borderId="8" xfId="3" applyNumberFormat="1" applyFont="1" applyBorder="1" applyAlignment="1">
      <alignment vertical="center"/>
    </xf>
    <xf numFmtId="4" fontId="6" fillId="0" borderId="13" xfId="2" applyNumberFormat="1" applyFont="1" applyBorder="1" applyAlignment="1" applyProtection="1">
      <alignment vertical="center"/>
    </xf>
    <xf numFmtId="4" fontId="6" fillId="0" borderId="17" xfId="2" applyNumberFormat="1" applyFont="1" applyFill="1" applyBorder="1" applyAlignment="1" applyProtection="1">
      <alignment vertical="center"/>
    </xf>
    <xf numFmtId="4" fontId="6" fillId="0" borderId="6" xfId="3" applyNumberFormat="1" applyFont="1" applyBorder="1" applyAlignment="1">
      <alignment horizontal="center" vertical="center"/>
    </xf>
    <xf numFmtId="4" fontId="6" fillId="0" borderId="8" xfId="3" applyNumberFormat="1" applyFont="1" applyBorder="1" applyAlignment="1">
      <alignment horizontal="center" vertical="center"/>
    </xf>
    <xf numFmtId="4" fontId="6" fillId="0" borderId="12" xfId="3" applyNumberFormat="1" applyFont="1" applyBorder="1" applyProtection="1">
      <protection locked="0"/>
    </xf>
    <xf numFmtId="4" fontId="6" fillId="0" borderId="10" xfId="3" applyNumberFormat="1" applyFont="1" applyBorder="1" applyAlignment="1" applyProtection="1">
      <alignment horizontal="left"/>
      <protection locked="0"/>
    </xf>
    <xf numFmtId="4" fontId="12" fillId="0" borderId="10" xfId="1" applyNumberFormat="1" applyFont="1" applyBorder="1" applyAlignment="1" applyProtection="1">
      <alignment horizontal="center"/>
      <protection locked="0"/>
    </xf>
    <xf numFmtId="4" fontId="6" fillId="0" borderId="11" xfId="2" applyNumberFormat="1" applyFont="1" applyBorder="1" applyProtection="1">
      <protection locked="0"/>
    </xf>
    <xf numFmtId="4" fontId="6" fillId="0" borderId="11" xfId="3" applyNumberFormat="1" applyFont="1" applyBorder="1" applyAlignment="1" applyProtection="1">
      <alignment horizontal="centerContinuous"/>
      <protection locked="0"/>
    </xf>
    <xf numFmtId="4" fontId="4" fillId="0" borderId="0" xfId="2" applyNumberFormat="1" applyFont="1" applyBorder="1" applyProtection="1">
      <protection locked="0"/>
    </xf>
    <xf numFmtId="4" fontId="6" fillId="0" borderId="0" xfId="3" applyNumberFormat="1" applyFont="1"/>
    <xf numFmtId="4" fontId="6" fillId="0" borderId="4" xfId="3" applyNumberFormat="1" applyFont="1" applyBorder="1" applyProtection="1">
      <protection locked="0"/>
    </xf>
    <xf numFmtId="4" fontId="17" fillId="0" borderId="13" xfId="1" applyNumberFormat="1" applyFont="1" applyBorder="1" applyAlignment="1">
      <alignment horizontal="center" vertical="center" wrapText="1"/>
    </xf>
    <xf numFmtId="4" fontId="17" fillId="0" borderId="13" xfId="2" applyNumberFormat="1" applyFont="1" applyFill="1" applyBorder="1" applyAlignment="1" applyProtection="1">
      <alignment horizontal="center" vertical="center" wrapText="1"/>
    </xf>
    <xf numFmtId="4" fontId="17" fillId="0" borderId="13" xfId="3" applyNumberFormat="1" applyFont="1" applyBorder="1" applyAlignment="1">
      <alignment horizontal="center" vertical="center"/>
    </xf>
    <xf numFmtId="4" fontId="17" fillId="0" borderId="15" xfId="3" quotePrefix="1" applyNumberFormat="1" applyFont="1" applyBorder="1" applyAlignment="1">
      <alignment horizontal="center" vertical="center"/>
    </xf>
    <xf numFmtId="4" fontId="17" fillId="0" borderId="13" xfId="2" applyNumberFormat="1" applyFont="1" applyFill="1" applyBorder="1" applyAlignment="1" applyProtection="1">
      <alignment vertical="center"/>
    </xf>
    <xf numFmtId="4" fontId="6" fillId="0" borderId="0" xfId="7" applyNumberFormat="1" applyFont="1" applyBorder="1" applyProtection="1">
      <protection locked="0"/>
    </xf>
    <xf numFmtId="4" fontId="17" fillId="0" borderId="13" xfId="3" quotePrefix="1" applyNumberFormat="1" applyFont="1" applyBorder="1" applyAlignment="1">
      <alignment horizontal="center" vertical="center"/>
    </xf>
    <xf numFmtId="4" fontId="6" fillId="0" borderId="0" xfId="7" applyNumberFormat="1" applyFont="1" applyFill="1" applyBorder="1" applyProtection="1">
      <protection locked="0"/>
    </xf>
    <xf numFmtId="4" fontId="17" fillId="10" borderId="13" xfId="2" applyNumberFormat="1" applyFont="1" applyFill="1" applyBorder="1" applyAlignment="1" applyProtection="1">
      <alignment vertical="center"/>
    </xf>
    <xf numFmtId="4" fontId="17" fillId="0" borderId="5" xfId="3" applyNumberFormat="1" applyFont="1" applyBorder="1" applyAlignment="1">
      <alignment horizontal="center" vertical="center"/>
    </xf>
    <xf numFmtId="4" fontId="17" fillId="0" borderId="5" xfId="3" applyNumberFormat="1" applyFont="1" applyBorder="1" applyAlignment="1">
      <alignment horizontal="center"/>
    </xf>
    <xf numFmtId="4" fontId="17" fillId="0" borderId="0" xfId="3" applyNumberFormat="1" applyFont="1" applyAlignment="1">
      <alignment horizontal="center"/>
    </xf>
    <xf numFmtId="4" fontId="14" fillId="0" borderId="0" xfId="2" applyNumberFormat="1" applyFont="1" applyFill="1" applyBorder="1" applyAlignment="1" applyProtection="1">
      <alignment horizontal="center"/>
    </xf>
    <xf numFmtId="4" fontId="14" fillId="0" borderId="3" xfId="2" applyNumberFormat="1" applyFont="1" applyFill="1" applyBorder="1" applyAlignment="1" applyProtection="1">
      <alignment horizontal="center"/>
    </xf>
    <xf numFmtId="4" fontId="5" fillId="0" borderId="0" xfId="0" applyNumberFormat="1" applyFont="1" applyAlignment="1">
      <alignment horizontal="center"/>
    </xf>
    <xf numFmtId="4" fontId="6" fillId="0" borderId="11" xfId="0" applyNumberFormat="1" applyFont="1" applyBorder="1"/>
    <xf numFmtId="4" fontId="6" fillId="0" borderId="0" xfId="0" applyNumberFormat="1" applyFont="1"/>
    <xf numFmtId="4" fontId="6" fillId="0" borderId="4" xfId="0" applyNumberFormat="1" applyFont="1" applyBorder="1"/>
    <xf numFmtId="4" fontId="5" fillId="0" borderId="5" xfId="0" applyNumberFormat="1" applyFont="1" applyBorder="1"/>
    <xf numFmtId="4" fontId="5" fillId="0" borderId="0" xfId="0" applyNumberFormat="1" applyFont="1"/>
    <xf numFmtId="4" fontId="17" fillId="0" borderId="17" xfId="0" applyNumberFormat="1" applyFont="1" applyBorder="1" applyAlignment="1">
      <alignment horizontal="center" vertical="center" wrapText="1"/>
    </xf>
    <xf numFmtId="4" fontId="17" fillId="0" borderId="17" xfId="0" applyNumberFormat="1" applyFont="1" applyBorder="1" applyAlignment="1">
      <alignment horizontal="centerContinuous" vertical="center" wrapText="1"/>
    </xf>
    <xf numFmtId="4" fontId="17" fillId="0" borderId="15" xfId="0" applyNumberFormat="1" applyFont="1" applyBorder="1" applyAlignment="1">
      <alignment horizontal="center" vertical="center"/>
    </xf>
    <xf numFmtId="4" fontId="41" fillId="0" borderId="13" xfId="0" applyNumberFormat="1" applyFont="1" applyBorder="1" applyAlignment="1">
      <alignment vertical="center"/>
    </xf>
    <xf numFmtId="4" fontId="27" fillId="26" borderId="13" xfId="0" applyNumberFormat="1" applyFont="1" applyFill="1" applyBorder="1" applyAlignment="1">
      <alignment vertical="center"/>
    </xf>
    <xf numFmtId="4" fontId="5" fillId="0" borderId="12" xfId="0" applyNumberFormat="1" applyFont="1" applyBorder="1"/>
    <xf numFmtId="4" fontId="39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right"/>
    </xf>
    <xf numFmtId="4" fontId="5" fillId="0" borderId="4" xfId="0" applyNumberFormat="1" applyFont="1" applyBorder="1"/>
    <xf numFmtId="4" fontId="15" fillId="28" borderId="13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horizontal="center"/>
    </xf>
    <xf numFmtId="4" fontId="6" fillId="0" borderId="1" xfId="0" applyNumberFormat="1" applyFont="1" applyBorder="1"/>
    <xf numFmtId="4" fontId="6" fillId="0" borderId="0" xfId="0" applyNumberFormat="1" applyFont="1" applyAlignment="1">
      <alignment horizontal="centerContinuous"/>
    </xf>
    <xf numFmtId="4" fontId="1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right"/>
    </xf>
    <xf numFmtId="4" fontId="4" fillId="0" borderId="5" xfId="0" applyNumberFormat="1" applyFont="1" applyBorder="1"/>
    <xf numFmtId="4" fontId="6" fillId="0" borderId="5" xfId="0" applyNumberFormat="1" applyFont="1" applyBorder="1"/>
    <xf numFmtId="4" fontId="17" fillId="0" borderId="5" xfId="0" applyNumberFormat="1" applyFont="1" applyBorder="1" applyAlignment="1">
      <alignment horizontal="center"/>
    </xf>
    <xf numFmtId="4" fontId="17" fillId="0" borderId="13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centerContinuous" vertical="center" wrapText="1"/>
    </xf>
    <xf numFmtId="4" fontId="14" fillId="0" borderId="5" xfId="0" applyNumberFormat="1" applyFont="1" applyBorder="1" applyAlignment="1">
      <alignment horizontal="center"/>
    </xf>
    <xf numFmtId="4" fontId="14" fillId="0" borderId="6" xfId="0" applyNumberFormat="1" applyFont="1" applyBorder="1" applyAlignment="1">
      <alignment vertical="center"/>
    </xf>
    <xf numFmtId="4" fontId="4" fillId="0" borderId="7" xfId="0" applyNumberFormat="1" applyFont="1" applyBorder="1"/>
    <xf numFmtId="4" fontId="4" fillId="0" borderId="17" xfId="0" applyNumberFormat="1" applyFont="1" applyBorder="1" applyAlignment="1">
      <alignment vertical="center"/>
    </xf>
    <xf numFmtId="4" fontId="4" fillId="29" borderId="13" xfId="0" applyNumberFormat="1" applyFont="1" applyFill="1" applyBorder="1" applyAlignment="1">
      <alignment horizontal="center" vertical="center"/>
    </xf>
    <xf numFmtId="4" fontId="4" fillId="0" borderId="4" xfId="0" applyNumberFormat="1" applyFont="1" applyBorder="1"/>
    <xf numFmtId="4" fontId="6" fillId="0" borderId="0" xfId="7" applyNumberFormat="1" applyFont="1" applyBorder="1" applyAlignment="1" applyProtection="1">
      <alignment horizontal="centerContinuous"/>
      <protection locked="0"/>
    </xf>
    <xf numFmtId="4" fontId="6" fillId="0" borderId="5" xfId="1" applyNumberFormat="1" applyFont="1" applyBorder="1" applyProtection="1">
      <protection locked="0"/>
    </xf>
    <xf numFmtId="4" fontId="4" fillId="0" borderId="0" xfId="7" applyNumberFormat="1" applyFont="1" applyBorder="1" applyAlignment="1" applyProtection="1">
      <alignment horizontal="centerContinuous"/>
      <protection locked="0"/>
    </xf>
    <xf numFmtId="4" fontId="4" fillId="0" borderId="6" xfId="1" applyNumberFormat="1" applyBorder="1" applyProtection="1">
      <protection locked="0"/>
    </xf>
    <xf numFmtId="4" fontId="4" fillId="0" borderId="8" xfId="1" applyNumberFormat="1" applyBorder="1" applyProtection="1">
      <protection locked="0"/>
    </xf>
    <xf numFmtId="4" fontId="4" fillId="0" borderId="0" xfId="5" applyNumberFormat="1" applyFont="1" applyProtection="1">
      <protection locked="0"/>
    </xf>
    <xf numFmtId="4" fontId="4" fillId="7" borderId="13" xfId="0" applyNumberFormat="1" applyFont="1" applyFill="1" applyBorder="1" applyAlignment="1" applyProtection="1">
      <alignment horizontal="centerContinuous" vertical="center"/>
      <protection locked="0"/>
    </xf>
    <xf numFmtId="4" fontId="4" fillId="0" borderId="13" xfId="0" applyNumberFormat="1" applyFont="1" applyBorder="1" applyAlignment="1" applyProtection="1">
      <alignment horizontal="centerContinuous" vertical="center"/>
      <protection locked="0"/>
    </xf>
    <xf numFmtId="4" fontId="4" fillId="0" borderId="11" xfId="1" applyNumberFormat="1" applyBorder="1" applyAlignment="1" applyProtection="1">
      <alignment vertical="center"/>
      <protection locked="0"/>
    </xf>
    <xf numFmtId="9" fontId="6" fillId="9" borderId="0" xfId="12" applyFont="1" applyFill="1" applyAlignment="1" applyProtection="1">
      <alignment horizontal="center" vertical="center"/>
      <protection locked="0"/>
    </xf>
    <xf numFmtId="4" fontId="4" fillId="7" borderId="0" xfId="1" applyNumberFormat="1" applyFill="1" applyAlignment="1" applyProtection="1">
      <alignment horizontal="center" vertical="center"/>
      <protection locked="0"/>
    </xf>
    <xf numFmtId="4" fontId="4" fillId="30" borderId="12" xfId="7" applyNumberFormat="1" applyFont="1" applyFill="1" applyBorder="1" applyAlignment="1" applyProtection="1">
      <alignment horizontal="center" vertical="center"/>
      <protection locked="0"/>
    </xf>
    <xf numFmtId="4" fontId="8" fillId="30" borderId="13" xfId="0" applyNumberFormat="1" applyFont="1" applyFill="1" applyBorder="1" applyAlignment="1" applyProtection="1">
      <alignment vertical="center" wrapText="1"/>
      <protection locked="0"/>
    </xf>
    <xf numFmtId="4" fontId="33" fillId="0" borderId="2" xfId="2" applyNumberFormat="1" applyFont="1" applyFill="1" applyBorder="1" applyAlignment="1" applyProtection="1">
      <alignment horizontal="left" vertical="center"/>
      <protection locked="0"/>
    </xf>
    <xf numFmtId="10" fontId="6" fillId="4" borderId="13" xfId="12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Border="1"/>
    <xf numFmtId="4" fontId="4" fillId="0" borderId="0" xfId="0" applyNumberFormat="1" applyFont="1"/>
    <xf numFmtId="4" fontId="14" fillId="0" borderId="12" xfId="0" applyNumberFormat="1" applyFont="1" applyBorder="1" applyAlignment="1">
      <alignment horizontal="left" vertical="center" wrapText="1"/>
    </xf>
    <xf numFmtId="4" fontId="14" fillId="0" borderId="10" xfId="0" applyNumberFormat="1" applyFont="1" applyBorder="1" applyAlignment="1">
      <alignment horizontal="left" vertical="center" wrapText="1"/>
    </xf>
    <xf numFmtId="4" fontId="14" fillId="0" borderId="11" xfId="0" applyNumberFormat="1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38" fillId="0" borderId="13" xfId="3" applyNumberFormat="1" applyFont="1" applyBorder="1" applyAlignment="1">
      <alignment horizontal="left" vertical="center"/>
    </xf>
    <xf numFmtId="4" fontId="38" fillId="0" borderId="12" xfId="3" applyNumberFormat="1" applyFont="1" applyBorder="1" applyAlignment="1">
      <alignment horizontal="left" vertical="center"/>
    </xf>
    <xf numFmtId="4" fontId="38" fillId="0" borderId="10" xfId="3" applyNumberFormat="1" applyFont="1" applyBorder="1" applyAlignment="1">
      <alignment horizontal="left" vertical="center"/>
    </xf>
    <xf numFmtId="4" fontId="38" fillId="0" borderId="11" xfId="3" applyNumberFormat="1" applyFont="1" applyBorder="1" applyAlignment="1">
      <alignment horizontal="left" vertical="center"/>
    </xf>
    <xf numFmtId="4" fontId="17" fillId="0" borderId="12" xfId="3" applyNumberFormat="1" applyFont="1" applyBorder="1" applyAlignment="1">
      <alignment horizontal="center" vertical="center"/>
    </xf>
    <xf numFmtId="4" fontId="17" fillId="0" borderId="11" xfId="3" applyNumberFormat="1" applyFont="1" applyBorder="1" applyAlignment="1">
      <alignment horizontal="center" vertical="center"/>
    </xf>
    <xf numFmtId="4" fontId="17" fillId="7" borderId="12" xfId="3" applyNumberFormat="1" applyFont="1" applyFill="1" applyBorder="1" applyAlignment="1" applyProtection="1">
      <alignment horizontal="center" vertical="center"/>
      <protection locked="0"/>
    </xf>
    <xf numFmtId="4" fontId="17" fillId="7" borderId="11" xfId="3" applyNumberFormat="1" applyFont="1" applyFill="1" applyBorder="1" applyAlignment="1" applyProtection="1">
      <alignment horizontal="center" vertical="center"/>
      <protection locked="0"/>
    </xf>
    <xf numFmtId="4" fontId="15" fillId="0" borderId="12" xfId="0" applyNumberFormat="1" applyFont="1" applyBorder="1" applyAlignment="1">
      <alignment horizontal="left"/>
    </xf>
    <xf numFmtId="4" fontId="15" fillId="0" borderId="10" xfId="0" applyNumberFormat="1" applyFont="1" applyBorder="1" applyAlignment="1">
      <alignment horizontal="left"/>
    </xf>
    <xf numFmtId="4" fontId="15" fillId="0" borderId="11" xfId="0" applyNumberFormat="1" applyFont="1" applyBorder="1" applyAlignment="1">
      <alignment horizontal="left"/>
    </xf>
    <xf numFmtId="4" fontId="6" fillId="0" borderId="0" xfId="0" applyNumberFormat="1" applyFont="1"/>
    <xf numFmtId="4" fontId="17" fillId="0" borderId="12" xfId="0" applyNumberFormat="1" applyFont="1" applyBorder="1" applyAlignment="1">
      <alignment horizontal="center" vertical="center" wrapText="1"/>
    </xf>
    <xf numFmtId="4" fontId="17" fillId="0" borderId="10" xfId="0" applyNumberFormat="1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4" fontId="17" fillId="0" borderId="12" xfId="0" applyNumberFormat="1" applyFont="1" applyBorder="1" applyAlignment="1">
      <alignment horizontal="center" vertical="center"/>
    </xf>
    <xf numFmtId="4" fontId="17" fillId="0" borderId="10" xfId="0" applyNumberFormat="1" applyFont="1" applyBorder="1" applyAlignment="1">
      <alignment horizontal="center" vertical="center"/>
    </xf>
    <xf numFmtId="4" fontId="17" fillId="0" borderId="11" xfId="0" applyNumberFormat="1" applyFont="1" applyBorder="1" applyAlignment="1">
      <alignment horizontal="center" vertical="center"/>
    </xf>
    <xf numFmtId="4" fontId="4" fillId="0" borderId="12" xfId="3" applyNumberFormat="1" applyFont="1" applyBorder="1" applyAlignment="1" applyProtection="1">
      <alignment horizontal="center" vertical="center"/>
      <protection locked="0"/>
    </xf>
    <xf numFmtId="4" fontId="4" fillId="0" borderId="11" xfId="3" applyNumberFormat="1" applyFont="1" applyBorder="1" applyAlignment="1" applyProtection="1">
      <alignment horizontal="center" vertical="center"/>
      <protection locked="0"/>
    </xf>
    <xf numFmtId="4" fontId="6" fillId="10" borderId="12" xfId="1" applyNumberFormat="1" applyFont="1" applyFill="1" applyBorder="1" applyAlignment="1" applyProtection="1">
      <alignment horizontal="center"/>
      <protection locked="0"/>
    </xf>
    <xf numFmtId="4" fontId="6" fillId="10" borderId="11" xfId="1" applyNumberFormat="1" applyFont="1" applyFill="1" applyBorder="1" applyAlignment="1" applyProtection="1">
      <alignment horizontal="center"/>
      <protection locked="0"/>
    </xf>
    <xf numFmtId="4" fontId="6" fillId="0" borderId="12" xfId="1" applyNumberFormat="1" applyFont="1" applyBorder="1" applyAlignment="1" applyProtection="1">
      <alignment horizontal="center"/>
      <protection locked="0"/>
    </xf>
    <xf numFmtId="4" fontId="6" fillId="0" borderId="11" xfId="1" applyNumberFormat="1" applyFont="1" applyBorder="1" applyAlignment="1" applyProtection="1">
      <alignment horizontal="center"/>
      <protection locked="0"/>
    </xf>
    <xf numFmtId="4" fontId="6" fillId="0" borderId="12" xfId="3" applyNumberFormat="1" applyFont="1" applyBorder="1" applyAlignment="1" applyProtection="1">
      <alignment horizontal="left" vertical="center"/>
      <protection locked="0"/>
    </xf>
    <xf numFmtId="4" fontId="6" fillId="0" borderId="10" xfId="3" applyNumberFormat="1" applyFont="1" applyBorder="1" applyAlignment="1" applyProtection="1">
      <alignment horizontal="left" vertical="center"/>
      <protection locked="0"/>
    </xf>
    <xf numFmtId="4" fontId="41" fillId="0" borderId="12" xfId="0" applyNumberFormat="1" applyFont="1" applyBorder="1" applyAlignment="1">
      <alignment horizontal="right" vertical="center"/>
    </xf>
    <xf numFmtId="4" fontId="41" fillId="0" borderId="11" xfId="0" applyNumberFormat="1" applyFont="1" applyBorder="1" applyAlignment="1">
      <alignment horizontal="right" vertical="center"/>
    </xf>
    <xf numFmtId="4" fontId="17" fillId="0" borderId="27" xfId="0" applyNumberFormat="1" applyFont="1" applyBorder="1" applyAlignment="1">
      <alignment horizontal="left" vertical="center"/>
    </xf>
    <xf numFmtId="4" fontId="17" fillId="0" borderId="28" xfId="0" applyNumberFormat="1" applyFont="1" applyBorder="1" applyAlignment="1">
      <alignment horizontal="left" vertical="center"/>
    </xf>
    <xf numFmtId="4" fontId="17" fillId="0" borderId="29" xfId="0" applyNumberFormat="1" applyFont="1" applyBorder="1" applyAlignment="1">
      <alignment horizontal="left" vertical="center"/>
    </xf>
    <xf numFmtId="4" fontId="8" fillId="0" borderId="12" xfId="1" applyNumberFormat="1" applyFont="1" applyBorder="1" applyAlignment="1" applyProtection="1">
      <alignment horizontal="left" vertical="center"/>
      <protection locked="0"/>
    </xf>
    <xf numFmtId="4" fontId="8" fillId="0" borderId="10" xfId="1" applyNumberFormat="1" applyFont="1" applyBorder="1" applyAlignment="1" applyProtection="1">
      <alignment horizontal="left" vertical="center"/>
      <protection locked="0"/>
    </xf>
    <xf numFmtId="4" fontId="8" fillId="0" borderId="11" xfId="1" applyNumberFormat="1" applyFont="1" applyBorder="1" applyAlignment="1" applyProtection="1">
      <alignment horizontal="left" vertical="center"/>
      <protection locked="0"/>
    </xf>
    <xf numFmtId="4" fontId="6" fillId="6" borderId="12" xfId="1" applyNumberFormat="1" applyFont="1" applyFill="1" applyBorder="1" applyAlignment="1" applyProtection="1">
      <alignment horizontal="center" vertical="center"/>
      <protection locked="0"/>
    </xf>
    <xf numFmtId="4" fontId="6" fillId="6" borderId="10" xfId="1" applyNumberFormat="1" applyFont="1" applyFill="1" applyBorder="1" applyAlignment="1" applyProtection="1">
      <alignment horizontal="center" vertical="center"/>
      <protection locked="0"/>
    </xf>
    <xf numFmtId="4" fontId="6" fillId="6" borderId="11" xfId="1" applyNumberFormat="1" applyFont="1" applyFill="1" applyBorder="1" applyAlignment="1" applyProtection="1">
      <alignment horizontal="center" vertical="center"/>
      <protection locked="0"/>
    </xf>
    <xf numFmtId="4" fontId="17" fillId="0" borderId="12" xfId="3" applyNumberFormat="1" applyFont="1" applyBorder="1" applyAlignment="1" applyProtection="1">
      <alignment horizontal="center" vertical="center"/>
      <protection locked="0"/>
    </xf>
    <xf numFmtId="4" fontId="17" fillId="0" borderId="11" xfId="3" applyNumberFormat="1" applyFont="1" applyBorder="1" applyAlignment="1" applyProtection="1">
      <alignment horizontal="center" vertical="center"/>
      <protection locked="0"/>
    </xf>
    <xf numFmtId="4" fontId="17" fillId="0" borderId="10" xfId="3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left" vertical="center"/>
    </xf>
    <xf numFmtId="4" fontId="6" fillId="0" borderId="10" xfId="0" applyNumberFormat="1" applyFont="1" applyBorder="1" applyAlignment="1">
      <alignment horizontal="left" vertical="center"/>
    </xf>
    <xf numFmtId="4" fontId="6" fillId="0" borderId="11" xfId="0" applyNumberFormat="1" applyFont="1" applyBorder="1" applyAlignment="1">
      <alignment horizontal="left" vertical="center"/>
    </xf>
    <xf numFmtId="4" fontId="4" fillId="0" borderId="12" xfId="1" applyNumberFormat="1" applyBorder="1" applyAlignment="1" applyProtection="1">
      <alignment horizontal="left" vertical="center" wrapText="1"/>
      <protection hidden="1"/>
    </xf>
    <xf numFmtId="4" fontId="4" fillId="0" borderId="10" xfId="1" applyNumberFormat="1" applyBorder="1" applyAlignment="1" applyProtection="1">
      <alignment horizontal="left" vertical="center" wrapText="1"/>
      <protection hidden="1"/>
    </xf>
    <xf numFmtId="4" fontId="4" fillId="0" borderId="11" xfId="1" applyNumberFormat="1" applyBorder="1" applyAlignment="1" applyProtection="1">
      <alignment horizontal="left" vertical="center" wrapText="1"/>
      <protection hidden="1"/>
    </xf>
    <xf numFmtId="4" fontId="6" fillId="10" borderId="13" xfId="1" applyNumberFormat="1" applyFont="1" applyFill="1" applyBorder="1" applyAlignment="1" applyProtection="1">
      <alignment horizontal="center"/>
      <protection locked="0"/>
    </xf>
    <xf numFmtId="9" fontId="4" fillId="0" borderId="12" xfId="12" applyFont="1" applyBorder="1" applyAlignment="1" applyProtection="1">
      <alignment horizontal="center" vertical="center"/>
      <protection locked="0"/>
    </xf>
    <xf numFmtId="9" fontId="4" fillId="0" borderId="11" xfId="12" applyFont="1" applyBorder="1" applyAlignment="1" applyProtection="1">
      <alignment horizontal="center" vertical="center"/>
      <protection locked="0"/>
    </xf>
    <xf numFmtId="9" fontId="6" fillId="0" borderId="12" xfId="12" applyFont="1" applyBorder="1" applyAlignment="1" applyProtection="1">
      <alignment horizontal="center"/>
      <protection locked="0"/>
    </xf>
    <xf numFmtId="9" fontId="6" fillId="0" borderId="11" xfId="12" applyFont="1" applyBorder="1" applyAlignment="1" applyProtection="1">
      <alignment horizontal="center"/>
      <protection locked="0"/>
    </xf>
    <xf numFmtId="4" fontId="6" fillId="7" borderId="12" xfId="1" applyNumberFormat="1" applyFont="1" applyFill="1" applyBorder="1" applyAlignment="1" applyProtection="1">
      <alignment horizontal="left" vertical="center" wrapText="1"/>
      <protection hidden="1"/>
    </xf>
    <xf numFmtId="4" fontId="6" fillId="7" borderId="10" xfId="1" applyNumberFormat="1" applyFont="1" applyFill="1" applyBorder="1" applyAlignment="1" applyProtection="1">
      <alignment horizontal="left" vertical="center" wrapText="1"/>
      <protection hidden="1"/>
    </xf>
    <xf numFmtId="4" fontId="6" fillId="7" borderId="11" xfId="1" applyNumberFormat="1" applyFont="1" applyFill="1" applyBorder="1" applyAlignment="1" applyProtection="1">
      <alignment horizontal="left" vertical="center" wrapText="1"/>
      <protection hidden="1"/>
    </xf>
    <xf numFmtId="4" fontId="4" fillId="0" borderId="12" xfId="1" applyNumberFormat="1" applyBorder="1" applyAlignment="1" applyProtection="1">
      <alignment horizontal="left" vertical="center"/>
      <protection hidden="1"/>
    </xf>
    <xf numFmtId="4" fontId="4" fillId="0" borderId="10" xfId="1" applyNumberFormat="1" applyBorder="1" applyAlignment="1" applyProtection="1">
      <alignment horizontal="left" vertical="center"/>
      <protection hidden="1"/>
    </xf>
    <xf numFmtId="4" fontId="4" fillId="0" borderId="11" xfId="1" applyNumberFormat="1" applyBorder="1" applyAlignment="1" applyProtection="1">
      <alignment horizontal="left" vertical="center"/>
      <protection hidden="1"/>
    </xf>
    <xf numFmtId="4" fontId="6" fillId="7" borderId="12" xfId="1" applyNumberFormat="1" applyFont="1" applyFill="1" applyBorder="1" applyAlignment="1" applyProtection="1">
      <alignment horizontal="left" vertical="center"/>
      <protection hidden="1"/>
    </xf>
    <xf numFmtId="4" fontId="6" fillId="7" borderId="10" xfId="1" applyNumberFormat="1" applyFont="1" applyFill="1" applyBorder="1" applyAlignment="1" applyProtection="1">
      <alignment horizontal="left" vertical="center"/>
      <protection hidden="1"/>
    </xf>
    <xf numFmtId="4" fontId="6" fillId="7" borderId="11" xfId="1" applyNumberFormat="1" applyFont="1" applyFill="1" applyBorder="1" applyAlignment="1" applyProtection="1">
      <alignment horizontal="left" vertical="center"/>
      <protection hidden="1"/>
    </xf>
    <xf numFmtId="4" fontId="37" fillId="9" borderId="12" xfId="0" applyNumberFormat="1" applyFont="1" applyFill="1" applyBorder="1" applyAlignment="1">
      <alignment horizontal="left" vertical="center"/>
    </xf>
    <xf numFmtId="4" fontId="37" fillId="9" borderId="10" xfId="0" applyNumberFormat="1" applyFont="1" applyFill="1" applyBorder="1" applyAlignment="1">
      <alignment horizontal="left" vertical="center"/>
    </xf>
    <xf numFmtId="4" fontId="37" fillId="9" borderId="11" xfId="0" applyNumberFormat="1" applyFont="1" applyFill="1" applyBorder="1" applyAlignment="1">
      <alignment horizontal="left" vertical="center"/>
    </xf>
    <xf numFmtId="4" fontId="6" fillId="0" borderId="12" xfId="0" applyNumberFormat="1" applyFont="1" applyBorder="1" applyAlignment="1" applyProtection="1">
      <alignment horizontal="center"/>
      <protection locked="0"/>
    </xf>
    <xf numFmtId="4" fontId="6" fillId="0" borderId="10" xfId="0" applyNumberFormat="1" applyFont="1" applyBorder="1" applyAlignment="1" applyProtection="1">
      <alignment horizontal="center"/>
      <protection locked="0"/>
    </xf>
    <xf numFmtId="4" fontId="6" fillId="0" borderId="11" xfId="0" applyNumberFormat="1" applyFont="1" applyBorder="1" applyAlignment="1" applyProtection="1">
      <alignment horizontal="center"/>
      <protection locked="0"/>
    </xf>
    <xf numFmtId="4" fontId="16" fillId="9" borderId="12" xfId="0" applyNumberFormat="1" applyFont="1" applyFill="1" applyBorder="1" applyAlignment="1">
      <alignment horizontal="left" vertical="center" wrapText="1"/>
    </xf>
    <xf numFmtId="4" fontId="16" fillId="9" borderId="10" xfId="0" applyNumberFormat="1" applyFont="1" applyFill="1" applyBorder="1" applyAlignment="1">
      <alignment horizontal="left" vertical="center" wrapText="1"/>
    </xf>
    <xf numFmtId="4" fontId="16" fillId="9" borderId="11" xfId="0" applyNumberFormat="1" applyFont="1" applyFill="1" applyBorder="1" applyAlignment="1">
      <alignment horizontal="left" vertical="center" wrapText="1"/>
    </xf>
    <xf numFmtId="4" fontId="6" fillId="10" borderId="12" xfId="1" applyNumberFormat="1" applyFont="1" applyFill="1" applyBorder="1" applyAlignment="1" applyProtection="1">
      <alignment horizontal="center" vertical="center"/>
      <protection hidden="1"/>
    </xf>
    <xf numFmtId="4" fontId="6" fillId="10" borderId="10" xfId="1" applyNumberFormat="1" applyFont="1" applyFill="1" applyBorder="1" applyAlignment="1" applyProtection="1">
      <alignment horizontal="center" vertical="center"/>
      <protection hidden="1"/>
    </xf>
    <xf numFmtId="4" fontId="6" fillId="24" borderId="12" xfId="6" applyNumberFormat="1" applyFont="1" applyFill="1" applyBorder="1" applyAlignment="1" applyProtection="1">
      <alignment horizontal="left" vertical="center" wrapText="1"/>
      <protection hidden="1"/>
    </xf>
    <xf numFmtId="4" fontId="6" fillId="24" borderId="10" xfId="6" applyNumberFormat="1" applyFont="1" applyFill="1" applyBorder="1" applyAlignment="1" applyProtection="1">
      <alignment horizontal="left" vertical="center" wrapText="1"/>
      <protection hidden="1"/>
    </xf>
    <xf numFmtId="4" fontId="6" fillId="24" borderId="11" xfId="6" applyNumberFormat="1" applyFont="1" applyFill="1" applyBorder="1" applyAlignment="1" applyProtection="1">
      <alignment horizontal="left" vertical="center" wrapText="1"/>
      <protection hidden="1"/>
    </xf>
    <xf numFmtId="4" fontId="6" fillId="9" borderId="12" xfId="1" applyNumberFormat="1" applyFont="1" applyFill="1" applyBorder="1" applyAlignment="1" applyProtection="1">
      <alignment horizontal="left" vertical="center"/>
      <protection hidden="1"/>
    </xf>
    <xf numFmtId="4" fontId="6" fillId="9" borderId="10" xfId="1" applyNumberFormat="1" applyFont="1" applyFill="1" applyBorder="1" applyAlignment="1" applyProtection="1">
      <alignment horizontal="left" vertical="center"/>
      <protection hidden="1"/>
    </xf>
    <xf numFmtId="4" fontId="6" fillId="9" borderId="11" xfId="1" applyNumberFormat="1" applyFont="1" applyFill="1" applyBorder="1" applyAlignment="1" applyProtection="1">
      <alignment horizontal="left" vertical="center"/>
      <protection hidden="1"/>
    </xf>
    <xf numFmtId="4" fontId="12" fillId="0" borderId="12" xfId="1" applyNumberFormat="1" applyFont="1" applyBorder="1" applyAlignment="1" applyProtection="1">
      <alignment horizontal="left" vertical="center"/>
      <protection locked="0"/>
    </xf>
    <xf numFmtId="4" fontId="12" fillId="0" borderId="10" xfId="1" applyNumberFormat="1" applyFont="1" applyBorder="1" applyAlignment="1" applyProtection="1">
      <alignment horizontal="left" vertical="center"/>
      <protection locked="0"/>
    </xf>
    <xf numFmtId="4" fontId="12" fillId="0" borderId="11" xfId="1" applyNumberFormat="1" applyFont="1" applyBorder="1" applyAlignment="1" applyProtection="1">
      <alignment horizontal="left" vertical="center"/>
      <protection locked="0"/>
    </xf>
    <xf numFmtId="4" fontId="6" fillId="10" borderId="12" xfId="3" applyNumberFormat="1" applyFont="1" applyFill="1" applyBorder="1" applyAlignment="1" applyProtection="1">
      <alignment horizontal="center" vertical="center"/>
      <protection locked="0"/>
    </xf>
    <xf numFmtId="4" fontId="6" fillId="10" borderId="11" xfId="3" applyNumberFormat="1" applyFont="1" applyFill="1" applyBorder="1" applyAlignment="1" applyProtection="1">
      <alignment horizontal="center" vertical="center"/>
      <protection locked="0"/>
    </xf>
    <xf numFmtId="4" fontId="6" fillId="7" borderId="12" xfId="0" applyNumberFormat="1" applyFont="1" applyFill="1" applyBorder="1" applyAlignment="1" applyProtection="1">
      <alignment horizontal="center"/>
      <protection locked="0"/>
    </xf>
    <xf numFmtId="4" fontId="6" fillId="7" borderId="11" xfId="0" applyNumberFormat="1" applyFont="1" applyFill="1" applyBorder="1" applyAlignment="1" applyProtection="1">
      <alignment horizontal="center"/>
      <protection locked="0"/>
    </xf>
    <xf numFmtId="4" fontId="24" fillId="0" borderId="0" xfId="0" applyNumberFormat="1" applyFont="1" applyAlignment="1">
      <alignment horizontal="left" vertical="center"/>
    </xf>
    <xf numFmtId="4" fontId="17" fillId="0" borderId="27" xfId="3" applyNumberFormat="1" applyFont="1" applyBorder="1" applyAlignment="1">
      <alignment horizontal="left" vertical="center"/>
    </xf>
    <xf numFmtId="4" fontId="17" fillId="0" borderId="28" xfId="3" applyNumberFormat="1" applyFont="1" applyBorder="1" applyAlignment="1">
      <alignment horizontal="left" vertical="center"/>
    </xf>
    <xf numFmtId="4" fontId="17" fillId="0" borderId="29" xfId="3" applyNumberFormat="1" applyFont="1" applyBorder="1" applyAlignment="1">
      <alignment horizontal="left" vertical="center"/>
    </xf>
    <xf numFmtId="4" fontId="17" fillId="0" borderId="12" xfId="0" applyNumberFormat="1" applyFont="1" applyBorder="1" applyAlignment="1">
      <alignment horizontal="left" vertical="center"/>
    </xf>
    <xf numFmtId="4" fontId="17" fillId="0" borderId="10" xfId="0" applyNumberFormat="1" applyFont="1" applyBorder="1" applyAlignment="1">
      <alignment horizontal="left" vertical="center"/>
    </xf>
    <xf numFmtId="4" fontId="17" fillId="0" borderId="11" xfId="0" applyNumberFormat="1" applyFont="1" applyBorder="1" applyAlignment="1">
      <alignment horizontal="left" vertical="center"/>
    </xf>
    <xf numFmtId="4" fontId="17" fillId="7" borderId="5" xfId="3" applyNumberFormat="1" applyFont="1" applyFill="1" applyBorder="1" applyAlignment="1" applyProtection="1">
      <alignment horizontal="left" vertical="center"/>
      <protection locked="0"/>
    </xf>
    <xf numFmtId="4" fontId="17" fillId="7" borderId="0" xfId="3" applyNumberFormat="1" applyFont="1" applyFill="1" applyAlignment="1" applyProtection="1">
      <alignment horizontal="left" vertical="center"/>
      <protection locked="0"/>
    </xf>
    <xf numFmtId="4" fontId="17" fillId="7" borderId="4" xfId="3" applyNumberFormat="1" applyFont="1" applyFill="1" applyBorder="1" applyAlignment="1" applyProtection="1">
      <alignment horizontal="left" vertical="center"/>
      <protection locked="0"/>
    </xf>
    <xf numFmtId="4" fontId="17" fillId="0" borderId="39" xfId="0" applyNumberFormat="1" applyFont="1" applyBorder="1" applyAlignment="1">
      <alignment horizontal="left" vertical="center"/>
    </xf>
    <xf numFmtId="4" fontId="4" fillId="0" borderId="12" xfId="0" applyNumberFormat="1" applyFont="1" applyBorder="1" applyAlignment="1" applyProtection="1">
      <alignment horizontal="left" vertical="center" wrapText="1"/>
      <protection locked="0"/>
    </xf>
    <xf numFmtId="4" fontId="4" fillId="0" borderId="10" xfId="0" applyNumberFormat="1" applyFont="1" applyBorder="1" applyAlignment="1" applyProtection="1">
      <alignment horizontal="left" vertical="center" wrapText="1"/>
      <protection locked="0"/>
    </xf>
    <xf numFmtId="4" fontId="4" fillId="0" borderId="11" xfId="0" applyNumberFormat="1" applyFont="1" applyBorder="1" applyAlignment="1" applyProtection="1">
      <alignment horizontal="left" vertical="center" wrapText="1"/>
      <protection locked="0"/>
    </xf>
    <xf numFmtId="4" fontId="6" fillId="2" borderId="12" xfId="3" applyNumberFormat="1" applyFont="1" applyFill="1" applyBorder="1" applyAlignment="1" applyProtection="1">
      <alignment horizontal="center" vertical="center"/>
      <protection locked="0"/>
    </xf>
    <xf numFmtId="4" fontId="6" fillId="2" borderId="11" xfId="3" applyNumberFormat="1" applyFont="1" applyFill="1" applyBorder="1" applyAlignment="1" applyProtection="1">
      <alignment horizontal="center" vertical="center"/>
      <protection locked="0"/>
    </xf>
    <xf numFmtId="4" fontId="17" fillId="0" borderId="13" xfId="3" applyNumberFormat="1" applyFont="1" applyBorder="1" applyAlignment="1">
      <alignment horizontal="center" vertical="center"/>
    </xf>
    <xf numFmtId="4" fontId="27" fillId="0" borderId="12" xfId="0" applyNumberFormat="1" applyFont="1" applyBorder="1" applyAlignment="1">
      <alignment horizontal="left"/>
    </xf>
    <xf numFmtId="4" fontId="27" fillId="0" borderId="10" xfId="0" applyNumberFormat="1" applyFont="1" applyBorder="1" applyAlignment="1">
      <alignment horizontal="left"/>
    </xf>
    <xf numFmtId="4" fontId="17" fillId="0" borderId="12" xfId="3" applyNumberFormat="1" applyFont="1" applyBorder="1" applyAlignment="1">
      <alignment horizontal="left" vertical="center"/>
    </xf>
    <xf numFmtId="4" fontId="17" fillId="0" borderId="10" xfId="3" applyNumberFormat="1" applyFont="1" applyBorder="1" applyAlignment="1">
      <alignment horizontal="left" vertical="center"/>
    </xf>
    <xf numFmtId="4" fontId="17" fillId="0" borderId="11" xfId="3" applyNumberFormat="1" applyFont="1" applyBorder="1" applyAlignment="1">
      <alignment horizontal="left" vertical="center"/>
    </xf>
    <xf numFmtId="4" fontId="27" fillId="26" borderId="12" xfId="0" applyNumberFormat="1" applyFont="1" applyFill="1" applyBorder="1" applyAlignment="1">
      <alignment horizontal="center" vertical="center"/>
    </xf>
    <xf numFmtId="4" fontId="27" fillId="26" borderId="11" xfId="0" applyNumberFormat="1" applyFont="1" applyFill="1" applyBorder="1" applyAlignment="1">
      <alignment horizontal="center" vertical="center"/>
    </xf>
    <xf numFmtId="4" fontId="27" fillId="26" borderId="12" xfId="0" applyNumberFormat="1" applyFont="1" applyFill="1" applyBorder="1" applyAlignment="1">
      <alignment horizontal="right" vertical="center"/>
    </xf>
    <xf numFmtId="4" fontId="27" fillId="26" borderId="11" xfId="0" applyNumberFormat="1" applyFont="1" applyFill="1" applyBorder="1" applyAlignment="1">
      <alignment horizontal="right" vertical="center"/>
    </xf>
    <xf numFmtId="4" fontId="17" fillId="0" borderId="12" xfId="1" applyNumberFormat="1" applyFont="1" applyBorder="1" applyAlignment="1">
      <alignment horizontal="center" vertical="center" wrapText="1"/>
    </xf>
    <xf numFmtId="4" fontId="17" fillId="0" borderId="10" xfId="1" applyNumberFormat="1" applyFont="1" applyBorder="1" applyAlignment="1">
      <alignment horizontal="center" vertical="center" wrapText="1"/>
    </xf>
    <xf numFmtId="4" fontId="17" fillId="0" borderId="11" xfId="1" applyNumberFormat="1" applyFont="1" applyBorder="1" applyAlignment="1">
      <alignment horizontal="center" vertical="center" wrapText="1"/>
    </xf>
    <xf numFmtId="4" fontId="17" fillId="0" borderId="13" xfId="1" applyNumberFormat="1" applyFont="1" applyBorder="1" applyAlignment="1">
      <alignment horizontal="center" vertical="center" wrapText="1"/>
    </xf>
    <xf numFmtId="4" fontId="17" fillId="0" borderId="22" xfId="3" applyNumberFormat="1" applyFont="1" applyBorder="1" applyAlignment="1">
      <alignment horizontal="left" vertical="center"/>
    </xf>
    <xf numFmtId="4" fontId="17" fillId="0" borderId="23" xfId="3" applyNumberFormat="1" applyFont="1" applyBorder="1" applyAlignment="1">
      <alignment horizontal="left" vertical="center"/>
    </xf>
    <xf numFmtId="4" fontId="17" fillId="0" borderId="20" xfId="3" applyNumberFormat="1" applyFont="1" applyBorder="1" applyAlignment="1">
      <alignment horizontal="left" vertical="center"/>
    </xf>
    <xf numFmtId="4" fontId="27" fillId="0" borderId="6" xfId="3" applyNumberFormat="1" applyFont="1" applyBorder="1" applyAlignment="1">
      <alignment horizontal="left"/>
    </xf>
    <xf numFmtId="4" fontId="27" fillId="0" borderId="7" xfId="3" applyNumberFormat="1" applyFont="1" applyBorder="1" applyAlignment="1">
      <alignment horizontal="left"/>
    </xf>
    <xf numFmtId="4" fontId="6" fillId="0" borderId="0" xfId="1" applyNumberFormat="1" applyFont="1" applyAlignment="1" applyProtection="1">
      <alignment horizontal="center"/>
      <protection locked="0"/>
    </xf>
    <xf numFmtId="4" fontId="6" fillId="0" borderId="2" xfId="3" applyNumberFormat="1" applyFont="1" applyBorder="1" applyAlignment="1" applyProtection="1">
      <alignment horizontal="center"/>
      <protection locked="0"/>
    </xf>
    <xf numFmtId="4" fontId="17" fillId="0" borderId="13" xfId="3" applyNumberFormat="1" applyFont="1" applyBorder="1" applyAlignment="1">
      <alignment horizontal="center"/>
    </xf>
    <xf numFmtId="4" fontId="6" fillId="2" borderId="12" xfId="3" applyNumberFormat="1" applyFont="1" applyFill="1" applyBorder="1" applyAlignment="1">
      <alignment horizontal="center" vertical="center"/>
    </xf>
    <xf numFmtId="4" fontId="6" fillId="2" borderId="11" xfId="3" applyNumberFormat="1" applyFont="1" applyFill="1" applyBorder="1" applyAlignment="1">
      <alignment horizontal="center" vertical="center"/>
    </xf>
    <xf numFmtId="4" fontId="4" fillId="0" borderId="0" xfId="1" applyNumberFormat="1" applyAlignment="1" applyProtection="1">
      <alignment horizontal="center"/>
      <protection locked="0"/>
    </xf>
    <xf numFmtId="4" fontId="17" fillId="0" borderId="45" xfId="0" applyNumberFormat="1" applyFont="1" applyBorder="1" applyAlignment="1">
      <alignment horizontal="center" vertical="center" wrapText="1"/>
    </xf>
    <xf numFmtId="4" fontId="17" fillId="0" borderId="30" xfId="0" applyNumberFormat="1" applyFont="1" applyBorder="1" applyAlignment="1">
      <alignment horizontal="center" vertical="center" wrapText="1"/>
    </xf>
    <xf numFmtId="4" fontId="17" fillId="0" borderId="46" xfId="0" applyNumberFormat="1" applyFont="1" applyBorder="1" applyAlignment="1">
      <alignment horizontal="center" vertical="center" wrapText="1"/>
    </xf>
    <xf numFmtId="4" fontId="17" fillId="0" borderId="6" xfId="0" applyNumberFormat="1" applyFont="1" applyBorder="1" applyAlignment="1">
      <alignment horizontal="center" vertical="center"/>
    </xf>
    <xf numFmtId="4" fontId="17" fillId="0" borderId="7" xfId="0" applyNumberFormat="1" applyFont="1" applyBorder="1" applyAlignment="1">
      <alignment horizontal="center" vertical="center"/>
    </xf>
    <xf numFmtId="4" fontId="17" fillId="0" borderId="8" xfId="0" applyNumberFormat="1" applyFont="1" applyBorder="1" applyAlignment="1">
      <alignment horizontal="center" vertical="center"/>
    </xf>
    <xf numFmtId="4" fontId="17" fillId="0" borderId="6" xfId="0" applyNumberFormat="1" applyFont="1" applyBorder="1" applyAlignment="1">
      <alignment horizontal="center" vertical="center" wrapText="1"/>
    </xf>
    <xf numFmtId="4" fontId="17" fillId="0" borderId="8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4" fontId="15" fillId="28" borderId="13" xfId="0" applyNumberFormat="1" applyFont="1" applyFill="1" applyBorder="1" applyAlignment="1">
      <alignment horizontal="right" vertical="center"/>
    </xf>
    <xf numFmtId="4" fontId="42" fillId="27" borderId="13" xfId="0" applyNumberFormat="1" applyFont="1" applyFill="1" applyBorder="1" applyAlignment="1">
      <alignment horizontal="center" vertical="center"/>
    </xf>
    <xf numFmtId="4" fontId="15" fillId="28" borderId="13" xfId="0" applyNumberFormat="1" applyFont="1" applyFill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/>
    </xf>
    <xf numFmtId="4" fontId="17" fillId="0" borderId="10" xfId="0" applyNumberFormat="1" applyFont="1" applyBorder="1" applyAlignment="1">
      <alignment horizontal="center"/>
    </xf>
    <xf numFmtId="4" fontId="17" fillId="0" borderId="11" xfId="0" applyNumberFormat="1" applyFont="1" applyBorder="1" applyAlignment="1">
      <alignment horizontal="center"/>
    </xf>
    <xf numFmtId="4" fontId="41" fillId="0" borderId="12" xfId="0" applyNumberFormat="1" applyFont="1" applyBorder="1" applyAlignment="1">
      <alignment horizontal="center" vertical="center"/>
    </xf>
    <xf numFmtId="4" fontId="41" fillId="0" borderId="11" xfId="0" applyNumberFormat="1" applyFont="1" applyBorder="1" applyAlignment="1">
      <alignment horizontal="center" vertical="center"/>
    </xf>
    <xf numFmtId="4" fontId="17" fillId="0" borderId="13" xfId="3" applyNumberFormat="1" applyFont="1" applyBorder="1" applyAlignment="1">
      <alignment horizontal="left" vertical="center"/>
    </xf>
    <xf numFmtId="4" fontId="12" fillId="0" borderId="12" xfId="1" applyNumberFormat="1" applyFont="1" applyBorder="1" applyAlignment="1" applyProtection="1">
      <alignment horizontal="center" vertical="center"/>
      <protection locked="0"/>
    </xf>
    <xf numFmtId="4" fontId="12" fillId="0" borderId="10" xfId="1" applyNumberFormat="1" applyFont="1" applyBorder="1" applyAlignment="1" applyProtection="1">
      <alignment horizontal="center" vertical="center"/>
      <protection locked="0"/>
    </xf>
    <xf numFmtId="4" fontId="12" fillId="0" borderId="11" xfId="1" applyNumberFormat="1" applyFont="1" applyBorder="1" applyAlignment="1" applyProtection="1">
      <alignment horizontal="center" vertical="center"/>
      <protection locked="0"/>
    </xf>
    <xf numFmtId="4" fontId="38" fillId="5" borderId="12" xfId="1" applyNumberFormat="1" applyFont="1" applyFill="1" applyBorder="1" applyAlignment="1" applyProtection="1">
      <alignment horizontal="center" vertical="center"/>
      <protection locked="0"/>
    </xf>
    <xf numFmtId="4" fontId="38" fillId="5" borderId="10" xfId="1" applyNumberFormat="1" applyFont="1" applyFill="1" applyBorder="1" applyAlignment="1" applyProtection="1">
      <alignment horizontal="center" vertical="center"/>
      <protection locked="0"/>
    </xf>
    <xf numFmtId="4" fontId="38" fillId="5" borderId="11" xfId="1" applyNumberFormat="1" applyFont="1" applyFill="1" applyBorder="1" applyAlignment="1" applyProtection="1">
      <alignment horizontal="center" vertical="center"/>
      <protection locked="0"/>
    </xf>
    <xf numFmtId="4" fontId="4" fillId="0" borderId="27" xfId="0" applyNumberFormat="1" applyFont="1" applyBorder="1" applyAlignment="1" applyProtection="1">
      <alignment horizontal="left" vertical="center" wrapText="1"/>
      <protection locked="0"/>
    </xf>
    <xf numFmtId="4" fontId="4" fillId="0" borderId="28" xfId="0" applyNumberFormat="1" applyFont="1" applyBorder="1" applyAlignment="1" applyProtection="1">
      <alignment horizontal="left" vertical="center" wrapText="1"/>
      <protection locked="0"/>
    </xf>
    <xf numFmtId="4" fontId="4" fillId="0" borderId="29" xfId="0" applyNumberFormat="1" applyFont="1" applyBorder="1" applyAlignment="1" applyProtection="1">
      <alignment horizontal="left" vertical="center" wrapText="1"/>
      <protection locked="0"/>
    </xf>
    <xf numFmtId="4" fontId="4" fillId="7" borderId="0" xfId="1" applyNumberFormat="1" applyFill="1" applyAlignment="1" applyProtection="1">
      <alignment horizontal="center" vertical="center" wrapText="1"/>
      <protection locked="0"/>
    </xf>
    <xf numFmtId="4" fontId="27" fillId="9" borderId="0" xfId="3" applyNumberFormat="1" applyFont="1" applyFill="1" applyAlignment="1" applyProtection="1">
      <alignment horizontal="center" vertical="center"/>
      <protection locked="0" hidden="1"/>
    </xf>
    <xf numFmtId="4" fontId="30" fillId="7" borderId="0" xfId="3" applyNumberFormat="1" applyFont="1" applyFill="1" applyAlignment="1" applyProtection="1">
      <alignment horizontal="left" vertical="center" wrapText="1"/>
      <protection locked="0"/>
    </xf>
    <xf numFmtId="4" fontId="6" fillId="0" borderId="5" xfId="1" applyNumberFormat="1" applyFont="1" applyBorder="1" applyAlignment="1" applyProtection="1">
      <alignment horizontal="left" vertical="center"/>
      <protection locked="0"/>
    </xf>
    <xf numFmtId="4" fontId="6" fillId="0" borderId="0" xfId="1" applyNumberFormat="1" applyFont="1" applyAlignment="1" applyProtection="1">
      <alignment horizontal="left" vertical="center"/>
      <protection locked="0"/>
    </xf>
    <xf numFmtId="4" fontId="8" fillId="7" borderId="0" xfId="1" applyNumberFormat="1" applyFont="1" applyFill="1" applyAlignment="1" applyProtection="1">
      <alignment horizontal="left" vertical="center"/>
      <protection locked="0"/>
    </xf>
    <xf numFmtId="4" fontId="4" fillId="7" borderId="0" xfId="3" applyNumberFormat="1" applyFont="1" applyFill="1" applyAlignment="1" applyProtection="1">
      <alignment horizontal="center"/>
      <protection locked="0"/>
    </xf>
    <xf numFmtId="4" fontId="4" fillId="0" borderId="19" xfId="3" applyNumberFormat="1" applyFont="1" applyBorder="1" applyAlignment="1" applyProtection="1">
      <alignment horizontal="center" vertical="center"/>
      <protection locked="0"/>
    </xf>
    <xf numFmtId="4" fontId="4" fillId="0" borderId="20" xfId="3" applyNumberFormat="1" applyFont="1" applyBorder="1" applyAlignment="1" applyProtection="1">
      <alignment horizontal="center" vertical="center"/>
      <protection locked="0"/>
    </xf>
    <xf numFmtId="4" fontId="8" fillId="0" borderId="0" xfId="1" applyNumberFormat="1" applyFont="1" applyAlignment="1" applyProtection="1">
      <alignment horizontal="left" vertical="center"/>
      <protection locked="0"/>
    </xf>
    <xf numFmtId="4" fontId="8" fillId="7" borderId="0" xfId="3" applyNumberFormat="1" applyFont="1" applyFill="1" applyAlignment="1" applyProtection="1">
      <alignment horizontal="left" vertical="center"/>
      <protection locked="0"/>
    </xf>
    <xf numFmtId="4" fontId="6" fillId="0" borderId="12" xfId="0" applyNumberFormat="1" applyFont="1" applyBorder="1" applyAlignment="1" applyProtection="1">
      <alignment horizontal="left" vertical="center" wrapText="1"/>
      <protection locked="0"/>
    </xf>
    <xf numFmtId="4" fontId="6" fillId="0" borderId="10" xfId="0" applyNumberFormat="1" applyFont="1" applyBorder="1" applyAlignment="1" applyProtection="1">
      <alignment horizontal="left" vertical="center" wrapText="1"/>
      <protection locked="0"/>
    </xf>
    <xf numFmtId="4" fontId="6" fillId="0" borderId="11" xfId="0" applyNumberFormat="1" applyFont="1" applyBorder="1" applyAlignment="1" applyProtection="1">
      <alignment horizontal="left" vertical="center" wrapText="1"/>
      <protection locked="0"/>
    </xf>
    <xf numFmtId="4" fontId="4" fillId="0" borderId="21" xfId="3" applyNumberFormat="1" applyFont="1" applyBorder="1" applyAlignment="1" applyProtection="1">
      <alignment horizontal="center" vertical="center"/>
      <protection locked="0"/>
    </xf>
    <xf numFmtId="4" fontId="6" fillId="0" borderId="0" xfId="3" applyNumberFormat="1" applyFont="1" applyAlignment="1" applyProtection="1">
      <alignment horizontal="center" vertical="center"/>
      <protection locked="0"/>
    </xf>
    <xf numFmtId="4" fontId="4" fillId="7" borderId="0" xfId="1" applyNumberFormat="1" applyFill="1" applyAlignment="1" applyProtection="1">
      <alignment horizontal="left" vertical="center"/>
      <protection locked="0"/>
    </xf>
    <xf numFmtId="4" fontId="4" fillId="0" borderId="0" xfId="3" applyNumberFormat="1" applyFont="1" applyAlignment="1" applyProtection="1">
      <alignment horizontal="left" vertical="center"/>
      <protection locked="0"/>
    </xf>
    <xf numFmtId="4" fontId="6" fillId="0" borderId="12" xfId="3" applyNumberFormat="1" applyFont="1" applyBorder="1" applyAlignment="1" applyProtection="1">
      <alignment horizontal="center" vertical="center"/>
      <protection locked="0"/>
    </xf>
    <xf numFmtId="4" fontId="6" fillId="0" borderId="10" xfId="3" applyNumberFormat="1" applyFont="1" applyBorder="1" applyAlignment="1" applyProtection="1">
      <alignment horizontal="center" vertical="center"/>
      <protection locked="0"/>
    </xf>
    <xf numFmtId="4" fontId="6" fillId="0" borderId="11" xfId="3" applyNumberFormat="1" applyFont="1" applyBorder="1" applyAlignment="1" applyProtection="1">
      <alignment horizontal="center" vertical="center"/>
      <protection locked="0"/>
    </xf>
    <xf numFmtId="4" fontId="6" fillId="3" borderId="12" xfId="1" applyNumberFormat="1" applyFont="1" applyFill="1" applyBorder="1" applyAlignment="1" applyProtection="1">
      <alignment horizontal="center" vertical="center"/>
      <protection locked="0"/>
    </xf>
    <xf numFmtId="4" fontId="6" fillId="3" borderId="10" xfId="1" applyNumberFormat="1" applyFont="1" applyFill="1" applyBorder="1" applyAlignment="1" applyProtection="1">
      <alignment horizontal="center" vertical="center"/>
      <protection locked="0"/>
    </xf>
    <xf numFmtId="4" fontId="6" fillId="3" borderId="11" xfId="1" applyNumberFormat="1" applyFont="1" applyFill="1" applyBorder="1" applyAlignment="1" applyProtection="1">
      <alignment horizontal="center" vertical="center"/>
      <protection locked="0"/>
    </xf>
    <xf numFmtId="4" fontId="6" fillId="3" borderId="12" xfId="1" applyNumberFormat="1" applyFont="1" applyFill="1" applyBorder="1" applyAlignment="1" applyProtection="1">
      <alignment horizontal="center"/>
      <protection locked="0"/>
    </xf>
    <xf numFmtId="4" fontId="6" fillId="3" borderId="10" xfId="1" applyNumberFormat="1" applyFont="1" applyFill="1" applyBorder="1" applyAlignment="1" applyProtection="1">
      <alignment horizontal="center"/>
      <protection locked="0"/>
    </xf>
    <xf numFmtId="4" fontId="6" fillId="3" borderId="11" xfId="1" applyNumberFormat="1" applyFont="1" applyFill="1" applyBorder="1" applyAlignment="1" applyProtection="1">
      <alignment horizontal="center"/>
      <protection locked="0"/>
    </xf>
    <xf numFmtId="4" fontId="6" fillId="11" borderId="19" xfId="3" applyNumberFormat="1" applyFont="1" applyFill="1" applyBorder="1" applyAlignment="1" applyProtection="1">
      <alignment horizontal="center" vertical="center"/>
      <protection locked="0"/>
    </xf>
    <xf numFmtId="4" fontId="6" fillId="11" borderId="20" xfId="3" applyNumberFormat="1" applyFont="1" applyFill="1" applyBorder="1" applyAlignment="1" applyProtection="1">
      <alignment horizontal="center" vertical="center"/>
      <protection locked="0"/>
    </xf>
    <xf numFmtId="4" fontId="6" fillId="0" borderId="22" xfId="0" applyNumberFormat="1" applyFont="1" applyBorder="1" applyAlignment="1" applyProtection="1">
      <alignment horizontal="center" vertical="center"/>
      <protection locked="0"/>
    </xf>
    <xf numFmtId="4" fontId="6" fillId="0" borderId="23" xfId="0" applyNumberFormat="1" applyFont="1" applyBorder="1" applyAlignment="1" applyProtection="1">
      <alignment horizontal="center" vertical="center"/>
      <protection locked="0"/>
    </xf>
    <xf numFmtId="4" fontId="6" fillId="0" borderId="25" xfId="0" applyNumberFormat="1" applyFont="1" applyBorder="1" applyAlignment="1" applyProtection="1">
      <alignment horizontal="center" vertical="center"/>
      <protection locked="0"/>
    </xf>
    <xf numFmtId="4" fontId="4" fillId="7" borderId="0" xfId="3" applyNumberFormat="1" applyFont="1" applyFill="1" applyAlignment="1" applyProtection="1">
      <alignment horizontal="center" vertical="center"/>
      <protection locked="0"/>
    </xf>
    <xf numFmtId="4" fontId="4" fillId="0" borderId="0" xfId="3" applyNumberFormat="1" applyFont="1" applyAlignment="1" applyProtection="1">
      <alignment horizontal="center" vertical="center"/>
      <protection locked="0"/>
    </xf>
    <xf numFmtId="4" fontId="6" fillId="0" borderId="43" xfId="0" applyNumberFormat="1" applyFont="1" applyBorder="1" applyAlignment="1" applyProtection="1">
      <alignment horizontal="left" vertical="center" wrapText="1"/>
      <protection locked="0"/>
    </xf>
    <xf numFmtId="4" fontId="6" fillId="0" borderId="41" xfId="0" applyNumberFormat="1" applyFont="1" applyBorder="1" applyAlignment="1" applyProtection="1">
      <alignment horizontal="left" vertical="center" wrapText="1"/>
      <protection locked="0"/>
    </xf>
    <xf numFmtId="4" fontId="4" fillId="0" borderId="0" xfId="1" applyNumberFormat="1" applyAlignment="1" applyProtection="1">
      <alignment horizontal="left" vertical="center"/>
      <protection locked="0"/>
    </xf>
    <xf numFmtId="4" fontId="6" fillId="3" borderId="12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10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1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43" xfId="0" applyNumberFormat="1" applyFont="1" applyBorder="1" applyAlignment="1" applyProtection="1">
      <alignment horizontal="center" vertical="center"/>
      <protection locked="0"/>
    </xf>
    <xf numFmtId="4" fontId="6" fillId="0" borderId="41" xfId="0" applyNumberFormat="1" applyFont="1" applyBorder="1" applyAlignment="1" applyProtection="1">
      <alignment horizontal="center" vertical="center"/>
      <protection locked="0"/>
    </xf>
    <xf numFmtId="4" fontId="6" fillId="0" borderId="44" xfId="0" applyNumberFormat="1" applyFont="1" applyBorder="1" applyAlignment="1" applyProtection="1">
      <alignment horizontal="center" vertical="center"/>
      <protection locked="0"/>
    </xf>
    <xf numFmtId="4" fontId="4" fillId="0" borderId="12" xfId="0" applyNumberFormat="1" applyFont="1" applyBorder="1" applyAlignment="1" applyProtection="1">
      <alignment horizontal="justify" vertical="center" wrapText="1"/>
      <protection locked="0"/>
    </xf>
    <xf numFmtId="4" fontId="4" fillId="0" borderId="10" xfId="0" applyNumberFormat="1" applyFont="1" applyBorder="1" applyAlignment="1" applyProtection="1">
      <alignment horizontal="justify" vertical="center" wrapText="1"/>
      <protection locked="0"/>
    </xf>
    <xf numFmtId="4" fontId="4" fillId="0" borderId="11" xfId="0" applyNumberFormat="1" applyFont="1" applyBorder="1" applyAlignment="1" applyProtection="1">
      <alignment horizontal="justify" vertical="center" wrapText="1"/>
      <protection locked="0"/>
    </xf>
    <xf numFmtId="4" fontId="4" fillId="8" borderId="12" xfId="3" applyNumberFormat="1" applyFont="1" applyFill="1" applyBorder="1" applyAlignment="1" applyProtection="1">
      <alignment horizontal="center" vertical="center"/>
      <protection locked="0"/>
    </xf>
    <xf numFmtId="4" fontId="4" fillId="8" borderId="10" xfId="3" applyNumberFormat="1" applyFont="1" applyFill="1" applyBorder="1" applyAlignment="1" applyProtection="1">
      <alignment horizontal="center" vertical="center"/>
      <protection locked="0"/>
    </xf>
    <xf numFmtId="4" fontId="4" fillId="8" borderId="11" xfId="3" applyNumberFormat="1" applyFont="1" applyFill="1" applyBorder="1" applyAlignment="1" applyProtection="1">
      <alignment horizontal="center" vertical="center"/>
      <protection locked="0"/>
    </xf>
    <xf numFmtId="4" fontId="4" fillId="0" borderId="13" xfId="1" applyNumberFormat="1" applyBorder="1" applyAlignment="1" applyProtection="1">
      <alignment horizontal="center" vertical="center"/>
      <protection locked="0"/>
    </xf>
    <xf numFmtId="4" fontId="26" fillId="0" borderId="12" xfId="1" applyNumberFormat="1" applyFont="1" applyBorder="1" applyAlignment="1" applyProtection="1">
      <alignment horizontal="center" vertical="center"/>
      <protection locked="0"/>
    </xf>
    <xf numFmtId="4" fontId="26" fillId="0" borderId="10" xfId="1" applyNumberFormat="1" applyFont="1" applyBorder="1" applyAlignment="1" applyProtection="1">
      <alignment horizontal="center" vertical="center"/>
      <protection locked="0"/>
    </xf>
    <xf numFmtId="4" fontId="4" fillId="0" borderId="1" xfId="1" applyNumberFormat="1" applyBorder="1" applyAlignment="1" applyProtection="1">
      <alignment horizontal="center"/>
      <protection locked="0"/>
    </xf>
    <xf numFmtId="4" fontId="4" fillId="0" borderId="2" xfId="1" applyNumberFormat="1" applyBorder="1" applyAlignment="1" applyProtection="1">
      <alignment horizontal="center"/>
      <protection locked="0"/>
    </xf>
    <xf numFmtId="4" fontId="4" fillId="0" borderId="3" xfId="1" applyNumberFormat="1" applyBorder="1" applyAlignment="1" applyProtection="1">
      <alignment horizontal="center"/>
      <protection locked="0"/>
    </xf>
    <xf numFmtId="4" fontId="4" fillId="0" borderId="6" xfId="1" applyNumberFormat="1" applyBorder="1" applyAlignment="1" applyProtection="1">
      <alignment horizontal="center"/>
      <protection locked="0"/>
    </xf>
    <xf numFmtId="4" fontId="4" fillId="0" borderId="7" xfId="1" applyNumberFormat="1" applyBorder="1" applyAlignment="1" applyProtection="1">
      <alignment horizontal="center"/>
      <protection locked="0"/>
    </xf>
    <xf numFmtId="4" fontId="4" fillId="0" borderId="8" xfId="1" applyNumberFormat="1" applyBorder="1" applyAlignment="1" applyProtection="1">
      <alignment horizontal="center"/>
      <protection locked="0"/>
    </xf>
    <xf numFmtId="4" fontId="12" fillId="16" borderId="12" xfId="1" applyNumberFormat="1" applyFont="1" applyFill="1" applyBorder="1" applyAlignment="1" applyProtection="1">
      <alignment horizontal="left" vertical="center"/>
      <protection locked="0"/>
    </xf>
    <xf numFmtId="4" fontId="12" fillId="16" borderId="10" xfId="1" applyNumberFormat="1" applyFont="1" applyFill="1" applyBorder="1" applyAlignment="1" applyProtection="1">
      <alignment horizontal="left" vertical="center"/>
      <protection locked="0"/>
    </xf>
    <xf numFmtId="4" fontId="12" fillId="16" borderId="11" xfId="1" applyNumberFormat="1" applyFont="1" applyFill="1" applyBorder="1" applyAlignment="1" applyProtection="1">
      <alignment horizontal="left" vertical="center"/>
      <protection locked="0"/>
    </xf>
    <xf numFmtId="4" fontId="6" fillId="30" borderId="12" xfId="3" applyNumberFormat="1" applyFont="1" applyFill="1" applyBorder="1" applyAlignment="1">
      <alignment horizontal="center" vertical="center"/>
    </xf>
    <xf numFmtId="4" fontId="6" fillId="30" borderId="11" xfId="3" applyNumberFormat="1" applyFont="1" applyFill="1" applyBorder="1" applyAlignment="1">
      <alignment horizontal="center" vertical="center"/>
    </xf>
    <xf numFmtId="4" fontId="33" fillId="9" borderId="12" xfId="3" applyNumberFormat="1" applyFont="1" applyFill="1" applyBorder="1" applyAlignment="1" applyProtection="1">
      <alignment horizontal="left"/>
      <protection locked="0"/>
    </xf>
    <xf numFmtId="4" fontId="33" fillId="9" borderId="10" xfId="3" applyNumberFormat="1" applyFont="1" applyFill="1" applyBorder="1" applyAlignment="1" applyProtection="1">
      <alignment horizontal="left"/>
      <protection locked="0"/>
    </xf>
    <xf numFmtId="4" fontId="6" fillId="0" borderId="19" xfId="0" applyNumberFormat="1" applyFont="1" applyBorder="1" applyAlignment="1" applyProtection="1">
      <alignment horizontal="left" vertical="center" wrapText="1"/>
      <protection locked="0"/>
    </xf>
    <xf numFmtId="4" fontId="6" fillId="0" borderId="23" xfId="0" applyNumberFormat="1" applyFont="1" applyBorder="1" applyAlignment="1" applyProtection="1">
      <alignment horizontal="left" vertical="center" wrapText="1"/>
      <protection locked="0"/>
    </xf>
    <xf numFmtId="4" fontId="4" fillId="0" borderId="40" xfId="0" applyNumberFormat="1" applyFont="1" applyBorder="1" applyAlignment="1" applyProtection="1">
      <alignment horizontal="justify" vertical="center" wrapText="1"/>
      <protection locked="0"/>
    </xf>
    <xf numFmtId="4" fontId="4" fillId="0" borderId="41" xfId="0" applyNumberFormat="1" applyFont="1" applyBorder="1" applyAlignment="1" applyProtection="1">
      <alignment horizontal="justify" vertical="center" wrapText="1"/>
      <protection locked="0"/>
    </xf>
    <xf numFmtId="4" fontId="4" fillId="0" borderId="42" xfId="0" applyNumberFormat="1" applyFont="1" applyBorder="1" applyAlignment="1" applyProtection="1">
      <alignment horizontal="justify" vertical="center" wrapText="1"/>
      <protection locked="0"/>
    </xf>
    <xf numFmtId="170" fontId="4" fillId="0" borderId="12" xfId="3" applyNumberFormat="1" applyFont="1" applyBorder="1" applyAlignment="1" applyProtection="1">
      <alignment horizontal="center" vertical="center"/>
      <protection hidden="1"/>
    </xf>
    <xf numFmtId="170" fontId="4" fillId="0" borderId="11" xfId="3" applyNumberFormat="1" applyFont="1" applyBorder="1" applyAlignment="1" applyProtection="1">
      <alignment horizontal="center" vertical="center"/>
      <protection hidden="1"/>
    </xf>
    <xf numFmtId="0" fontId="4" fillId="21" borderId="12" xfId="6" applyFont="1" applyFill="1" applyBorder="1" applyAlignment="1" applyProtection="1">
      <alignment horizontal="left" vertical="center" wrapText="1"/>
      <protection locked="0"/>
    </xf>
    <xf numFmtId="0" fontId="4" fillId="21" borderId="10" xfId="6" applyFont="1" applyFill="1" applyBorder="1" applyAlignment="1" applyProtection="1">
      <alignment horizontal="left" vertical="center" wrapText="1"/>
      <protection locked="0"/>
    </xf>
    <xf numFmtId="0" fontId="4" fillId="21" borderId="11" xfId="6" applyFont="1" applyFill="1" applyBorder="1" applyAlignment="1" applyProtection="1">
      <alignment horizontal="left" vertical="center" wrapText="1"/>
      <protection locked="0"/>
    </xf>
    <xf numFmtId="0" fontId="4" fillId="0" borderId="12" xfId="6" applyFont="1" applyBorder="1" applyAlignment="1" applyProtection="1">
      <alignment horizontal="left" vertical="center" wrapText="1"/>
      <protection locked="0"/>
    </xf>
    <xf numFmtId="0" fontId="4" fillId="0" borderId="10" xfId="6" applyFont="1" applyBorder="1" applyAlignment="1" applyProtection="1">
      <alignment horizontal="left" vertical="center" wrapText="1"/>
      <protection locked="0"/>
    </xf>
    <xf numFmtId="0" fontId="4" fillId="0" borderId="11" xfId="6" applyFont="1" applyBorder="1" applyAlignment="1" applyProtection="1">
      <alignment horizontal="left" vertical="center" wrapText="1"/>
      <protection locked="0"/>
    </xf>
    <xf numFmtId="0" fontId="6" fillId="0" borderId="12" xfId="6" applyFont="1" applyBorder="1" applyAlignment="1" applyProtection="1">
      <alignment horizontal="left" vertical="center" wrapText="1"/>
      <protection locked="0"/>
    </xf>
    <xf numFmtId="0" fontId="6" fillId="0" borderId="10" xfId="6" applyFont="1" applyBorder="1" applyAlignment="1" applyProtection="1">
      <alignment horizontal="left" vertical="center" wrapText="1"/>
      <protection locked="0"/>
    </xf>
    <xf numFmtId="0" fontId="6" fillId="0" borderId="11" xfId="6" applyFont="1" applyBorder="1" applyAlignment="1" applyProtection="1">
      <alignment horizontal="left" vertical="center" wrapText="1"/>
      <protection locked="0"/>
    </xf>
    <xf numFmtId="0" fontId="6" fillId="16" borderId="12" xfId="6" applyFont="1" applyFill="1" applyBorder="1" applyAlignment="1" applyProtection="1">
      <alignment horizontal="left" vertical="center" wrapText="1"/>
      <protection locked="0"/>
    </xf>
    <xf numFmtId="0" fontId="6" fillId="16" borderId="10" xfId="6" applyFont="1" applyFill="1" applyBorder="1" applyAlignment="1" applyProtection="1">
      <alignment horizontal="left" vertical="center" wrapText="1"/>
      <protection locked="0"/>
    </xf>
    <xf numFmtId="0" fontId="6" fillId="16" borderId="11" xfId="6" applyFont="1" applyFill="1" applyBorder="1" applyAlignment="1" applyProtection="1">
      <alignment horizontal="left" vertical="center" wrapText="1"/>
      <protection locked="0"/>
    </xf>
    <xf numFmtId="0" fontId="6" fillId="5" borderId="12" xfId="6" applyFont="1" applyFill="1" applyBorder="1" applyAlignment="1" applyProtection="1">
      <alignment horizontal="left" vertical="center" wrapText="1"/>
      <protection locked="0"/>
    </xf>
    <xf numFmtId="0" fontId="6" fillId="5" borderId="10" xfId="6" applyFont="1" applyFill="1" applyBorder="1" applyAlignment="1" applyProtection="1">
      <alignment horizontal="left" vertical="center" wrapText="1"/>
      <protection locked="0"/>
    </xf>
    <xf numFmtId="0" fontId="6" fillId="5" borderId="11" xfId="6" applyFont="1" applyFill="1" applyBorder="1" applyAlignment="1" applyProtection="1">
      <alignment horizontal="left" vertical="center" wrapText="1"/>
      <protection locked="0"/>
    </xf>
    <xf numFmtId="3" fontId="6" fillId="0" borderId="12" xfId="1" applyNumberFormat="1" applyFont="1" applyBorder="1" applyAlignment="1" applyProtection="1">
      <alignment horizontal="left"/>
      <protection hidden="1"/>
    </xf>
    <xf numFmtId="3" fontId="6" fillId="0" borderId="10" xfId="1" applyNumberFormat="1" applyFont="1" applyBorder="1" applyAlignment="1" applyProtection="1">
      <alignment horizontal="left"/>
      <protection hidden="1"/>
    </xf>
    <xf numFmtId="3" fontId="6" fillId="0" borderId="11" xfId="1" applyNumberFormat="1" applyFont="1" applyBorder="1" applyAlignment="1" applyProtection="1">
      <alignment horizontal="left"/>
      <protection hidden="1"/>
    </xf>
    <xf numFmtId="10" fontId="6" fillId="0" borderId="12" xfId="3" applyNumberFormat="1" applyFont="1" applyBorder="1" applyAlignment="1" applyProtection="1">
      <alignment horizontal="center" vertical="center"/>
      <protection hidden="1"/>
    </xf>
    <xf numFmtId="10" fontId="6" fillId="0" borderId="11" xfId="3" applyNumberFormat="1" applyFont="1" applyBorder="1" applyAlignment="1" applyProtection="1">
      <alignment horizontal="center" vertical="center"/>
      <protection hidden="1"/>
    </xf>
    <xf numFmtId="3" fontId="4" fillId="7" borderId="13" xfId="1" applyNumberFormat="1" applyFill="1" applyBorder="1" applyAlignment="1" applyProtection="1">
      <alignment horizontal="left"/>
      <protection hidden="1"/>
    </xf>
    <xf numFmtId="3" fontId="6" fillId="0" borderId="12" xfId="1" applyNumberFormat="1" applyFont="1" applyBorder="1" applyAlignment="1" applyProtection="1">
      <alignment horizontal="center" vertical="center"/>
      <protection hidden="1"/>
    </xf>
    <xf numFmtId="3" fontId="6" fillId="0" borderId="10" xfId="1" applyNumberFormat="1" applyFont="1" applyBorder="1" applyAlignment="1" applyProtection="1">
      <alignment horizontal="center" vertical="center"/>
      <protection hidden="1"/>
    </xf>
    <xf numFmtId="3" fontId="6" fillId="0" borderId="11" xfId="1" applyNumberFormat="1" applyFont="1" applyBorder="1" applyAlignment="1" applyProtection="1">
      <alignment horizontal="center" vertical="center"/>
      <protection hidden="1"/>
    </xf>
    <xf numFmtId="0" fontId="4" fillId="22" borderId="12" xfId="6" applyFont="1" applyFill="1" applyBorder="1" applyAlignment="1" applyProtection="1">
      <alignment horizontal="left" vertical="center" wrapText="1"/>
      <protection locked="0"/>
    </xf>
    <xf numFmtId="0" fontId="4" fillId="22" borderId="10" xfId="6" applyFont="1" applyFill="1" applyBorder="1" applyAlignment="1" applyProtection="1">
      <alignment horizontal="left" vertical="center" wrapText="1"/>
      <protection locked="0"/>
    </xf>
    <xf numFmtId="0" fontId="4" fillId="22" borderId="11" xfId="6" applyFont="1" applyFill="1" applyBorder="1" applyAlignment="1" applyProtection="1">
      <alignment horizontal="left" vertical="center" wrapText="1"/>
      <protection locked="0"/>
    </xf>
    <xf numFmtId="0" fontId="36" fillId="21" borderId="12" xfId="6" applyFont="1" applyFill="1" applyBorder="1" applyAlignment="1" applyProtection="1">
      <alignment horizontal="left" vertical="center" wrapText="1"/>
      <protection hidden="1"/>
    </xf>
    <xf numFmtId="0" fontId="36" fillId="21" borderId="10" xfId="6" applyFont="1" applyFill="1" applyBorder="1" applyAlignment="1" applyProtection="1">
      <alignment horizontal="left" vertical="center" wrapText="1"/>
      <protection hidden="1"/>
    </xf>
    <xf numFmtId="0" fontId="36" fillId="21" borderId="11" xfId="6" applyFont="1" applyFill="1" applyBorder="1" applyAlignment="1" applyProtection="1">
      <alignment horizontal="left" vertical="center" wrapText="1"/>
      <protection hidden="1"/>
    </xf>
    <xf numFmtId="0" fontId="6" fillId="5" borderId="12" xfId="6" applyFont="1" applyFill="1" applyBorder="1" applyAlignment="1" applyProtection="1">
      <alignment horizontal="center" vertical="center" wrapText="1"/>
      <protection locked="0"/>
    </xf>
    <xf numFmtId="0" fontId="6" fillId="5" borderId="10" xfId="6" applyFont="1" applyFill="1" applyBorder="1" applyAlignment="1" applyProtection="1">
      <alignment horizontal="center" vertical="center" wrapText="1"/>
      <protection locked="0"/>
    </xf>
    <xf numFmtId="0" fontId="6" fillId="5" borderId="11" xfId="6" applyFont="1" applyFill="1" applyBorder="1" applyAlignment="1" applyProtection="1">
      <alignment horizontal="center" vertical="center" wrapText="1"/>
      <protection locked="0"/>
    </xf>
    <xf numFmtId="3" fontId="6" fillId="0" borderId="1" xfId="1" applyNumberFormat="1" applyFont="1" applyBorder="1" applyAlignment="1" applyProtection="1">
      <alignment horizontal="center" vertical="center"/>
      <protection hidden="1"/>
    </xf>
    <xf numFmtId="3" fontId="6" fillId="0" borderId="2" xfId="1" applyNumberFormat="1" applyFont="1" applyBorder="1" applyAlignment="1" applyProtection="1">
      <alignment horizontal="center" vertical="center"/>
      <protection hidden="1"/>
    </xf>
    <xf numFmtId="3" fontId="6" fillId="0" borderId="3" xfId="1" applyNumberFormat="1" applyFont="1" applyBorder="1" applyAlignment="1" applyProtection="1">
      <alignment horizontal="center" vertical="center"/>
      <protection hidden="1"/>
    </xf>
    <xf numFmtId="0" fontId="6" fillId="5" borderId="13" xfId="6" applyFont="1" applyFill="1" applyBorder="1" applyAlignment="1" applyProtection="1">
      <alignment horizontal="center" vertical="center" wrapText="1"/>
      <protection locked="0"/>
    </xf>
    <xf numFmtId="0" fontId="12" fillId="0" borderId="12" xfId="1" applyFont="1" applyBorder="1" applyAlignment="1" applyProtection="1">
      <alignment horizontal="center" vertical="center"/>
      <protection locked="0"/>
    </xf>
    <xf numFmtId="0" fontId="12" fillId="0" borderId="10" xfId="1" applyFont="1" applyBorder="1" applyAlignment="1" applyProtection="1">
      <alignment horizontal="center" vertical="center"/>
      <protection locked="0"/>
    </xf>
    <xf numFmtId="0" fontId="12" fillId="0" borderId="11" xfId="1" applyFont="1" applyBorder="1" applyAlignment="1" applyProtection="1">
      <alignment horizontal="center" vertical="center"/>
      <protection locked="0"/>
    </xf>
    <xf numFmtId="0" fontId="12" fillId="13" borderId="12" xfId="13" applyFont="1" applyFill="1" applyBorder="1" applyAlignment="1">
      <alignment horizontal="left" vertical="center" wrapText="1"/>
    </xf>
    <xf numFmtId="0" fontId="12" fillId="13" borderId="10" xfId="13" applyFont="1" applyFill="1" applyBorder="1" applyAlignment="1">
      <alignment horizontal="left" vertical="center" wrapText="1"/>
    </xf>
    <xf numFmtId="0" fontId="12" fillId="13" borderId="11" xfId="13" applyFont="1" applyFill="1" applyBorder="1" applyAlignment="1">
      <alignment horizontal="left" vertical="center" wrapText="1"/>
    </xf>
    <xf numFmtId="0" fontId="8" fillId="0" borderId="33" xfId="13" applyFont="1" applyBorder="1" applyAlignment="1">
      <alignment horizontal="left" vertical="center" wrapText="1"/>
    </xf>
    <xf numFmtId="0" fontId="8" fillId="0" borderId="32" xfId="13" applyFont="1" applyBorder="1" applyAlignment="1">
      <alignment horizontal="left" vertical="center" wrapText="1"/>
    </xf>
    <xf numFmtId="0" fontId="8" fillId="0" borderId="34" xfId="13" applyFont="1" applyBorder="1" applyAlignment="1">
      <alignment horizontal="left" vertical="center" wrapText="1"/>
    </xf>
    <xf numFmtId="0" fontId="12" fillId="16" borderId="12" xfId="13" applyFont="1" applyFill="1" applyBorder="1" applyAlignment="1">
      <alignment horizontal="center" vertical="center" wrapText="1"/>
    </xf>
    <xf numFmtId="0" fontId="12" fillId="16" borderId="11" xfId="13" applyFont="1" applyFill="1" applyBorder="1" applyAlignment="1">
      <alignment horizontal="center" vertical="center" wrapText="1"/>
    </xf>
    <xf numFmtId="0" fontId="12" fillId="0" borderId="0" xfId="13" applyFont="1" applyAlignment="1">
      <alignment horizontal="center" vertical="center"/>
    </xf>
    <xf numFmtId="4" fontId="4" fillId="11" borderId="13" xfId="0" applyNumberFormat="1" applyFont="1" applyFill="1" applyBorder="1" applyAlignment="1" applyProtection="1">
      <alignment horizontal="center" vertical="center"/>
      <protection locked="0"/>
    </xf>
    <xf numFmtId="43" fontId="23" fillId="0" borderId="0" xfId="21" applyFont="1" applyProtection="1">
      <protection locked="0"/>
    </xf>
    <xf numFmtId="10" fontId="6" fillId="2" borderId="12" xfId="3" applyNumberFormat="1" applyFont="1" applyFill="1" applyBorder="1" applyAlignment="1" applyProtection="1">
      <alignment horizontal="center" vertical="center"/>
      <protection locked="0"/>
    </xf>
    <xf numFmtId="10" fontId="6" fillId="2" borderId="11" xfId="3" applyNumberFormat="1" applyFont="1" applyFill="1" applyBorder="1" applyAlignment="1" applyProtection="1">
      <alignment horizontal="center" vertical="center"/>
      <protection locked="0"/>
    </xf>
    <xf numFmtId="10" fontId="6" fillId="0" borderId="12" xfId="5" applyNumberFormat="1" applyFont="1" applyFill="1" applyBorder="1" applyAlignment="1" applyProtection="1">
      <alignment horizontal="center" vertical="center"/>
      <protection locked="0"/>
    </xf>
    <xf numFmtId="10" fontId="6" fillId="0" borderId="11" xfId="5" applyNumberFormat="1" applyFont="1" applyFill="1" applyBorder="1" applyAlignment="1" applyProtection="1">
      <alignment horizontal="center" vertical="center"/>
      <protection locked="0"/>
    </xf>
    <xf numFmtId="10" fontId="6" fillId="0" borderId="12" xfId="3" applyNumberFormat="1" applyFont="1" applyBorder="1" applyAlignment="1" applyProtection="1">
      <alignment horizontal="center" vertical="center"/>
      <protection locked="0"/>
    </xf>
    <xf numFmtId="10" fontId="6" fillId="0" borderId="11" xfId="3" applyNumberFormat="1" applyFont="1" applyBorder="1" applyAlignment="1" applyProtection="1">
      <alignment horizontal="center" vertical="center"/>
      <protection locked="0"/>
    </xf>
    <xf numFmtId="10" fontId="6" fillId="11" borderId="12" xfId="3" applyNumberFormat="1" applyFont="1" applyFill="1" applyBorder="1" applyAlignment="1" applyProtection="1">
      <alignment horizontal="center" vertical="center"/>
      <protection locked="0"/>
    </xf>
    <xf numFmtId="10" fontId="6" fillId="11" borderId="11" xfId="3" applyNumberFormat="1" applyFont="1" applyFill="1" applyBorder="1" applyAlignment="1" applyProtection="1">
      <alignment horizontal="center" vertical="center"/>
      <protection locked="0"/>
    </xf>
    <xf numFmtId="10" fontId="6" fillId="7" borderId="12" xfId="3" applyNumberFormat="1" applyFont="1" applyFill="1" applyBorder="1" applyAlignment="1" applyProtection="1">
      <alignment horizontal="center" vertical="center"/>
      <protection locked="0"/>
    </xf>
    <xf numFmtId="10" fontId="6" fillId="7" borderId="11" xfId="3" applyNumberFormat="1" applyFont="1" applyFill="1" applyBorder="1" applyAlignment="1" applyProtection="1">
      <alignment horizontal="center" vertical="center"/>
      <protection locked="0"/>
    </xf>
    <xf numFmtId="9" fontId="6" fillId="2" borderId="21" xfId="12" applyFont="1" applyFill="1" applyBorder="1" applyAlignment="1" applyProtection="1">
      <alignment horizontal="center"/>
    </xf>
    <xf numFmtId="9" fontId="6" fillId="0" borderId="12" xfId="5" applyFont="1" applyFill="1" applyBorder="1" applyAlignment="1" applyProtection="1">
      <alignment horizontal="center" vertical="center"/>
      <protection locked="0"/>
    </xf>
    <xf numFmtId="9" fontId="6" fillId="0" borderId="11" xfId="5" applyFont="1" applyFill="1" applyBorder="1" applyAlignment="1" applyProtection="1">
      <alignment horizontal="center" vertical="center"/>
      <protection locked="0"/>
    </xf>
    <xf numFmtId="3" fontId="6" fillId="0" borderId="13" xfId="3" applyNumberFormat="1" applyFont="1" applyBorder="1" applyAlignment="1" applyProtection="1">
      <alignment vertical="center"/>
      <protection locked="0"/>
    </xf>
    <xf numFmtId="169" fontId="6" fillId="2" borderId="13" xfId="3" applyNumberFormat="1" applyFont="1" applyFill="1" applyBorder="1" applyAlignment="1" applyProtection="1">
      <alignment vertical="center"/>
      <protection locked="0"/>
    </xf>
    <xf numFmtId="9" fontId="6" fillId="2" borderId="19" xfId="12" applyFont="1" applyFill="1" applyBorder="1" applyAlignment="1" applyProtection="1">
      <alignment horizontal="center"/>
      <protection locked="0"/>
    </xf>
    <xf numFmtId="9" fontId="6" fillId="7" borderId="19" xfId="12" applyFont="1" applyFill="1" applyBorder="1" applyAlignment="1" applyProtection="1">
      <alignment horizontal="center"/>
      <protection locked="0"/>
    </xf>
    <xf numFmtId="9" fontId="6" fillId="0" borderId="0" xfId="12" applyFont="1" applyAlignment="1" applyProtection="1">
      <alignment horizontal="left"/>
      <protection locked="0"/>
    </xf>
    <xf numFmtId="9" fontId="4" fillId="0" borderId="0" xfId="12" applyFont="1" applyProtection="1">
      <protection locked="0"/>
    </xf>
    <xf numFmtId="9" fontId="6" fillId="0" borderId="0" xfId="12" applyFont="1" applyAlignment="1" applyProtection="1">
      <alignment horizontal="center"/>
      <protection locked="0"/>
    </xf>
    <xf numFmtId="9" fontId="6" fillId="9" borderId="0" xfId="12" applyFont="1" applyFill="1" applyBorder="1" applyAlignment="1" applyProtection="1">
      <alignment horizontal="center" vertical="center"/>
      <protection locked="0"/>
    </xf>
    <xf numFmtId="3" fontId="24" fillId="19" borderId="13" xfId="0" applyNumberFormat="1" applyFont="1" applyFill="1" applyBorder="1" applyAlignment="1">
      <alignment horizontal="center"/>
    </xf>
    <xf numFmtId="43" fontId="4" fillId="0" borderId="0" xfId="21" applyFont="1" applyProtection="1">
      <protection locked="0"/>
    </xf>
    <xf numFmtId="4" fontId="4" fillId="9" borderId="13" xfId="1" applyNumberFormat="1" applyFill="1" applyBorder="1" applyAlignment="1" applyProtection="1">
      <alignment horizontal="center" vertical="center"/>
      <protection locked="0"/>
    </xf>
    <xf numFmtId="169" fontId="4" fillId="0" borderId="11" xfId="3" applyNumberFormat="1" applyFont="1" applyBorder="1" applyAlignment="1" applyProtection="1">
      <alignment vertical="center"/>
      <protection locked="0"/>
    </xf>
    <xf numFmtId="170" fontId="4" fillId="0" borderId="12" xfId="3" applyNumberFormat="1" applyFont="1" applyBorder="1" applyAlignment="1" applyProtection="1">
      <alignment horizontal="center" vertical="center"/>
      <protection locked="0"/>
    </xf>
    <xf numFmtId="170" fontId="4" fillId="0" borderId="11" xfId="3" applyNumberFormat="1" applyFont="1" applyBorder="1" applyAlignment="1" applyProtection="1">
      <alignment horizontal="center" vertical="center"/>
      <protection locked="0"/>
    </xf>
    <xf numFmtId="4" fontId="4" fillId="9" borderId="13" xfId="0" applyNumberFormat="1" applyFont="1" applyFill="1" applyBorder="1" applyAlignment="1" applyProtection="1">
      <alignment horizontal="centerContinuous"/>
      <protection locked="0"/>
    </xf>
    <xf numFmtId="169" fontId="6" fillId="2" borderId="21" xfId="3" applyNumberFormat="1" applyFont="1" applyFill="1" applyBorder="1" applyAlignment="1" applyProtection="1">
      <alignment vertical="center"/>
      <protection locked="0"/>
    </xf>
    <xf numFmtId="169" fontId="6" fillId="0" borderId="13" xfId="3" applyNumberFormat="1" applyFont="1" applyBorder="1" applyAlignment="1" applyProtection="1">
      <alignment vertical="center"/>
      <protection locked="0"/>
    </xf>
    <xf numFmtId="4" fontId="6" fillId="31" borderId="11" xfId="3" applyNumberFormat="1" applyFont="1" applyFill="1" applyBorder="1" applyAlignment="1" applyProtection="1">
      <alignment vertical="center"/>
      <protection locked="0"/>
    </xf>
    <xf numFmtId="4" fontId="17" fillId="31" borderId="13" xfId="2" applyNumberFormat="1" applyFont="1" applyFill="1" applyBorder="1" applyAlignment="1" applyProtection="1">
      <alignment vertical="center"/>
    </xf>
    <xf numFmtId="4" fontId="17" fillId="31" borderId="12" xfId="3" applyNumberFormat="1" applyFont="1" applyFill="1" applyBorder="1" applyAlignment="1">
      <alignment horizontal="center" vertical="center"/>
    </xf>
    <xf numFmtId="4" fontId="17" fillId="31" borderId="11" xfId="3" applyNumberFormat="1" applyFont="1" applyFill="1" applyBorder="1" applyAlignment="1">
      <alignment horizontal="center" vertical="center"/>
    </xf>
    <xf numFmtId="4" fontId="17" fillId="31" borderId="13" xfId="3" applyNumberFormat="1" applyFont="1" applyFill="1" applyBorder="1" applyAlignment="1">
      <alignment vertical="center"/>
    </xf>
    <xf numFmtId="4" fontId="6" fillId="31" borderId="21" xfId="3" applyNumberFormat="1" applyFont="1" applyFill="1" applyBorder="1" applyAlignment="1" applyProtection="1">
      <alignment vertical="center"/>
      <protection locked="0"/>
    </xf>
    <xf numFmtId="4" fontId="6" fillId="0" borderId="21" xfId="3" applyNumberFormat="1" applyFont="1" applyFill="1" applyBorder="1" applyAlignment="1" applyProtection="1">
      <alignment vertical="center"/>
      <protection locked="0"/>
    </xf>
    <xf numFmtId="4" fontId="4" fillId="9" borderId="13" xfId="0" applyNumberFormat="1" applyFont="1" applyFill="1" applyBorder="1" applyAlignment="1" applyProtection="1">
      <alignment horizontal="center" vertical="center"/>
      <protection locked="0"/>
    </xf>
    <xf numFmtId="0" fontId="0" fillId="30" borderId="0" xfId="0" applyFill="1" applyAlignment="1">
      <alignment horizontal="center"/>
    </xf>
    <xf numFmtId="171" fontId="46" fillId="30" borderId="13" xfId="0" applyNumberFormat="1" applyFont="1" applyFill="1" applyBorder="1" applyAlignment="1">
      <alignment horizontal="center"/>
    </xf>
    <xf numFmtId="0" fontId="47" fillId="30" borderId="0" xfId="0" applyFont="1" applyFill="1"/>
    <xf numFmtId="0" fontId="0" fillId="30" borderId="0" xfId="0" applyFill="1"/>
    <xf numFmtId="0" fontId="0" fillId="30" borderId="0" xfId="0" applyFill="1" applyAlignment="1">
      <alignment horizontal="center"/>
    </xf>
    <xf numFmtId="171" fontId="46" fillId="30" borderId="0" xfId="0" applyNumberFormat="1" applyFont="1" applyFill="1" applyAlignment="1">
      <alignment horizontal="center"/>
    </xf>
    <xf numFmtId="0" fontId="37" fillId="30" borderId="1" xfId="0" applyFont="1" applyFill="1" applyBorder="1" applyAlignment="1">
      <alignment horizontal="center" vertical="center" wrapText="1"/>
    </xf>
    <xf numFmtId="0" fontId="37" fillId="30" borderId="2" xfId="0" applyFont="1" applyFill="1" applyBorder="1" applyAlignment="1">
      <alignment horizontal="center" vertical="center" wrapText="1"/>
    </xf>
    <xf numFmtId="0" fontId="37" fillId="30" borderId="3" xfId="0" applyFont="1" applyFill="1" applyBorder="1" applyAlignment="1">
      <alignment horizontal="center" vertical="center" wrapText="1"/>
    </xf>
    <xf numFmtId="171" fontId="0" fillId="30" borderId="0" xfId="0" applyNumberFormat="1" applyFill="1"/>
    <xf numFmtId="0" fontId="37" fillId="30" borderId="6" xfId="0" applyFont="1" applyFill="1" applyBorder="1" applyAlignment="1">
      <alignment horizontal="center" vertical="center" wrapText="1"/>
    </xf>
    <xf numFmtId="0" fontId="37" fillId="30" borderId="7" xfId="0" applyFont="1" applyFill="1" applyBorder="1" applyAlignment="1">
      <alignment horizontal="center" vertical="center" wrapText="1"/>
    </xf>
    <xf numFmtId="0" fontId="37" fillId="30" borderId="8" xfId="0" applyFont="1" applyFill="1" applyBorder="1" applyAlignment="1">
      <alignment horizontal="center" vertical="center" wrapText="1"/>
    </xf>
    <xf numFmtId="0" fontId="48" fillId="30" borderId="13" xfId="0" applyFont="1" applyFill="1" applyBorder="1" applyAlignment="1" applyProtection="1">
      <alignment horizontal="center" vertical="top" wrapText="1"/>
      <protection hidden="1"/>
    </xf>
    <xf numFmtId="0" fontId="48" fillId="30" borderId="13" xfId="0" applyFont="1" applyFill="1" applyBorder="1" applyAlignment="1" applyProtection="1">
      <alignment vertical="top" wrapText="1"/>
      <protection hidden="1"/>
    </xf>
    <xf numFmtId="0" fontId="45" fillId="30" borderId="0" xfId="0" applyFont="1" applyFill="1" applyProtection="1">
      <protection hidden="1"/>
    </xf>
    <xf numFmtId="3" fontId="49" fillId="11" borderId="13" xfId="0" applyNumberFormat="1" applyFont="1" applyFill="1" applyBorder="1" applyAlignment="1" applyProtection="1">
      <alignment horizontal="center"/>
      <protection hidden="1"/>
    </xf>
    <xf numFmtId="0" fontId="49" fillId="11" borderId="13" xfId="0" applyFont="1" applyFill="1" applyBorder="1" applyAlignment="1" applyProtection="1">
      <alignment horizontal="center"/>
      <protection hidden="1"/>
    </xf>
    <xf numFmtId="1" fontId="49" fillId="11" borderId="13" xfId="0" applyNumberFormat="1" applyFont="1" applyFill="1" applyBorder="1" applyAlignment="1" applyProtection="1">
      <alignment horizontal="center"/>
      <protection hidden="1"/>
    </xf>
    <xf numFmtId="0" fontId="49" fillId="11" borderId="13" xfId="0" applyFont="1" applyFill="1" applyBorder="1" applyProtection="1">
      <protection hidden="1"/>
    </xf>
    <xf numFmtId="0" fontId="50" fillId="11" borderId="13" xfId="0" applyFont="1" applyFill="1" applyBorder="1" applyAlignment="1" applyProtection="1">
      <alignment horizontal="center" vertical="center"/>
      <protection hidden="1"/>
    </xf>
    <xf numFmtId="3" fontId="49" fillId="32" borderId="13" xfId="0" applyNumberFormat="1" applyFont="1" applyFill="1" applyBorder="1" applyAlignment="1" applyProtection="1">
      <alignment horizontal="center"/>
      <protection hidden="1"/>
    </xf>
    <xf numFmtId="0" fontId="49" fillId="32" borderId="13" xfId="0" applyFont="1" applyFill="1" applyBorder="1" applyAlignment="1" applyProtection="1">
      <alignment horizontal="center"/>
      <protection hidden="1"/>
    </xf>
    <xf numFmtId="1" fontId="49" fillId="32" borderId="13" xfId="0" applyNumberFormat="1" applyFont="1" applyFill="1" applyBorder="1" applyAlignment="1" applyProtection="1">
      <alignment horizontal="center"/>
      <protection hidden="1"/>
    </xf>
    <xf numFmtId="0" fontId="49" fillId="32" borderId="13" xfId="0" applyFont="1" applyFill="1" applyBorder="1" applyProtection="1">
      <protection hidden="1"/>
    </xf>
    <xf numFmtId="0" fontId="50" fillId="32" borderId="13" xfId="0" applyFont="1" applyFill="1" applyBorder="1" applyAlignment="1" applyProtection="1">
      <alignment horizontal="center" vertical="center" wrapText="1"/>
      <protection hidden="1"/>
    </xf>
    <xf numFmtId="3" fontId="49" fillId="18" borderId="13" xfId="0" applyNumberFormat="1" applyFont="1" applyFill="1" applyBorder="1" applyAlignment="1" applyProtection="1">
      <alignment horizontal="center"/>
      <protection hidden="1"/>
    </xf>
    <xf numFmtId="0" fontId="49" fillId="18" borderId="13" xfId="0" applyFont="1" applyFill="1" applyBorder="1" applyAlignment="1" applyProtection="1">
      <alignment horizontal="center"/>
      <protection hidden="1"/>
    </xf>
    <xf numFmtId="1" fontId="49" fillId="18" borderId="13" xfId="0" applyNumberFormat="1" applyFont="1" applyFill="1" applyBorder="1" applyAlignment="1" applyProtection="1">
      <alignment horizontal="center"/>
      <protection hidden="1"/>
    </xf>
    <xf numFmtId="0" fontId="49" fillId="18" borderId="13" xfId="0" applyFont="1" applyFill="1" applyBorder="1" applyProtection="1">
      <protection hidden="1"/>
    </xf>
    <xf numFmtId="0" fontId="50" fillId="18" borderId="13" xfId="0" applyFont="1" applyFill="1" applyBorder="1" applyAlignment="1" applyProtection="1">
      <alignment horizontal="center" vertical="center" wrapText="1"/>
      <protection hidden="1"/>
    </xf>
    <xf numFmtId="3" fontId="49" fillId="33" borderId="13" xfId="0" applyNumberFormat="1" applyFont="1" applyFill="1" applyBorder="1" applyAlignment="1" applyProtection="1">
      <alignment horizontal="center"/>
      <protection hidden="1"/>
    </xf>
    <xf numFmtId="0" fontId="49" fillId="33" borderId="13" xfId="0" applyFont="1" applyFill="1" applyBorder="1" applyAlignment="1" applyProtection="1">
      <alignment horizontal="center"/>
      <protection hidden="1"/>
    </xf>
    <xf numFmtId="1" fontId="49" fillId="33" borderId="13" xfId="0" applyNumberFormat="1" applyFont="1" applyFill="1" applyBorder="1" applyAlignment="1" applyProtection="1">
      <alignment horizontal="center"/>
      <protection hidden="1"/>
    </xf>
    <xf numFmtId="0" fontId="49" fillId="33" borderId="13" xfId="0" applyFont="1" applyFill="1" applyBorder="1" applyProtection="1">
      <protection hidden="1"/>
    </xf>
    <xf numFmtId="0" fontId="50" fillId="33" borderId="13" xfId="0" applyFont="1" applyFill="1" applyBorder="1" applyAlignment="1" applyProtection="1">
      <alignment horizontal="center" vertical="center" wrapText="1"/>
      <protection hidden="1"/>
    </xf>
    <xf numFmtId="3" fontId="49" fillId="34" borderId="13" xfId="0" applyNumberFormat="1" applyFont="1" applyFill="1" applyBorder="1" applyAlignment="1" applyProtection="1">
      <alignment horizontal="center"/>
      <protection hidden="1"/>
    </xf>
    <xf numFmtId="0" fontId="49" fillId="34" borderId="13" xfId="0" applyFont="1" applyFill="1" applyBorder="1" applyAlignment="1" applyProtection="1">
      <alignment horizontal="center"/>
      <protection hidden="1"/>
    </xf>
    <xf numFmtId="1" fontId="49" fillId="34" borderId="13" xfId="0" applyNumberFormat="1" applyFont="1" applyFill="1" applyBorder="1" applyAlignment="1" applyProtection="1">
      <alignment horizontal="center"/>
      <protection hidden="1"/>
    </xf>
    <xf numFmtId="0" fontId="49" fillId="34" borderId="13" xfId="0" applyFont="1" applyFill="1" applyBorder="1" applyProtection="1">
      <protection hidden="1"/>
    </xf>
    <xf numFmtId="0" fontId="50" fillId="34" borderId="13" xfId="0" applyFont="1" applyFill="1" applyBorder="1" applyAlignment="1" applyProtection="1">
      <alignment horizontal="center" vertical="center" wrapText="1"/>
      <protection hidden="1"/>
    </xf>
    <xf numFmtId="0" fontId="51" fillId="30" borderId="0" xfId="0" applyFont="1" applyFill="1" applyProtection="1">
      <protection hidden="1"/>
    </xf>
    <xf numFmtId="0" fontId="0" fillId="30" borderId="0" xfId="0" applyFill="1" applyAlignment="1" applyProtection="1">
      <alignment horizontal="center" vertical="center" wrapText="1"/>
      <protection hidden="1"/>
    </xf>
    <xf numFmtId="0" fontId="0" fillId="30" borderId="0" xfId="0" applyFill="1" applyProtection="1">
      <protection hidden="1"/>
    </xf>
    <xf numFmtId="179" fontId="52" fillId="30" borderId="0" xfId="0" applyNumberFormat="1" applyFont="1" applyFill="1" applyAlignment="1" applyProtection="1">
      <alignment horizontal="center"/>
      <protection hidden="1"/>
    </xf>
    <xf numFmtId="1" fontId="0" fillId="30" borderId="0" xfId="0" applyNumberFormat="1" applyFill="1" applyAlignment="1" applyProtection="1">
      <alignment horizontal="center"/>
      <protection hidden="1"/>
    </xf>
    <xf numFmtId="0" fontId="53" fillId="30" borderId="0" xfId="0" applyFont="1" applyFill="1" applyAlignment="1" applyProtection="1">
      <alignment horizontal="center" vertical="top" wrapText="1"/>
      <protection hidden="1"/>
    </xf>
    <xf numFmtId="0" fontId="53" fillId="30" borderId="0" xfId="0" applyFont="1" applyFill="1" applyAlignment="1" applyProtection="1">
      <alignment vertical="top" wrapText="1"/>
      <protection hidden="1"/>
    </xf>
    <xf numFmtId="0" fontId="54" fillId="30" borderId="0" xfId="0" applyFont="1" applyFill="1" applyProtection="1">
      <protection hidden="1"/>
    </xf>
    <xf numFmtId="4" fontId="17" fillId="7" borderId="0" xfId="1" applyNumberFormat="1" applyFont="1" applyFill="1" applyAlignment="1" applyProtection="1">
      <alignment horizontal="center" vertical="center"/>
      <protection locked="0"/>
    </xf>
  </cellXfs>
  <cellStyles count="22">
    <cellStyle name="BodyStyle" xfId="10" xr:uid="{00000000-0005-0000-0000-000000000000}"/>
    <cellStyle name="Millares" xfId="21" builtinId="3"/>
    <cellStyle name="Millares 2" xfId="7" xr:uid="{00000000-0005-0000-0000-000001000000}"/>
    <cellStyle name="Millares 3" xfId="14" xr:uid="{00000000-0005-0000-0000-000002000000}"/>
    <cellStyle name="Moneda" xfId="19" builtinId="4"/>
    <cellStyle name="Moneda [0] 2" xfId="2" xr:uid="{00000000-0005-0000-0000-000004000000}"/>
    <cellStyle name="Moneda 2" xfId="4" xr:uid="{00000000-0005-0000-0000-000005000000}"/>
    <cellStyle name="Normal" xfId="0" builtinId="0"/>
    <cellStyle name="Normal 10" xfId="20" xr:uid="{00000000-0005-0000-0000-000007000000}"/>
    <cellStyle name="Normal 106" xfId="16" xr:uid="{00000000-0005-0000-0000-000008000000}"/>
    <cellStyle name="Normal 12" xfId="9" xr:uid="{00000000-0005-0000-0000-000009000000}"/>
    <cellStyle name="Normal 2" xfId="1" xr:uid="{00000000-0005-0000-0000-00000A000000}"/>
    <cellStyle name="Normal 2 2 2" xfId="8" xr:uid="{00000000-0005-0000-0000-00000B000000}"/>
    <cellStyle name="Normal 2 3" xfId="15" xr:uid="{00000000-0005-0000-0000-00000C000000}"/>
    <cellStyle name="Normal 3" xfId="13" xr:uid="{00000000-0005-0000-0000-00000D000000}"/>
    <cellStyle name="Normal 3 2 3" xfId="11" xr:uid="{00000000-0005-0000-0000-00000E000000}"/>
    <cellStyle name="Normal 5 4" xfId="17" xr:uid="{00000000-0005-0000-0000-00000F000000}"/>
    <cellStyle name="Normal 5 4 3" xfId="18" xr:uid="{00000000-0005-0000-0000-000010000000}"/>
    <cellStyle name="Normal_LISTA S.E.D" xfId="3" xr:uid="{00000000-0005-0000-0000-000011000000}"/>
    <cellStyle name="Normal_precios 2001-2 y 2002-1" xfId="6" xr:uid="{00000000-0005-0000-0000-000012000000}"/>
    <cellStyle name="Porcentaje" xfId="12" builtinId="5"/>
    <cellStyle name="Porcentaje 2" xfId="5" xr:uid="{00000000-0005-0000-0000-000014000000}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</dxfs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FF33CC"/>
      <color rgb="FFFFCCFF"/>
      <color rgb="FF00FF00"/>
      <color rgb="FFFF00FF"/>
      <color rgb="FFCC00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179294</xdr:colOff>
      <xdr:row>2</xdr:row>
      <xdr:rowOff>56031</xdr:rowOff>
    </xdr:from>
    <xdr:to>
      <xdr:col>5</xdr:col>
      <xdr:colOff>374117</xdr:colOff>
      <xdr:row>3</xdr:row>
      <xdr:rowOff>198505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C851C51C-96D8-4367-B59A-EA59331D0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3" y="369796"/>
          <a:ext cx="3933265" cy="5154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448236</xdr:colOff>
      <xdr:row>2</xdr:row>
      <xdr:rowOff>44823</xdr:rowOff>
    </xdr:from>
    <xdr:to>
      <xdr:col>22</xdr:col>
      <xdr:colOff>233678</xdr:colOff>
      <xdr:row>3</xdr:row>
      <xdr:rowOff>243326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454E9D2-47C2-4B40-A8F8-7736FAC88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43677" y="358588"/>
          <a:ext cx="1949823" cy="571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orias%20SED-UNAL/0-BASE%20DE%20DATOS/Listado%20de%20APU's%20v4.00%20C.8-2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rquitecto%20Proyecto\Desktop\I.E.ASC\CANA&#193;N\I.E.ALBERTO%20SANTOFIMIO\ACTA%20FORMATO%20NUEVO\MEMORIAS%20ACTA%20DE%20COBRO%20No.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 Desplegables"/>
      <sheetName val="APU"/>
    </sheetNames>
    <sheetDataSet>
      <sheetData sheetId="0">
        <row r="2">
          <cell r="A2" t="str">
            <v>un</v>
          </cell>
        </row>
        <row r="3">
          <cell r="A3" t="str">
            <v>car</v>
          </cell>
        </row>
        <row r="4">
          <cell r="A4" t="str">
            <v>rl</v>
          </cell>
        </row>
        <row r="5">
          <cell r="A5" t="str">
            <v>plg</v>
          </cell>
        </row>
        <row r="6">
          <cell r="A6" t="str">
            <v>bot</v>
          </cell>
        </row>
        <row r="7">
          <cell r="A7" t="str">
            <v>bto</v>
          </cell>
        </row>
        <row r="8">
          <cell r="A8" t="str">
            <v>can</v>
          </cell>
        </row>
        <row r="9">
          <cell r="A9" t="str">
            <v>lm</v>
          </cell>
        </row>
        <row r="10">
          <cell r="A10" t="str">
            <v>vj</v>
          </cell>
        </row>
        <row r="11">
          <cell r="A11" t="str">
            <v>mm</v>
          </cell>
        </row>
        <row r="12">
          <cell r="A12" t="str">
            <v>cm</v>
          </cell>
        </row>
        <row r="13">
          <cell r="A13" t="str">
            <v>m</v>
          </cell>
        </row>
        <row r="14">
          <cell r="A14" t="str">
            <v>in</v>
          </cell>
        </row>
        <row r="15">
          <cell r="A15" t="str">
            <v>ft</v>
          </cell>
        </row>
        <row r="16">
          <cell r="A16" t="str">
            <v>m2</v>
          </cell>
        </row>
        <row r="17">
          <cell r="A17" t="str">
            <v>ft2</v>
          </cell>
        </row>
        <row r="18">
          <cell r="A18" t="str">
            <v>m3</v>
          </cell>
        </row>
        <row r="19">
          <cell r="A19" t="str">
            <v>in3</v>
          </cell>
        </row>
        <row r="20">
          <cell r="A20" t="str">
            <v>ft3</v>
          </cell>
        </row>
        <row r="21">
          <cell r="A21" t="str">
            <v>m</v>
          </cell>
        </row>
        <row r="22">
          <cell r="A22" t="str">
            <v>l</v>
          </cell>
        </row>
        <row r="23">
          <cell r="A23" t="str">
            <v>qt</v>
          </cell>
        </row>
        <row r="24">
          <cell r="A24" t="str">
            <v>gal</v>
          </cell>
        </row>
        <row r="25">
          <cell r="A25" t="str">
            <v>brr</v>
          </cell>
        </row>
        <row r="26">
          <cell r="A26" t="str">
            <v>g</v>
          </cell>
        </row>
        <row r="27">
          <cell r="A27" t="str">
            <v>kg</v>
          </cell>
        </row>
        <row r="28">
          <cell r="A28" t="str">
            <v>t</v>
          </cell>
        </row>
        <row r="29">
          <cell r="A29" t="str">
            <v>lb</v>
          </cell>
        </row>
        <row r="30">
          <cell r="A30" t="str">
            <v>glb</v>
          </cell>
        </row>
        <row r="31">
          <cell r="A31" t="str">
            <v>%</v>
          </cell>
        </row>
        <row r="32">
          <cell r="A32" t="str">
            <v>jr</v>
          </cell>
        </row>
        <row r="33">
          <cell r="A33" t="str">
            <v>sem</v>
          </cell>
        </row>
        <row r="34">
          <cell r="A34" t="str">
            <v>mes</v>
          </cell>
        </row>
        <row r="35">
          <cell r="A35" t="str">
            <v>min</v>
          </cell>
        </row>
        <row r="36">
          <cell r="A36" t="str">
            <v>h</v>
          </cell>
        </row>
        <row r="37">
          <cell r="A37" t="str">
            <v>d</v>
          </cell>
        </row>
        <row r="38">
          <cell r="A38" t="str">
            <v>XXX</v>
          </cell>
        </row>
        <row r="39">
          <cell r="A39" t="str">
            <v>otro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-1-30 BALANCE"/>
      <sheetName val="ACTA PARCIAL OBRA 04"/>
      <sheetName val="1.3.8 Demolición muros"/>
      <sheetName val="1.3.12 Demolicion pañetes"/>
      <sheetName val="2.1.2 Excavacion manual "/>
      <sheetName val="2.3.1 Acero de ref.37000PSI "/>
      <sheetName val="2.3.2 Acero de ref.60000PSI"/>
      <sheetName val="2.3.3.Grafill de 4,0 mm"/>
      <sheetName val="2.3.4 Malla electrosoldada"/>
      <sheetName val="2.3.6 Grouting concreto fluído"/>
      <sheetName val="5.2.21 Muro en ladrillo est."/>
      <sheetName val="5.4.1 Anclaje para ref. 9cms"/>
      <sheetName val="5.4.2 Anclaje ref. d1-2&quot;"/>
      <sheetName val="6.1.4 Alfajias en concreto"/>
      <sheetName val="6.1.6 Dintel conC. 0,15 x 0,10"/>
      <sheetName val="9.1.2 Pañete Impermeabilizado"/>
      <sheetName val="9.1.4 Pañete liso culatas"/>
      <sheetName val="9.1.7 Pañete liso sobre muros"/>
      <sheetName val="10.1.1 Afinado endurecido "/>
      <sheetName val="10.1.2Afinado impermeabilizado."/>
      <sheetName val="10.2.33 baldosa cer. antid."/>
      <sheetName val="11.1.1 Afinado cubiertas "/>
      <sheetName val="11.1.3 Impermeabilizacion can."/>
      <sheetName val="11.1.5 Media caña mortero"/>
      <sheetName val="11.2.18 Estructura metálica"/>
      <sheetName val="11.2.22 Cubierta termoacústica"/>
      <sheetName val="14.1.1 Enchape pared"/>
      <sheetName val="21.1.5 Limpieza de can y baj."/>
      <sheetName val="21.1.7 Limpieza de cajas de Ins"/>
      <sheetName val="N.P-2 Viga cinta de conf. "/>
      <sheetName val="NP-4 PISO TABLÓN SAHARA"/>
      <sheetName val="Anexo Acta Complementaria"/>
      <sheetName val="Anexo Obras mejoramiento"/>
      <sheetName val="Anexo 1 PAPSO - Base Risaralda"/>
      <sheetName val="Hoja1"/>
    </sheetNames>
    <sheetDataSet>
      <sheetData sheetId="0" refreshError="1"/>
      <sheetData sheetId="1" refreshError="1">
        <row r="67">
          <cell r="A67">
            <v>1</v>
          </cell>
        </row>
        <row r="257">
          <cell r="R257">
            <v>303224344.56999999</v>
          </cell>
        </row>
        <row r="259">
          <cell r="F259">
            <v>0.25</v>
          </cell>
          <cell r="R259">
            <v>75806086.150000006</v>
          </cell>
        </row>
        <row r="261">
          <cell r="F261">
            <v>5.0000000000000001E-3</v>
          </cell>
          <cell r="R261">
            <v>1516121.7199999997</v>
          </cell>
        </row>
        <row r="263">
          <cell r="F263">
            <v>3.7815126050420103E-2</v>
          </cell>
          <cell r="R263">
            <v>11466466.800000001</v>
          </cell>
        </row>
        <row r="265">
          <cell r="F265">
            <v>0.19</v>
          </cell>
          <cell r="R265">
            <v>2178628.7000000002</v>
          </cell>
        </row>
        <row r="282">
          <cell r="R282">
            <v>394191647.94</v>
          </cell>
        </row>
        <row r="284">
          <cell r="R284">
            <v>0.06</v>
          </cell>
          <cell r="U284">
            <v>0.06</v>
          </cell>
        </row>
        <row r="286">
          <cell r="R286">
            <v>394191648</v>
          </cell>
        </row>
        <row r="288">
          <cell r="R288">
            <v>98547913</v>
          </cell>
        </row>
        <row r="290">
          <cell r="R290">
            <v>295643735</v>
          </cell>
        </row>
        <row r="293">
          <cell r="R293">
            <v>0.11500115715145688</v>
          </cell>
        </row>
        <row r="295">
          <cell r="R295">
            <v>295643735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ergio Landazábal" id="{A27FED91-C196-46E9-8642-0CF614961B19}" userId="Sergio Landazábal" providerId="None"/>
  <person displayName="Sandra Patricia Rocha Rodriguez" id="{2D080601-316D-41A9-A80C-E0A0770B9968}" userId="S::srocha@ffie.com.co::9d461567-b5b9-4e5b-b022-2ce9379562ea" providerId="AD"/>
  <person displayName="Juan Sebastián Velásquez Botero" id="{372E1E6C-6281-4CBE-AB2B-FB57E7ABD8D3}" userId="S::jvelasquez@ffie.com.co::69163ea5-5d76-4da5-83ae-78e113c50019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1:A6" totalsRowShown="0" headerRowDxfId="0">
  <autoFilter ref="A1:A6" xr:uid="{00000000-0009-0000-0100-000001000000}"/>
  <tableColumns count="1">
    <tableColumn id="1" xr3:uid="{00000000-0010-0000-0000-000001000000}" name="TIPO PAGO ESTUDIOS Y DISEÑOS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9" dT="2023-02-01T19:19:24.77" personId="{A27FED91-C196-46E9-8642-0CF614961B19}" id="{0199BDCF-5444-4FCF-B66D-76EF128372E5}">
    <text xml:space="preserve">Estudios y diseños nuevos, o ajustes a diseños que no corresponden a reprocesos.
</text>
  </threadedComment>
  <threadedComment ref="B104" dT="2022-08-05T21:16:18.44" personId="{372E1E6C-6281-4CBE-AB2B-FB57E7ABD8D3}" id="{C23AF5DB-E005-4AC2-B25A-ACDA68B5FE0E}">
    <text>Diligenciar el contratista anteriormente asignado a la Ejecución del proyecto si aplica</text>
  </threadedComment>
  <threadedComment ref="B104" dT="2022-08-05T21:17:40.51" personId="{372E1E6C-6281-4CBE-AB2B-FB57E7ABD8D3}" id="{15B40141-B4B6-49B1-A6D7-5F12BB051AED}" parentId="{C23AF5DB-E005-4AC2-B25A-ACDA68B5FE0E}">
    <text>Discriminar los reporcesos que hayan tenido lugar en la ejecución del proyecto</text>
  </threadedComment>
  <threadedComment ref="C201" dT="2022-08-05T21:18:32.93" personId="{372E1E6C-6281-4CBE-AB2B-FB57E7ABD8D3}" id="{FA3EB868-CFEA-47F8-8343-BB72A3626B5C}">
    <text>Diligenciar los reprocesos de las obras complementarias asignadas y ejecutadas por el contratista anterior</text>
  </threadedComment>
  <threadedComment ref="C204" dT="2022-08-05T21:19:05.75" personId="{372E1E6C-6281-4CBE-AB2B-FB57E7ABD8D3}" id="{D758B99A-99CD-4845-9093-589F61C0E9A8}">
    <text>Diligenciar los reprocesos de las obras de mejoramientos asignadas y ejecutadas por el contratista anterior</text>
  </threadedComment>
  <threadedComment ref="C206" dT="2022-08-05T21:19:41.80" personId="{372E1E6C-6281-4CBE-AB2B-FB57E7ABD8D3}" id="{36B8F554-30F8-4530-A103-F529B935C206}">
    <text>Discriminar los items no previstos generados por los rerpocesos.</text>
  </threadedComment>
  <threadedComment ref="B497" dT="2022-05-19T23:16:20.22" personId="{2D080601-316D-41A9-A80C-E0A0770B9968}" id="{51B03168-6E77-4372-A89F-8642B1E56985}">
    <text>SE DEBEN INCLUIR TODOS LOS ITEM QUE TIENE QUE VER CONTRA LA RED DE INCENDIO, CONTRACTUALES Y NO PREVISTOS</text>
  </threadedComment>
  <threadedComment ref="B540" dT="2023-02-01T19:26:01.94" personId="{A27FED91-C196-46E9-8642-0CF614961B19}" id="{570EC910-3798-402A-A4B0-A005F6C737A6}">
    <text>Items No previstos fase de construcción</text>
  </threadedComment>
  <threadedComment ref="K707" dT="2022-08-10T20:08:10.49" personId="{2D080601-316D-41A9-A80C-E0A0770B9968}" id="{2FDD0A9A-59B2-4F76-8663-7875041F5CC4}">
    <text>DIGITAR VALOR TOTAL DE INDEXACIÓN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5" tint="0.39997558519241921"/>
    <pageSetUpPr fitToPage="1"/>
  </sheetPr>
  <dimension ref="A1:AI509"/>
  <sheetViews>
    <sheetView showGridLines="0" showZeros="0" tabSelected="1" view="pageBreakPreview" topLeftCell="A403" zoomScale="51" zoomScaleNormal="60" zoomScaleSheetLayoutView="51" zoomScalePageLayoutView="10" workbookViewId="0">
      <selection activeCell="R14" sqref="R14"/>
    </sheetView>
  </sheetViews>
  <sheetFormatPr baseColWidth="10" defaultColWidth="10" defaultRowHeight="12.75" x14ac:dyDescent="0.2"/>
  <cols>
    <col min="1" max="1" width="6.75" style="224" bestFit="1" customWidth="1"/>
    <col min="2" max="2" width="10.875" style="56" customWidth="1"/>
    <col min="3" max="3" width="16.125" style="56" customWidth="1"/>
    <col min="4" max="4" width="12.375" style="56" customWidth="1"/>
    <col min="5" max="5" width="9.75" style="56" customWidth="1"/>
    <col min="6" max="6" width="9" style="56" customWidth="1"/>
    <col min="7" max="7" width="23.75" style="56" bestFit="1" customWidth="1"/>
    <col min="8" max="8" width="2.5" style="56" bestFit="1" customWidth="1"/>
    <col min="9" max="9" width="11.75" style="225" customWidth="1"/>
    <col min="10" max="10" width="11.75" style="55" customWidth="1"/>
    <col min="11" max="11" width="22.25" style="279" customWidth="1"/>
    <col min="12" max="12" width="20.5" style="56" customWidth="1"/>
    <col min="13" max="13" width="7.75" style="56" customWidth="1"/>
    <col min="14" max="14" width="20.125" style="56" customWidth="1"/>
    <col min="15" max="15" width="20.75" style="56" bestFit="1" customWidth="1"/>
    <col min="16" max="16" width="2.125" style="56" customWidth="1"/>
    <col min="17" max="17" width="14.875" style="56" customWidth="1"/>
    <col min="18" max="18" width="20.75" style="56" bestFit="1" customWidth="1"/>
    <col min="19" max="19" width="2.75" style="56" customWidth="1"/>
    <col min="20" max="20" width="12.125" style="56" customWidth="1"/>
    <col min="21" max="21" width="21.125" style="56" customWidth="1"/>
    <col min="22" max="22" width="7.625" style="56" customWidth="1"/>
    <col min="23" max="23" width="6.125" style="56" customWidth="1"/>
    <col min="24" max="24" width="12.375" style="56" bestFit="1" customWidth="1"/>
    <col min="25" max="25" width="10" style="56"/>
    <col min="26" max="26" width="11.75" style="56" bestFit="1" customWidth="1"/>
    <col min="27" max="16384" width="10" style="56"/>
  </cols>
  <sheetData>
    <row r="1" spans="2:35" ht="12" customHeight="1" x14ac:dyDescent="0.25">
      <c r="K1" s="226"/>
      <c r="Y1" s="871" t="s">
        <v>783</v>
      </c>
      <c r="Z1" s="871"/>
      <c r="AA1" s="872">
        <f>+M50</f>
        <v>229955541</v>
      </c>
      <c r="AB1" s="872"/>
      <c r="AC1" s="873" t="s">
        <v>784</v>
      </c>
      <c r="AD1" s="874"/>
      <c r="AE1" s="874"/>
      <c r="AF1" s="874"/>
      <c r="AG1" s="874"/>
      <c r="AH1" s="874"/>
      <c r="AI1" s="874"/>
    </row>
    <row r="2" spans="2:35" ht="15.75" x14ac:dyDescent="0.25">
      <c r="Y2" s="875"/>
      <c r="Z2" s="875"/>
      <c r="AA2" s="876"/>
      <c r="AB2" s="876"/>
      <c r="AC2" s="874"/>
      <c r="AD2" s="874"/>
      <c r="AE2" s="874"/>
      <c r="AF2" s="874"/>
      <c r="AG2" s="874"/>
      <c r="AH2" s="874"/>
      <c r="AI2" s="874"/>
    </row>
    <row r="3" spans="2:35" ht="30" customHeight="1" x14ac:dyDescent="0.2">
      <c r="B3" s="762"/>
      <c r="C3" s="763"/>
      <c r="D3" s="763"/>
      <c r="E3" s="763"/>
      <c r="F3" s="760" t="s">
        <v>0</v>
      </c>
      <c r="G3" s="761"/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227" t="s">
        <v>1</v>
      </c>
      <c r="S3" s="759" t="s">
        <v>542</v>
      </c>
      <c r="T3" s="759"/>
      <c r="U3" s="762"/>
      <c r="V3" s="763"/>
      <c r="W3" s="764"/>
      <c r="Y3" s="871" t="s">
        <v>785</v>
      </c>
      <c r="Z3" s="871"/>
      <c r="AA3" s="877" t="str">
        <f>TRIM(AB25)</f>
        <v>Doscientos Veintinueve Millones Novecientos Cincuenta y Cinco Mil Quinientos Cuarenta y Un Pesos M/Cte</v>
      </c>
      <c r="AB3" s="878"/>
      <c r="AC3" s="878"/>
      <c r="AD3" s="878"/>
      <c r="AE3" s="878"/>
      <c r="AF3" s="878"/>
      <c r="AG3" s="878"/>
      <c r="AH3" s="879"/>
      <c r="AI3" s="874"/>
    </row>
    <row r="4" spans="2:35" ht="32.25" customHeight="1" x14ac:dyDescent="0.2">
      <c r="B4" s="765"/>
      <c r="C4" s="766"/>
      <c r="D4" s="766"/>
      <c r="E4" s="766"/>
      <c r="F4" s="760" t="s">
        <v>540</v>
      </c>
      <c r="G4" s="761"/>
      <c r="H4" s="761"/>
      <c r="I4" s="761"/>
      <c r="J4" s="761"/>
      <c r="K4" s="761"/>
      <c r="L4" s="761"/>
      <c r="M4" s="761"/>
      <c r="N4" s="761"/>
      <c r="O4" s="761"/>
      <c r="P4" s="761"/>
      <c r="Q4" s="761"/>
      <c r="R4" s="227" t="s">
        <v>2</v>
      </c>
      <c r="S4" s="759">
        <v>1</v>
      </c>
      <c r="T4" s="759"/>
      <c r="U4" s="765"/>
      <c r="V4" s="766"/>
      <c r="W4" s="767"/>
      <c r="Y4" s="874"/>
      <c r="Z4" s="880"/>
      <c r="AA4" s="881"/>
      <c r="AB4" s="882"/>
      <c r="AC4" s="882"/>
      <c r="AD4" s="882"/>
      <c r="AE4" s="882"/>
      <c r="AF4" s="882"/>
      <c r="AG4" s="882"/>
      <c r="AH4" s="883"/>
      <c r="AI4" s="874"/>
    </row>
    <row r="5" spans="2:35" ht="14.25" x14ac:dyDescent="0.2">
      <c r="Y5" s="874"/>
      <c r="Z5" s="874"/>
      <c r="AA5" s="874"/>
      <c r="AB5" s="874"/>
      <c r="AC5" s="874"/>
      <c r="AD5" s="874"/>
      <c r="AE5" s="874"/>
      <c r="AF5" s="874"/>
      <c r="AG5" s="874"/>
      <c r="AH5" s="874"/>
      <c r="AI5" s="874"/>
    </row>
    <row r="6" spans="2:35" ht="23.25" x14ac:dyDescent="0.35"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128"/>
      <c r="O6" s="228"/>
      <c r="P6" s="228"/>
      <c r="Q6" s="128"/>
      <c r="R6" s="228"/>
      <c r="S6" s="228"/>
      <c r="T6" s="228"/>
      <c r="U6" s="228"/>
      <c r="V6" s="228"/>
      <c r="W6" s="228"/>
      <c r="Y6" s="884">
        <v>1</v>
      </c>
      <c r="Z6" s="885" t="s">
        <v>786</v>
      </c>
      <c r="AA6" s="885" t="s">
        <v>787</v>
      </c>
      <c r="AB6" s="886"/>
      <c r="AC6" s="887">
        <f>INT((AA1-(INT(AA1/1000000000000000)*1000000000000000))/1000000000000)</f>
        <v>0</v>
      </c>
      <c r="AD6" s="888" t="s">
        <v>788</v>
      </c>
      <c r="AE6" s="889">
        <f>INT(AC6/100)*100</f>
        <v>0</v>
      </c>
      <c r="AF6" s="888" t="str">
        <f>IF(AND(AE6=100,AE7=0,AE8=0),IF(AE6=0," ",LOOKUP(AE6,Y5:AA50,Z5:Z50)),IF(AE6=0," ",LOOKUP(AE6,Y5:AA50,AA5:AA50)))</f>
        <v xml:space="preserve"> </v>
      </c>
      <c r="AG6" s="890"/>
      <c r="AH6" s="891" t="s">
        <v>789</v>
      </c>
      <c r="AI6" s="886"/>
    </row>
    <row r="7" spans="2:35" ht="23.25" x14ac:dyDescent="0.35">
      <c r="C7" s="228"/>
      <c r="D7" s="228"/>
      <c r="E7" s="228"/>
      <c r="F7" s="228"/>
      <c r="G7" s="229" t="s">
        <v>3</v>
      </c>
      <c r="H7" s="229"/>
      <c r="I7" s="126"/>
      <c r="J7" s="230" t="s">
        <v>559</v>
      </c>
      <c r="K7" s="229"/>
      <c r="L7" s="229" t="s">
        <v>4</v>
      </c>
      <c r="M7" s="854">
        <v>4</v>
      </c>
      <c r="N7" s="140"/>
      <c r="O7" s="641"/>
      <c r="P7" s="641"/>
      <c r="Q7" s="126"/>
      <c r="R7" s="229" t="s">
        <v>5</v>
      </c>
      <c r="S7" s="229"/>
      <c r="T7" s="230"/>
      <c r="U7" s="228"/>
      <c r="V7" s="228"/>
      <c r="W7" s="228"/>
      <c r="Y7" s="884">
        <v>2</v>
      </c>
      <c r="Z7" s="885" t="s">
        <v>790</v>
      </c>
      <c r="AA7" s="885" t="s">
        <v>790</v>
      </c>
      <c r="AB7" s="886"/>
      <c r="AC7" s="887">
        <f>+AC6-AE6</f>
        <v>0</v>
      </c>
      <c r="AD7" s="888" t="s">
        <v>791</v>
      </c>
      <c r="AE7" s="889">
        <f>INT(AC7/10)*10</f>
        <v>0</v>
      </c>
      <c r="AF7" s="888" t="str">
        <f>IF(OR(AE7=10,AE7=20),LOOKUP(AC7,Y5:AA50,AA5:AA50),IF(AND(AE7=100,AE8=0,AE9=0),IF(AE7=0," ",LOOKUP(AE7,Y5:AA50,Z5:Z50)),IF(AE7=0," ",LOOKUP(AE7,Y5:AA50,AA5:AA50))))</f>
        <v xml:space="preserve"> </v>
      </c>
      <c r="AG7" s="888" t="str">
        <f>IF(AE8=0," ",IF(AND(AE7&gt;20,AE7&lt;=90),"y"," "))</f>
        <v xml:space="preserve"> </v>
      </c>
      <c r="AH7" s="891"/>
      <c r="AI7" s="886"/>
    </row>
    <row r="8" spans="2:35" ht="23.25" x14ac:dyDescent="0.35">
      <c r="C8" s="228"/>
      <c r="D8" s="228"/>
      <c r="E8" s="228"/>
      <c r="F8" s="228"/>
      <c r="G8" s="228"/>
      <c r="H8" s="228"/>
      <c r="I8" s="228"/>
      <c r="J8" s="231" t="s">
        <v>6</v>
      </c>
      <c r="K8" s="228"/>
      <c r="L8" s="228"/>
      <c r="M8" s="228"/>
      <c r="N8" s="128"/>
      <c r="O8" s="228"/>
      <c r="P8" s="228"/>
      <c r="Q8" s="128"/>
      <c r="R8" s="228"/>
      <c r="S8" s="228"/>
      <c r="T8" s="231" t="s">
        <v>6</v>
      </c>
      <c r="U8" s="228"/>
      <c r="V8" s="228"/>
      <c r="W8" s="228"/>
      <c r="Y8" s="884">
        <v>3</v>
      </c>
      <c r="Z8" s="885" t="s">
        <v>792</v>
      </c>
      <c r="AA8" s="885" t="s">
        <v>792</v>
      </c>
      <c r="AB8" s="886"/>
      <c r="AC8" s="887">
        <f>+AC7-AE7</f>
        <v>0</v>
      </c>
      <c r="AD8" s="888" t="s">
        <v>793</v>
      </c>
      <c r="AE8" s="887">
        <f>INT(AC8)</f>
        <v>0</v>
      </c>
      <c r="AF8" s="888" t="str">
        <f>IF(OR(AE7=10,AE7=20)," ",IF(AND(AE8=100,AE9=0,AE10=0),IF(AE8=0," ",LOOKUP(AE8,Y5:AA50,Z5:Z50)),IF(AE8=0," ",LOOKUP(AE8,Y5:AA50,Z5:Z50))))</f>
        <v xml:space="preserve"> </v>
      </c>
      <c r="AG8" s="888" t="str">
        <f>IF(AND(AE6=0,AE7=0,AE8=1),"Billón",IF(SUM(AE6:AE8)=0," ","Billones"))</f>
        <v xml:space="preserve"> </v>
      </c>
      <c r="AH8" s="891"/>
      <c r="AI8" s="886"/>
    </row>
    <row r="9" spans="2:35" ht="27.75" customHeight="1" x14ac:dyDescent="0.25">
      <c r="B9" s="232"/>
      <c r="C9" s="233"/>
      <c r="D9" s="233"/>
      <c r="E9" s="233"/>
      <c r="F9" s="234"/>
      <c r="G9" s="234"/>
      <c r="H9" s="234"/>
      <c r="I9" s="235"/>
      <c r="J9" s="544"/>
      <c r="K9" s="236" t="s">
        <v>781</v>
      </c>
      <c r="L9" s="237"/>
      <c r="M9" s="238"/>
      <c r="N9" s="143"/>
      <c r="O9" s="239"/>
      <c r="P9" s="234"/>
      <c r="Q9" s="129"/>
      <c r="R9" s="240"/>
      <c r="S9" s="240"/>
      <c r="T9" s="234"/>
      <c r="U9" s="234"/>
      <c r="V9" s="234"/>
      <c r="W9" s="241"/>
      <c r="Y9" s="884">
        <v>4</v>
      </c>
      <c r="Z9" s="885" t="s">
        <v>794</v>
      </c>
      <c r="AA9" s="885" t="s">
        <v>794</v>
      </c>
      <c r="AB9" s="886"/>
      <c r="AC9" s="892">
        <f>INT((AA1-(INT(AA1/1000000000000)*1000000000000))/1000000000)</f>
        <v>0</v>
      </c>
      <c r="AD9" s="893" t="s">
        <v>788</v>
      </c>
      <c r="AE9" s="894">
        <f>INT(AC9/100)*100</f>
        <v>0</v>
      </c>
      <c r="AF9" s="893" t="str">
        <f>IF(AND(AE9=100,AE10=0,AE11=0),IF(AE9=0," ",LOOKUP(AE9,Y5:AA50,Z5:Z50)),IF(AE9=0," ",LOOKUP(AE9,Y5:AA50,AA5:AA50)))</f>
        <v xml:space="preserve"> </v>
      </c>
      <c r="AG9" s="895"/>
      <c r="AH9" s="896" t="s">
        <v>795</v>
      </c>
      <c r="AI9" s="886"/>
    </row>
    <row r="10" spans="2:35" ht="15" x14ac:dyDescent="0.25">
      <c r="B10" s="205"/>
      <c r="C10" s="242"/>
      <c r="D10" s="242"/>
      <c r="E10" s="243"/>
      <c r="F10" s="244"/>
      <c r="G10" s="244"/>
      <c r="H10" s="244"/>
      <c r="I10" s="245"/>
      <c r="J10" s="39"/>
      <c r="K10" s="246"/>
      <c r="L10" s="247"/>
      <c r="M10" s="248"/>
      <c r="N10" s="144"/>
      <c r="O10" s="244"/>
      <c r="P10" s="244"/>
      <c r="Q10" s="68"/>
      <c r="R10" s="242"/>
      <c r="S10" s="242"/>
      <c r="T10" s="244"/>
      <c r="U10" s="244"/>
      <c r="V10" s="244"/>
      <c r="W10" s="249"/>
      <c r="Y10" s="884">
        <v>5</v>
      </c>
      <c r="Z10" s="885" t="s">
        <v>796</v>
      </c>
      <c r="AA10" s="885" t="s">
        <v>796</v>
      </c>
      <c r="AB10" s="886"/>
      <c r="AC10" s="892">
        <f>+AC9-AE9</f>
        <v>0</v>
      </c>
      <c r="AD10" s="893" t="s">
        <v>791</v>
      </c>
      <c r="AE10" s="894">
        <f>INT(AC10/10)*10</f>
        <v>0</v>
      </c>
      <c r="AF10" s="893" t="str">
        <f>IF(OR(AE10=10,AE10=20),LOOKUP(AC10,Y5:AA50,AA5:AA50),IF(AND(AE10=100,AE11=0,AE12=0),IF(AE10=0," ",LOOKUP(AE10,Y5:AA50,Z5:Z50)),IF(AE10=0," ",LOOKUP(AE10,Y5:AA50,AA5:AA50))))</f>
        <v xml:space="preserve"> </v>
      </c>
      <c r="AG10" s="893" t="str">
        <f>IF(AE11=0," ",IF(AND(AE10&gt;20,AE10&lt;=90),"y"," "))</f>
        <v xml:space="preserve"> </v>
      </c>
      <c r="AH10" s="896"/>
      <c r="AI10" s="886"/>
    </row>
    <row r="11" spans="2:35" ht="24" customHeight="1" x14ac:dyDescent="0.25">
      <c r="B11" s="205" t="s">
        <v>7</v>
      </c>
      <c r="C11" s="242"/>
      <c r="D11" s="242"/>
      <c r="E11" s="711" t="s">
        <v>768</v>
      </c>
      <c r="F11" s="711"/>
      <c r="G11" s="711"/>
      <c r="H11" s="711"/>
      <c r="I11" s="245"/>
      <c r="J11" s="725" t="s">
        <v>8</v>
      </c>
      <c r="K11" s="712" t="s">
        <v>762</v>
      </c>
      <c r="L11" s="712"/>
      <c r="M11" s="712"/>
      <c r="N11" s="712"/>
      <c r="O11" s="712"/>
      <c r="P11" s="251"/>
      <c r="U11" s="252"/>
      <c r="V11" s="251"/>
      <c r="W11" s="253"/>
      <c r="Y11" s="884">
        <v>6</v>
      </c>
      <c r="Z11" s="885" t="s">
        <v>797</v>
      </c>
      <c r="AA11" s="885" t="s">
        <v>797</v>
      </c>
      <c r="AB11" s="886"/>
      <c r="AC11" s="892">
        <f>+AC10-AE10</f>
        <v>0</v>
      </c>
      <c r="AD11" s="893" t="s">
        <v>793</v>
      </c>
      <c r="AE11" s="892">
        <f>INT(AC11)</f>
        <v>0</v>
      </c>
      <c r="AF11" s="893" t="str">
        <f>IF(AND(AE9=0,AE10=0,AE11=1)," ",IF(AND(AE6=0,AE7=0,AE8=0,AE9=0,AE10=0,AE11=1)," ",IF(OR(AE10=10,AE10=20)," ",IF(AND(AE11=100,AE12=0,AE13=0),IF(AE11=0," ",LOOKUP(AE11,Y5:AA50,Z5:Z50)),IF(AE11=0," ",LOOKUP(AE11,Y5:AA50,Z5:Z50))))))</f>
        <v xml:space="preserve"> </v>
      </c>
      <c r="AG11" s="893" t="str">
        <f>IF(AND(AE9=0,AE10=0,AE11=1),"Mil",IF(SUM(AE9:AE11)=0," ","Mil"))</f>
        <v xml:space="preserve"> </v>
      </c>
      <c r="AH11" s="896"/>
      <c r="AI11" s="886"/>
    </row>
    <row r="12" spans="2:35" ht="25.5" customHeight="1" x14ac:dyDescent="0.25">
      <c r="B12" s="254"/>
      <c r="F12" s="250"/>
      <c r="G12" s="250"/>
      <c r="H12" s="250"/>
      <c r="I12" s="245"/>
      <c r="J12" s="725"/>
      <c r="K12" s="712"/>
      <c r="L12" s="712"/>
      <c r="M12" s="712"/>
      <c r="N12" s="712"/>
      <c r="O12" s="712"/>
      <c r="P12" s="251"/>
      <c r="U12" s="252"/>
      <c r="V12" s="251"/>
      <c r="W12" s="253"/>
      <c r="Y12" s="884">
        <v>7</v>
      </c>
      <c r="Z12" s="885" t="s">
        <v>798</v>
      </c>
      <c r="AA12" s="885" t="s">
        <v>798</v>
      </c>
      <c r="AB12" s="886"/>
      <c r="AC12" s="897">
        <f>INT((AA1-(INT(AA1/1000000000)*1000000000))/1000000)</f>
        <v>229</v>
      </c>
      <c r="AD12" s="898" t="s">
        <v>788</v>
      </c>
      <c r="AE12" s="899">
        <f>INT(AC12/100)*100</f>
        <v>200</v>
      </c>
      <c r="AF12" s="898" t="str">
        <f>IF(AND(AE12=100,AE13=0,AE14=0),IF(AE12=0," ",LOOKUP(AE12,Y5:AA50,Z5:Z50)),IF(AE12=0," ",LOOKUP(AE12,Y5:AA50,AA5:AA50)))</f>
        <v>Doscientos</v>
      </c>
      <c r="AG12" s="900"/>
      <c r="AH12" s="901" t="s">
        <v>799</v>
      </c>
      <c r="AI12" s="886"/>
    </row>
    <row r="13" spans="2:35" ht="27.75" customHeight="1" x14ac:dyDescent="0.25">
      <c r="B13" s="254"/>
      <c r="C13" s="255"/>
      <c r="G13" s="49"/>
      <c r="H13" s="49"/>
      <c r="I13" s="245"/>
      <c r="J13" s="725"/>
      <c r="K13" s="712"/>
      <c r="L13" s="712"/>
      <c r="M13" s="712"/>
      <c r="N13" s="712"/>
      <c r="O13" s="712"/>
      <c r="P13" s="251"/>
      <c r="Q13" s="127"/>
      <c r="R13" s="127"/>
      <c r="S13" s="68"/>
      <c r="T13" s="256"/>
      <c r="U13" s="68"/>
      <c r="V13" s="251"/>
      <c r="W13" s="253"/>
      <c r="Y13" s="884">
        <v>8</v>
      </c>
      <c r="Z13" s="885" t="s">
        <v>800</v>
      </c>
      <c r="AA13" s="885" t="s">
        <v>800</v>
      </c>
      <c r="AB13" s="886"/>
      <c r="AC13" s="897">
        <f>+AC12-AE12</f>
        <v>29</v>
      </c>
      <c r="AD13" s="898" t="s">
        <v>791</v>
      </c>
      <c r="AE13" s="899">
        <f>INT(AC13/10)*10</f>
        <v>20</v>
      </c>
      <c r="AF13" s="898" t="str">
        <f>IF(OR(AE13=10,AE13=20),LOOKUP(AC13,Y5:AA50,AA5:AA50),IF(AND(AE13=100,AE14=0,AE18=0),IF(AE13=0," ",LOOKUP(AE13,Y5:AA50,Z5:Z50)),IF(AE13=0," ",LOOKUP(AE13,Y5:AA50,AA5:AA50))))</f>
        <v>Veintinueve</v>
      </c>
      <c r="AG13" s="898" t="str">
        <f>IF(AE14=0," ",IF(AND(AE13&gt;20,AE13&lt;=90),"y"," "))</f>
        <v xml:space="preserve"> </v>
      </c>
      <c r="AH13" s="901"/>
      <c r="AI13" s="886"/>
    </row>
    <row r="14" spans="2:35" ht="28.5" customHeight="1" x14ac:dyDescent="0.25">
      <c r="B14" s="257" t="s">
        <v>9</v>
      </c>
      <c r="D14" s="720" t="s">
        <v>763</v>
      </c>
      <c r="E14" s="720"/>
      <c r="F14" s="720"/>
      <c r="G14" s="720"/>
      <c r="H14" s="720"/>
      <c r="I14" s="258"/>
      <c r="J14" s="725"/>
      <c r="K14" s="712"/>
      <c r="L14" s="712"/>
      <c r="M14" s="712"/>
      <c r="N14" s="712"/>
      <c r="O14" s="712"/>
      <c r="P14" s="251"/>
      <c r="Q14" s="174" t="s">
        <v>10</v>
      </c>
      <c r="R14" s="255"/>
      <c r="S14" s="242" t="s">
        <v>11</v>
      </c>
      <c r="T14" s="259" t="s">
        <v>560</v>
      </c>
      <c r="V14" s="251"/>
      <c r="W14" s="253"/>
      <c r="Y14" s="884">
        <v>9</v>
      </c>
      <c r="Z14" s="885" t="s">
        <v>801</v>
      </c>
      <c r="AA14" s="885" t="s">
        <v>801</v>
      </c>
      <c r="AB14" s="886"/>
      <c r="AC14" s="897">
        <f>+AC13-AE13</f>
        <v>9</v>
      </c>
      <c r="AD14" s="898" t="s">
        <v>793</v>
      </c>
      <c r="AE14" s="897">
        <f>INT(AC14)</f>
        <v>9</v>
      </c>
      <c r="AF14" s="898" t="str">
        <f>IF(AND(AE12=0,AE13=0,AE14=1),"Un",IF(AND(AE9=0,AE10=0,AE11=0,AE12=0,AE13=0,AE14=1)," ",IF(OR(AE13=10,AE13=20)," ",IF(AND(AE14=100,AE18=0,AE25=0),IF(AE14=0," ",LOOKUP(AE14,Y5:AA50,Z5:Z50)),IF(AE14=0," ",LOOKUP(AE14,Y5:AA50,Z5:Z50))))))</f>
        <v xml:space="preserve"> </v>
      </c>
      <c r="AG14" s="898" t="str">
        <f>IF(AND(OR(AE9&gt;0,AE10&gt;0,AE11&gt;0),AE12=0,AE13=0,AE14=0),"Millones",IF(AND(AE9=0,AE10=0,AE11=0,AE12=0,AE13=0,AE14=1),"Millón",IF(SUM(AE12:AE14)=0," ","Millones")))</f>
        <v>Millones</v>
      </c>
      <c r="AH14" s="901"/>
      <c r="AI14" s="886"/>
    </row>
    <row r="15" spans="2:35" ht="6" customHeight="1" x14ac:dyDescent="0.25">
      <c r="B15" s="257"/>
      <c r="C15" s="255"/>
      <c r="D15" s="260"/>
      <c r="E15" s="260"/>
      <c r="F15" s="260"/>
      <c r="G15" s="260"/>
      <c r="H15" s="260"/>
      <c r="I15" s="260"/>
      <c r="J15" s="250"/>
      <c r="K15" s="250"/>
      <c r="L15" s="141"/>
      <c r="M15" s="141"/>
      <c r="N15" s="141"/>
      <c r="O15" s="141"/>
      <c r="P15" s="141"/>
      <c r="Q15" s="175"/>
      <c r="R15" s="127"/>
      <c r="S15" s="68"/>
      <c r="T15" s="256"/>
      <c r="U15" s="68"/>
      <c r="V15" s="141"/>
      <c r="W15" s="253"/>
      <c r="Y15" s="884">
        <v>10</v>
      </c>
      <c r="Z15" s="885" t="s">
        <v>802</v>
      </c>
      <c r="AA15" s="885" t="s">
        <v>802</v>
      </c>
      <c r="AB15" s="886"/>
      <c r="AC15" s="902">
        <f>INT((AA1-(INT(AA1/1000000)*1000000))/1000)</f>
        <v>955</v>
      </c>
      <c r="AD15" s="903" t="s">
        <v>788</v>
      </c>
      <c r="AE15" s="904">
        <f>INT(AC15/100)*100</f>
        <v>900</v>
      </c>
      <c r="AF15" s="903" t="str">
        <f>IF(AND(AE15=100,AE16=0,AE17=0),IF(AE15=0," ",LOOKUP(AE15,Y5:AA50,Z5:Z50)),IF(AE15=0," ",LOOKUP(AE15,Y5:AA50,AA5:AA50)))</f>
        <v>Novecientos</v>
      </c>
      <c r="AG15" s="905"/>
      <c r="AH15" s="906" t="s">
        <v>803</v>
      </c>
      <c r="AI15" s="886"/>
    </row>
    <row r="16" spans="2:35" ht="15" x14ac:dyDescent="0.25">
      <c r="B16" s="257" t="s">
        <v>12</v>
      </c>
      <c r="C16" s="255"/>
      <c r="D16" s="710" t="s">
        <v>764</v>
      </c>
      <c r="E16" s="710"/>
      <c r="F16" s="710"/>
      <c r="G16" s="258"/>
      <c r="H16" s="258"/>
      <c r="I16" s="258"/>
      <c r="J16" s="261" t="s">
        <v>13</v>
      </c>
      <c r="K16" s="262"/>
      <c r="L16" s="262" t="s">
        <v>11</v>
      </c>
      <c r="M16" s="716">
        <v>3427718970</v>
      </c>
      <c r="N16" s="716"/>
      <c r="O16" s="139"/>
      <c r="P16" s="139"/>
      <c r="Q16" s="174" t="s">
        <v>14</v>
      </c>
      <c r="R16" s="255"/>
      <c r="S16" s="242" t="s">
        <v>11</v>
      </c>
      <c r="T16" s="726" t="s">
        <v>561</v>
      </c>
      <c r="U16" s="726"/>
      <c r="V16" s="139"/>
      <c r="W16" s="253"/>
      <c r="Y16" s="884">
        <v>11</v>
      </c>
      <c r="Z16" s="885" t="s">
        <v>804</v>
      </c>
      <c r="AA16" s="885" t="s">
        <v>804</v>
      </c>
      <c r="AB16" s="886"/>
      <c r="AC16" s="902">
        <f>+AC15-AE15</f>
        <v>55</v>
      </c>
      <c r="AD16" s="903" t="s">
        <v>791</v>
      </c>
      <c r="AE16" s="904">
        <f>INT(AC16/10)*10</f>
        <v>50</v>
      </c>
      <c r="AF16" s="903" t="str">
        <f>IF(OR(AE16=10,AE16=20),LOOKUP(AC16,Y5:AA50,AA5:AA50),IF(AND(AE16=100,AE17=0,AD23=0),IF(AE16=0," ",LOOKUP(AE16,Y5:AA50,Z5:Z50)),IF(AE16=0," ",LOOKUP(AE16,Y5:AA50,AA5:AA50))))</f>
        <v>Cincuenta</v>
      </c>
      <c r="AG16" s="903" t="str">
        <f>IF(AE17=0," ",IF(AND(AE16&gt;20,AE16&lt;=90),"y"," "))</f>
        <v>y</v>
      </c>
      <c r="AH16" s="906"/>
      <c r="AI16" s="886"/>
    </row>
    <row r="17" spans="2:35" ht="6" customHeight="1" x14ac:dyDescent="0.25">
      <c r="B17" s="257"/>
      <c r="C17" s="255"/>
      <c r="D17" s="719"/>
      <c r="E17" s="719"/>
      <c r="F17" s="261"/>
      <c r="G17" s="261"/>
      <c r="H17" s="264"/>
      <c r="I17" s="245"/>
      <c r="K17" s="265"/>
      <c r="L17" s="255"/>
      <c r="M17" s="67"/>
      <c r="N17" s="67"/>
      <c r="P17" s="40"/>
      <c r="Q17" s="174"/>
      <c r="R17" s="255"/>
      <c r="S17" s="242"/>
      <c r="U17" s="252"/>
      <c r="V17" s="139"/>
      <c r="W17" s="253"/>
      <c r="Y17" s="884">
        <v>12</v>
      </c>
      <c r="Z17" s="885" t="s">
        <v>805</v>
      </c>
      <c r="AA17" s="885" t="s">
        <v>805</v>
      </c>
      <c r="AB17" s="886"/>
      <c r="AC17" s="902">
        <f>+AC16-AE16</f>
        <v>5</v>
      </c>
      <c r="AD17" s="903" t="s">
        <v>793</v>
      </c>
      <c r="AE17" s="902">
        <f>INT(AC17)</f>
        <v>5</v>
      </c>
      <c r="AF17" s="903" t="str">
        <f>IF(AND(AE15=0,AE16=0,AE17=1)," ",IF(AND(AE12=0,AE13=0,AE14=0,AE15=0,AE16=0,AE17=1)," ",IF(OR(AE16=10,AE16=20)," ",IF(AND(AE17=100,AD23=0,AD24=0),IF(AE17=0," ",LOOKUP(AE17,Y5:AA50,Z5:Z50)),IF(AE17=0," ",LOOKUP(AE17,Y5:AA50,Z5:Z50))))))</f>
        <v>Cinco</v>
      </c>
      <c r="AG17" s="903" t="str">
        <f>IF(AND(AE15=0,AE16=0,AE17=1),"Mil",IF(SUM(AE15:AE17)=0," ","Mil"))</f>
        <v>Mil</v>
      </c>
      <c r="AH17" s="906"/>
      <c r="AI17" s="886"/>
    </row>
    <row r="18" spans="2:35" ht="15" x14ac:dyDescent="0.25">
      <c r="B18" s="257" t="s">
        <v>15</v>
      </c>
      <c r="C18" s="255"/>
      <c r="D18" s="710" t="s">
        <v>765</v>
      </c>
      <c r="E18" s="710"/>
      <c r="F18" s="710"/>
      <c r="G18" s="127"/>
      <c r="H18" s="127"/>
      <c r="I18" s="245"/>
      <c r="J18" s="261" t="s">
        <v>16</v>
      </c>
      <c r="K18" s="262"/>
      <c r="L18" s="540">
        <v>0.2</v>
      </c>
      <c r="M18" s="717">
        <v>685543794</v>
      </c>
      <c r="N18" s="718"/>
      <c r="O18" s="139"/>
      <c r="P18" s="40"/>
      <c r="Q18" s="174" t="s">
        <v>17</v>
      </c>
      <c r="R18" s="255"/>
      <c r="S18" s="242" t="s">
        <v>11</v>
      </c>
      <c r="T18" s="726" t="s">
        <v>562</v>
      </c>
      <c r="U18" s="726"/>
      <c r="V18" s="139"/>
      <c r="W18" s="253"/>
      <c r="Y18" s="884">
        <v>13</v>
      </c>
      <c r="Z18" s="885" t="s">
        <v>806</v>
      </c>
      <c r="AA18" s="885" t="s">
        <v>806</v>
      </c>
      <c r="AB18" s="886"/>
      <c r="AC18" s="907">
        <f>INT((AA1-(INT(AA1/1000)*1000))/1)</f>
        <v>541</v>
      </c>
      <c r="AD18" s="908" t="s">
        <v>788</v>
      </c>
      <c r="AE18" s="909">
        <f>INT(AC18/100)*100</f>
        <v>500</v>
      </c>
      <c r="AF18" s="908" t="str">
        <f>IF(AND(AE18=100,AE19=0,AE20=0),IF(AE18=0," ",LOOKUP(AE18,Y5:AA50,Z5:Z50)),IF(AE18=0," ",LOOKUP(AE18,Y5:AA50,AA5:AA50)))</f>
        <v>Quinientos</v>
      </c>
      <c r="AG18" s="910"/>
      <c r="AH18" s="911" t="s">
        <v>807</v>
      </c>
      <c r="AI18" s="886"/>
    </row>
    <row r="19" spans="2:35" ht="6" customHeight="1" x14ac:dyDescent="0.25">
      <c r="B19" s="266"/>
      <c r="C19" s="255"/>
      <c r="D19" s="727"/>
      <c r="E19" s="727"/>
      <c r="F19" s="49"/>
      <c r="G19" s="49"/>
      <c r="H19" s="49"/>
      <c r="I19" s="245"/>
      <c r="K19" s="267"/>
      <c r="L19" s="127"/>
      <c r="M19" s="40"/>
      <c r="O19" s="68"/>
      <c r="P19" s="40"/>
      <c r="Q19" s="176"/>
      <c r="T19" s="256"/>
      <c r="U19" s="68"/>
      <c r="V19" s="139"/>
      <c r="W19" s="253"/>
      <c r="Y19" s="884">
        <v>14</v>
      </c>
      <c r="Z19" s="885" t="s">
        <v>808</v>
      </c>
      <c r="AA19" s="885" t="s">
        <v>808</v>
      </c>
      <c r="AB19" s="886"/>
      <c r="AC19" s="907">
        <f>+AC18-AE18</f>
        <v>41</v>
      </c>
      <c r="AD19" s="908" t="s">
        <v>791</v>
      </c>
      <c r="AE19" s="909">
        <f>INT(AC19/10)*10</f>
        <v>40</v>
      </c>
      <c r="AF19" s="908" t="str">
        <f>IF(OR(AE19=10,AE19=20),LOOKUP(AC19,Y5:AA50,AA5:AA50),IF(AND(AE19=100,AE20=0,AE30=0),IF(AE19=0," ",LOOKUP(AE19,Y5:AA50,Z5:Z50)),IF(AE19=0," ",LOOKUP(AE19,Y5:AA50,AA5:AA50))))</f>
        <v>Cuarenta</v>
      </c>
      <c r="AG19" s="908" t="str">
        <f>IF(AE20=0," ",IF(AND(AE19&gt;20,AE19&lt;=90),"y"," "))</f>
        <v>y</v>
      </c>
      <c r="AH19" s="911"/>
      <c r="AI19" s="886"/>
    </row>
    <row r="20" spans="2:35" ht="15" x14ac:dyDescent="0.25">
      <c r="B20" s="713" t="s">
        <v>18</v>
      </c>
      <c r="C20" s="714"/>
      <c r="D20" s="714"/>
      <c r="E20" s="715" t="s">
        <v>766</v>
      </c>
      <c r="F20" s="715"/>
      <c r="G20" s="715"/>
      <c r="H20" s="715"/>
      <c r="I20" s="245"/>
      <c r="J20" s="714" t="s">
        <v>19</v>
      </c>
      <c r="K20" s="714"/>
      <c r="L20" s="262" t="s">
        <v>11</v>
      </c>
      <c r="M20" s="716"/>
      <c r="N20" s="716"/>
      <c r="O20" s="139"/>
      <c r="P20" s="40"/>
      <c r="Q20" s="174" t="s">
        <v>20</v>
      </c>
      <c r="R20" s="255"/>
      <c r="S20" s="242" t="s">
        <v>11</v>
      </c>
      <c r="T20" s="259"/>
      <c r="U20" s="269"/>
      <c r="V20" s="139"/>
      <c r="W20" s="253"/>
      <c r="Y20" s="884">
        <v>15</v>
      </c>
      <c r="Z20" s="885" t="s">
        <v>809</v>
      </c>
      <c r="AA20" s="885" t="s">
        <v>809</v>
      </c>
      <c r="AB20" s="886"/>
      <c r="AC20" s="907">
        <f>+AC19-AE19</f>
        <v>1</v>
      </c>
      <c r="AD20" s="908" t="s">
        <v>793</v>
      </c>
      <c r="AE20" s="907">
        <f>INT(AC20)</f>
        <v>1</v>
      </c>
      <c r="AF20" s="908" t="str">
        <f>IF(AND(AE18=0,AE19=0,AE20=1),"Un",IF(AND(AE15=0,AE16=0,AE17=0,AE18=0,AE19=0,AE20=1)," ",IF(OR(AE19=10,AE19=20)," ",IF(AND(AE20=100,AE30=0,AE31=0),IF(AE20=0," ",LOOKUP(AE20,Y5:AA50,Z5:Z50)),IF(AE20=0," ",LOOKUP(AE20,Y5:AA50,Z5:Z50))))))</f>
        <v>Un</v>
      </c>
      <c r="AG20" s="908"/>
      <c r="AH20" s="911"/>
      <c r="AI20" s="886"/>
    </row>
    <row r="21" spans="2:35" ht="6" customHeight="1" x14ac:dyDescent="0.25">
      <c r="B21" s="268"/>
      <c r="C21" s="261"/>
      <c r="D21" s="261"/>
      <c r="E21" s="715"/>
      <c r="F21" s="715"/>
      <c r="G21" s="715"/>
      <c r="H21" s="715"/>
      <c r="I21" s="245"/>
      <c r="J21" s="262"/>
      <c r="K21" s="262"/>
      <c r="L21" s="262"/>
      <c r="M21" s="68"/>
      <c r="N21" s="68"/>
      <c r="O21" s="139"/>
      <c r="P21" s="40"/>
      <c r="Q21" s="176"/>
      <c r="T21" s="269"/>
      <c r="U21" s="269"/>
      <c r="V21" s="139"/>
      <c r="W21" s="253"/>
      <c r="Y21" s="884">
        <v>16</v>
      </c>
      <c r="Z21" s="885" t="s">
        <v>810</v>
      </c>
      <c r="AA21" s="885" t="s">
        <v>810</v>
      </c>
      <c r="AB21" s="886"/>
      <c r="AC21" s="886"/>
      <c r="AD21" s="886"/>
      <c r="AE21" s="886"/>
      <c r="AF21" s="886"/>
      <c r="AG21" s="886"/>
      <c r="AH21" s="886"/>
      <c r="AI21" s="886"/>
    </row>
    <row r="22" spans="2:35" ht="15" x14ac:dyDescent="0.25">
      <c r="B22" s="270"/>
      <c r="E22" s="715"/>
      <c r="F22" s="715"/>
      <c r="G22" s="715"/>
      <c r="H22" s="715"/>
      <c r="I22" s="245"/>
      <c r="J22" s="714" t="s">
        <v>21</v>
      </c>
      <c r="K22" s="714"/>
      <c r="L22" s="262" t="s">
        <v>11</v>
      </c>
      <c r="M22" s="716"/>
      <c r="N22" s="716"/>
      <c r="O22" s="40"/>
      <c r="P22" s="40"/>
      <c r="Q22" s="174" t="s">
        <v>22</v>
      </c>
      <c r="R22" s="255"/>
      <c r="S22" s="242" t="s">
        <v>11</v>
      </c>
      <c r="T22" s="259"/>
      <c r="U22" s="269"/>
      <c r="V22" s="139"/>
      <c r="W22" s="253"/>
      <c r="Y22" s="884">
        <v>17</v>
      </c>
      <c r="Z22" s="885" t="s">
        <v>811</v>
      </c>
      <c r="AA22" s="885" t="s">
        <v>811</v>
      </c>
      <c r="AB22" s="886"/>
      <c r="AC22" s="886"/>
      <c r="AD22" s="886"/>
      <c r="AE22" s="886"/>
      <c r="AF22" s="886"/>
      <c r="AG22" s="886"/>
      <c r="AH22" s="886"/>
      <c r="AI22" s="886"/>
    </row>
    <row r="23" spans="2:35" ht="6" customHeight="1" x14ac:dyDescent="0.25">
      <c r="B23" s="270"/>
      <c r="E23" s="127"/>
      <c r="F23" s="127"/>
      <c r="G23" s="127"/>
      <c r="H23" s="127"/>
      <c r="I23" s="245"/>
      <c r="J23" s="57"/>
      <c r="K23" s="271"/>
      <c r="L23" s="127"/>
      <c r="M23" s="68"/>
      <c r="N23" s="68"/>
      <c r="O23" s="40"/>
      <c r="P23" s="40"/>
      <c r="Q23" s="176"/>
      <c r="T23" s="681"/>
      <c r="U23" s="681"/>
      <c r="V23" s="139"/>
      <c r="W23" s="253"/>
      <c r="Y23" s="884">
        <v>18</v>
      </c>
      <c r="Z23" s="885" t="s">
        <v>812</v>
      </c>
      <c r="AA23" s="885" t="s">
        <v>812</v>
      </c>
      <c r="AB23" s="886"/>
      <c r="AC23" s="886"/>
      <c r="AD23" s="912"/>
      <c r="AE23" s="886"/>
      <c r="AF23" s="886"/>
      <c r="AG23" s="886"/>
      <c r="AH23" s="886"/>
      <c r="AI23" s="886"/>
    </row>
    <row r="24" spans="2:35" ht="15" x14ac:dyDescent="0.25">
      <c r="B24" s="272" t="s">
        <v>23</v>
      </c>
      <c r="C24" s="264"/>
      <c r="D24" s="264"/>
      <c r="E24" s="273" t="s">
        <v>767</v>
      </c>
      <c r="F24" s="260"/>
      <c r="G24" s="260"/>
      <c r="H24" s="260"/>
      <c r="I24" s="260"/>
      <c r="J24" s="714" t="s">
        <v>24</v>
      </c>
      <c r="K24" s="714"/>
      <c r="L24" s="262" t="s">
        <v>11</v>
      </c>
      <c r="M24" s="742">
        <v>3427718970</v>
      </c>
      <c r="N24" s="742"/>
      <c r="O24" s="40"/>
      <c r="P24" s="40"/>
      <c r="Q24" s="174" t="s">
        <v>25</v>
      </c>
      <c r="R24" s="255"/>
      <c r="S24" s="242" t="s">
        <v>11</v>
      </c>
      <c r="T24" s="259" t="s">
        <v>563</v>
      </c>
      <c r="V24" s="139"/>
      <c r="W24" s="253"/>
      <c r="Y24" s="884">
        <v>19</v>
      </c>
      <c r="Z24" s="885" t="s">
        <v>813</v>
      </c>
      <c r="AA24" s="885" t="s">
        <v>813</v>
      </c>
      <c r="AB24" s="886"/>
      <c r="AC24" s="886"/>
      <c r="AD24" s="886"/>
      <c r="AE24" s="886"/>
      <c r="AF24" s="886"/>
      <c r="AG24" s="886"/>
      <c r="AH24" s="886"/>
      <c r="AI24" s="886"/>
    </row>
    <row r="25" spans="2:35" ht="6" customHeight="1" x14ac:dyDescent="0.2">
      <c r="B25" s="272"/>
      <c r="C25" s="264"/>
      <c r="D25" s="264"/>
      <c r="E25" s="273"/>
      <c r="F25" s="260"/>
      <c r="G25" s="260"/>
      <c r="H25" s="260"/>
      <c r="I25" s="260"/>
      <c r="J25" s="261"/>
      <c r="K25" s="261"/>
      <c r="L25" s="262"/>
      <c r="M25" s="49"/>
      <c r="N25" s="49"/>
      <c r="O25" s="40"/>
      <c r="P25" s="40"/>
      <c r="Q25" s="174"/>
      <c r="R25" s="255"/>
      <c r="S25" s="242"/>
      <c r="T25" s="252"/>
      <c r="V25" s="139"/>
      <c r="W25" s="253"/>
      <c r="Y25" s="884">
        <v>20</v>
      </c>
      <c r="Z25" s="885" t="s">
        <v>814</v>
      </c>
      <c r="AA25" s="885" t="s">
        <v>814</v>
      </c>
      <c r="AB25" s="913" t="str">
        <f>AF6&amp;" "&amp;AF7&amp;" "&amp;AG7&amp;" "&amp;" "&amp;AF8&amp;" "&amp;AG8&amp;" "&amp;AF9&amp;" "&amp;AF10&amp;" "&amp;AG10&amp;" "&amp;" "&amp;AF11&amp;" "&amp;AG11&amp;" "&amp;AF12&amp;" "&amp;AF13&amp;" "&amp;AG13&amp;" "&amp;AF14&amp;" "&amp;AG14&amp;" "&amp;AF15&amp;" "&amp;AF16&amp;" "&amp;AG16&amp;" "&amp;AF17&amp;" "&amp;AG17&amp;" "&amp;AF18&amp;" "&amp;AF19&amp;" "&amp;AG19&amp;" "&amp;AF20&amp;" "&amp;AF27</f>
        <v xml:space="preserve">                      Doscientos Veintinueve     Millones Novecientos Cincuenta y Cinco Mil Quinientos Cuarenta y Un Pesos M/Cte</v>
      </c>
      <c r="AC25" s="913"/>
      <c r="AD25" s="913"/>
      <c r="AE25" s="913"/>
      <c r="AF25" s="913"/>
      <c r="AG25" s="913"/>
      <c r="AH25" s="913"/>
      <c r="AI25" s="913"/>
    </row>
    <row r="26" spans="2:35" x14ac:dyDescent="0.2">
      <c r="B26" s="270"/>
      <c r="C26" s="49"/>
      <c r="D26" s="49"/>
      <c r="E26" s="127"/>
      <c r="F26" s="127"/>
      <c r="G26" s="127"/>
      <c r="H26" s="127"/>
      <c r="I26" s="245"/>
      <c r="J26" s="56"/>
      <c r="K26" s="56"/>
      <c r="O26" s="40"/>
      <c r="P26" s="40"/>
      <c r="Q26" s="174" t="s">
        <v>26</v>
      </c>
      <c r="R26" s="255"/>
      <c r="S26" s="255" t="s">
        <v>11</v>
      </c>
      <c r="T26" s="726" t="s">
        <v>565</v>
      </c>
      <c r="U26" s="726"/>
      <c r="V26" s="139"/>
      <c r="W26" s="253"/>
      <c r="Y26" s="884">
        <v>21</v>
      </c>
      <c r="Z26" s="885" t="s">
        <v>815</v>
      </c>
      <c r="AA26" s="885" t="s">
        <v>816</v>
      </c>
      <c r="AB26" s="913"/>
      <c r="AC26" s="913"/>
      <c r="AD26" s="913"/>
      <c r="AE26" s="913"/>
      <c r="AF26" s="913"/>
      <c r="AG26" s="913"/>
      <c r="AH26" s="913"/>
      <c r="AI26" s="913"/>
    </row>
    <row r="27" spans="2:35" ht="6" customHeight="1" x14ac:dyDescent="0.25">
      <c r="B27" s="270"/>
      <c r="C27" s="49"/>
      <c r="D27" s="49"/>
      <c r="E27" s="127"/>
      <c r="F27" s="127"/>
      <c r="G27" s="127"/>
      <c r="H27" s="127"/>
      <c r="I27" s="245"/>
      <c r="J27" s="56"/>
      <c r="K27" s="56"/>
      <c r="O27" s="40"/>
      <c r="P27" s="40"/>
      <c r="Q27" s="174"/>
      <c r="R27" s="255"/>
      <c r="S27" s="255"/>
      <c r="T27" s="256"/>
      <c r="U27" s="256"/>
      <c r="V27" s="139"/>
      <c r="W27" s="253"/>
      <c r="Y27" s="884">
        <v>22</v>
      </c>
      <c r="Z27" s="885" t="s">
        <v>817</v>
      </c>
      <c r="AA27" s="885" t="s">
        <v>817</v>
      </c>
      <c r="AB27" s="886"/>
      <c r="AC27" s="886"/>
      <c r="AD27" s="886"/>
      <c r="AE27" s="886"/>
      <c r="AF27" s="914" t="str">
        <f>IF(AD28&lt;&gt;0,"de Pesos M/Cte",IF(AA1=1,"Peso M/Cte","Pesos M/Cte"))</f>
        <v>Pesos M/Cte</v>
      </c>
      <c r="AG27" s="886"/>
      <c r="AH27" s="886"/>
      <c r="AI27" s="886"/>
    </row>
    <row r="28" spans="2:35" ht="15" x14ac:dyDescent="0.25">
      <c r="B28" s="270"/>
      <c r="C28" s="49"/>
      <c r="D28" s="49"/>
      <c r="E28" s="127"/>
      <c r="F28" s="127"/>
      <c r="G28" s="127"/>
      <c r="H28" s="127"/>
      <c r="I28" s="245"/>
      <c r="J28" s="56"/>
      <c r="K28" s="56"/>
      <c r="O28" s="40"/>
      <c r="P28" s="40"/>
      <c r="Q28" s="174" t="s">
        <v>27</v>
      </c>
      <c r="R28" s="255"/>
      <c r="S28" s="255" t="s">
        <v>11</v>
      </c>
      <c r="T28" s="726" t="s">
        <v>773</v>
      </c>
      <c r="U28" s="726"/>
      <c r="V28" s="139"/>
      <c r="W28" s="253"/>
      <c r="Y28" s="884">
        <v>23</v>
      </c>
      <c r="Z28" s="885" t="s">
        <v>818</v>
      </c>
      <c r="AA28" s="885" t="s">
        <v>818</v>
      </c>
      <c r="AB28" s="886"/>
      <c r="AC28" s="915">
        <f>AA1/1000000</f>
        <v>229.95554100000001</v>
      </c>
      <c r="AD28" s="916">
        <f>IF(AC28=INT(AC28),"De Pesos M/Cte",0)</f>
        <v>0</v>
      </c>
      <c r="AE28" s="886"/>
      <c r="AF28" s="886"/>
      <c r="AG28" s="886"/>
      <c r="AH28" s="886"/>
      <c r="AI28" s="886"/>
    </row>
    <row r="29" spans="2:35" ht="6" customHeight="1" x14ac:dyDescent="0.25">
      <c r="B29" s="270"/>
      <c r="C29" s="49"/>
      <c r="D29" s="49"/>
      <c r="E29" s="127"/>
      <c r="F29" s="127"/>
      <c r="G29" s="127"/>
      <c r="H29" s="127"/>
      <c r="I29" s="245"/>
      <c r="J29" s="56"/>
      <c r="K29" s="56"/>
      <c r="O29" s="40"/>
      <c r="P29" s="40"/>
      <c r="Q29" s="174"/>
      <c r="R29" s="255"/>
      <c r="S29" s="255"/>
      <c r="T29" s="256"/>
      <c r="U29" s="256"/>
      <c r="V29" s="139"/>
      <c r="W29" s="253"/>
      <c r="Y29" s="884">
        <v>24</v>
      </c>
      <c r="Z29" s="885" t="s">
        <v>819</v>
      </c>
      <c r="AA29" s="885" t="s">
        <v>819</v>
      </c>
      <c r="AB29" s="886"/>
      <c r="AC29" s="886"/>
      <c r="AD29" s="886"/>
      <c r="AE29" s="886"/>
      <c r="AF29" s="886"/>
      <c r="AG29" s="886"/>
      <c r="AH29" s="886"/>
      <c r="AI29" s="886"/>
    </row>
    <row r="30" spans="2:35" ht="15" x14ac:dyDescent="0.25">
      <c r="B30" s="274" t="s">
        <v>28</v>
      </c>
      <c r="C30" s="541">
        <v>3489</v>
      </c>
      <c r="I30" s="245"/>
      <c r="J30" s="56"/>
      <c r="K30" s="56"/>
      <c r="O30" s="40"/>
      <c r="P30" s="40"/>
      <c r="Q30" s="174" t="s">
        <v>29</v>
      </c>
      <c r="R30" s="255"/>
      <c r="S30" s="242" t="s">
        <v>11</v>
      </c>
      <c r="T30" s="259" t="s">
        <v>566</v>
      </c>
      <c r="V30" s="139"/>
      <c r="W30" s="253"/>
      <c r="Y30" s="884">
        <v>25</v>
      </c>
      <c r="Z30" s="885" t="s">
        <v>820</v>
      </c>
      <c r="AA30" s="885" t="s">
        <v>820</v>
      </c>
      <c r="AB30" s="886"/>
      <c r="AC30" s="886"/>
      <c r="AD30" s="886"/>
      <c r="AE30" s="886"/>
      <c r="AF30" s="886"/>
      <c r="AG30" s="886"/>
      <c r="AH30" s="886"/>
      <c r="AI30" s="886"/>
    </row>
    <row r="31" spans="2:35" ht="6" customHeight="1" x14ac:dyDescent="0.25">
      <c r="B31" s="274"/>
      <c r="I31" s="245"/>
      <c r="J31" s="56"/>
      <c r="K31" s="56"/>
      <c r="O31" s="40"/>
      <c r="P31" s="40"/>
      <c r="Q31" s="174"/>
      <c r="R31" s="255"/>
      <c r="S31" s="242"/>
      <c r="T31" s="252"/>
      <c r="V31" s="139"/>
      <c r="W31" s="253"/>
      <c r="Y31" s="884">
        <v>26</v>
      </c>
      <c r="Z31" s="885" t="s">
        <v>821</v>
      </c>
      <c r="AA31" s="885" t="s">
        <v>821</v>
      </c>
      <c r="AB31" s="886"/>
      <c r="AC31" s="886"/>
      <c r="AD31" s="886"/>
      <c r="AE31" s="886"/>
      <c r="AF31" s="886"/>
      <c r="AG31" s="886"/>
      <c r="AH31" s="886"/>
      <c r="AI31" s="886"/>
    </row>
    <row r="32" spans="2:35" ht="15" x14ac:dyDescent="0.25">
      <c r="B32" s="274"/>
      <c r="I32" s="245"/>
      <c r="J32" s="56"/>
      <c r="K32" s="56"/>
      <c r="O32" s="40"/>
      <c r="P32" s="40"/>
      <c r="Q32" s="174" t="s">
        <v>30</v>
      </c>
      <c r="R32" s="255"/>
      <c r="S32" s="255" t="s">
        <v>11</v>
      </c>
      <c r="T32" s="726" t="s">
        <v>567</v>
      </c>
      <c r="U32" s="726"/>
      <c r="V32" s="139"/>
      <c r="W32" s="253"/>
      <c r="Y32" s="884">
        <v>27</v>
      </c>
      <c r="Z32" s="885" t="s">
        <v>822</v>
      </c>
      <c r="AA32" s="885" t="s">
        <v>822</v>
      </c>
      <c r="AB32" s="886"/>
      <c r="AC32" s="886"/>
      <c r="AD32" s="886"/>
      <c r="AE32" s="886"/>
      <c r="AF32" s="886"/>
      <c r="AG32" s="886"/>
      <c r="AH32" s="886"/>
      <c r="AI32" s="886"/>
    </row>
    <row r="33" spans="2:35" ht="6" customHeight="1" x14ac:dyDescent="0.25">
      <c r="B33" s="274"/>
      <c r="I33" s="245"/>
      <c r="J33" s="56"/>
      <c r="K33" s="56"/>
      <c r="O33" s="40"/>
      <c r="P33" s="40"/>
      <c r="Q33" s="174"/>
      <c r="R33" s="255"/>
      <c r="S33" s="255"/>
      <c r="T33" s="256"/>
      <c r="U33" s="256"/>
      <c r="V33" s="139"/>
      <c r="W33" s="253"/>
      <c r="Y33" s="884">
        <v>28</v>
      </c>
      <c r="Z33" s="885" t="s">
        <v>823</v>
      </c>
      <c r="AA33" s="885" t="s">
        <v>823</v>
      </c>
      <c r="AB33" s="886"/>
      <c r="AC33" s="886"/>
      <c r="AD33" s="886"/>
      <c r="AE33" s="886"/>
      <c r="AF33" s="886"/>
      <c r="AG33" s="886"/>
      <c r="AH33" s="886"/>
      <c r="AI33" s="886"/>
    </row>
    <row r="34" spans="2:35" ht="15.75" x14ac:dyDescent="0.25">
      <c r="B34" s="274"/>
      <c r="I34" s="245"/>
      <c r="J34" s="56"/>
      <c r="K34" s="56"/>
      <c r="O34" s="40"/>
      <c r="P34" s="40"/>
      <c r="Q34" s="174" t="s">
        <v>31</v>
      </c>
      <c r="R34" s="275"/>
      <c r="S34" s="255" t="s">
        <v>11</v>
      </c>
      <c r="T34" s="726"/>
      <c r="U34" s="726"/>
      <c r="V34" s="139"/>
      <c r="W34" s="253"/>
      <c r="Y34" s="884">
        <v>29</v>
      </c>
      <c r="Z34" s="885" t="s">
        <v>824</v>
      </c>
      <c r="AA34" s="885" t="s">
        <v>824</v>
      </c>
      <c r="AB34" s="886"/>
      <c r="AC34" s="886"/>
      <c r="AD34" s="886"/>
      <c r="AE34" s="886"/>
      <c r="AF34" s="886"/>
      <c r="AG34" s="886"/>
      <c r="AH34" s="886"/>
      <c r="AI34" s="886"/>
    </row>
    <row r="35" spans="2:35" ht="6" customHeight="1" x14ac:dyDescent="0.25">
      <c r="B35" s="274"/>
      <c r="I35" s="245"/>
      <c r="J35" s="56"/>
      <c r="K35" s="56"/>
      <c r="O35" s="40"/>
      <c r="P35" s="40"/>
      <c r="Q35" s="174"/>
      <c r="R35" s="275"/>
      <c r="S35" s="255"/>
      <c r="T35" s="256"/>
      <c r="U35" s="256"/>
      <c r="V35" s="139"/>
      <c r="W35" s="253"/>
      <c r="Y35" s="884">
        <v>30</v>
      </c>
      <c r="Z35" s="885" t="s">
        <v>825</v>
      </c>
      <c r="AA35" s="885" t="s">
        <v>825</v>
      </c>
      <c r="AB35" s="886"/>
      <c r="AC35" s="886"/>
      <c r="AD35" s="886"/>
      <c r="AE35" s="886"/>
      <c r="AF35" s="886"/>
      <c r="AG35" s="886"/>
      <c r="AH35" s="886"/>
      <c r="AI35" s="886"/>
    </row>
    <row r="36" spans="2:35" ht="15.75" x14ac:dyDescent="0.25">
      <c r="B36" s="274"/>
      <c r="I36" s="245"/>
      <c r="J36" s="56"/>
      <c r="K36" s="56"/>
      <c r="O36" s="40"/>
      <c r="P36" s="40"/>
      <c r="Q36" s="174" t="s">
        <v>32</v>
      </c>
      <c r="R36" s="275"/>
      <c r="S36" s="255" t="s">
        <v>11</v>
      </c>
      <c r="T36" s="726" t="s">
        <v>769</v>
      </c>
      <c r="U36" s="726"/>
      <c r="V36" s="139"/>
      <c r="W36" s="253"/>
      <c r="Y36" s="884">
        <v>40</v>
      </c>
      <c r="Z36" s="885" t="s">
        <v>826</v>
      </c>
      <c r="AA36" s="885" t="s">
        <v>826</v>
      </c>
      <c r="AB36" s="886"/>
      <c r="AC36" s="886"/>
      <c r="AD36" s="886"/>
      <c r="AE36" s="886"/>
      <c r="AF36" s="886"/>
      <c r="AG36" s="886"/>
      <c r="AH36" s="886"/>
      <c r="AI36" s="886"/>
    </row>
    <row r="37" spans="2:35" ht="6" customHeight="1" x14ac:dyDescent="0.25">
      <c r="B37" s="274"/>
      <c r="I37" s="245"/>
      <c r="J37" s="56"/>
      <c r="K37" s="56"/>
      <c r="O37" s="40"/>
      <c r="P37" s="40"/>
      <c r="Q37" s="174"/>
      <c r="R37" s="275"/>
      <c r="S37" s="255"/>
      <c r="T37" s="256"/>
      <c r="U37" s="256"/>
      <c r="V37" s="139"/>
      <c r="W37" s="253"/>
      <c r="Y37" s="884">
        <v>50</v>
      </c>
      <c r="Z37" s="885" t="s">
        <v>827</v>
      </c>
      <c r="AA37" s="885" t="s">
        <v>827</v>
      </c>
      <c r="AB37" s="886"/>
      <c r="AC37" s="886"/>
      <c r="AD37" s="886"/>
      <c r="AE37" s="886"/>
      <c r="AF37" s="886"/>
      <c r="AG37" s="886"/>
      <c r="AH37" s="886"/>
      <c r="AI37" s="886"/>
    </row>
    <row r="38" spans="2:35" ht="15.75" x14ac:dyDescent="0.25">
      <c r="B38" s="274"/>
      <c r="I38" s="245"/>
      <c r="J38" s="56"/>
      <c r="K38" s="56"/>
      <c r="O38" s="40"/>
      <c r="P38" s="40"/>
      <c r="Q38" s="174" t="s">
        <v>33</v>
      </c>
      <c r="R38" s="275"/>
      <c r="S38" s="255" t="s">
        <v>11</v>
      </c>
      <c r="T38" s="726" t="s">
        <v>770</v>
      </c>
      <c r="U38" s="726"/>
      <c r="V38" s="139"/>
      <c r="W38" s="253"/>
      <c r="Y38" s="884">
        <v>60</v>
      </c>
      <c r="Z38" s="885" t="s">
        <v>828</v>
      </c>
      <c r="AA38" s="885" t="s">
        <v>828</v>
      </c>
      <c r="AB38" s="886"/>
      <c r="AC38" s="886"/>
      <c r="AD38" s="886"/>
      <c r="AE38" s="886"/>
      <c r="AF38" s="886"/>
      <c r="AG38" s="886"/>
      <c r="AH38" s="886"/>
      <c r="AI38" s="886"/>
    </row>
    <row r="39" spans="2:35" ht="6" customHeight="1" x14ac:dyDescent="0.25">
      <c r="B39" s="274"/>
      <c r="I39" s="245"/>
      <c r="J39" s="56"/>
      <c r="K39" s="56"/>
      <c r="O39" s="40"/>
      <c r="P39" s="40"/>
      <c r="Q39" s="174"/>
      <c r="R39" s="275"/>
      <c r="S39" s="255"/>
      <c r="T39" s="256"/>
      <c r="U39" s="256"/>
      <c r="V39" s="139"/>
      <c r="W39" s="253"/>
      <c r="Y39" s="884">
        <v>70</v>
      </c>
      <c r="Z39" s="885" t="s">
        <v>829</v>
      </c>
      <c r="AA39" s="885" t="s">
        <v>829</v>
      </c>
      <c r="AB39" s="886"/>
      <c r="AC39" s="886"/>
      <c r="AD39" s="886"/>
      <c r="AE39" s="886"/>
      <c r="AF39" s="886"/>
      <c r="AG39" s="886"/>
      <c r="AH39" s="886"/>
      <c r="AI39" s="886"/>
    </row>
    <row r="40" spans="2:35" ht="15.75" x14ac:dyDescent="0.25">
      <c r="B40" s="274"/>
      <c r="I40" s="245"/>
      <c r="J40" s="56"/>
      <c r="K40" s="56"/>
      <c r="O40" s="40"/>
      <c r="P40" s="40"/>
      <c r="Q40" s="174" t="s">
        <v>34</v>
      </c>
      <c r="R40" s="275"/>
      <c r="S40" s="255" t="s">
        <v>11</v>
      </c>
      <c r="T40" s="263"/>
      <c r="U40" s="263"/>
      <c r="V40" s="139"/>
      <c r="W40" s="253"/>
      <c r="Y40" s="884">
        <v>80</v>
      </c>
      <c r="Z40" s="885" t="s">
        <v>830</v>
      </c>
      <c r="AA40" s="885" t="s">
        <v>830</v>
      </c>
      <c r="AB40" s="886"/>
      <c r="AC40" s="886"/>
      <c r="AD40" s="886"/>
      <c r="AE40" s="886"/>
      <c r="AF40" s="886"/>
      <c r="AG40" s="886"/>
      <c r="AH40" s="886"/>
      <c r="AI40" s="886"/>
    </row>
    <row r="41" spans="2:35" ht="6" customHeight="1" x14ac:dyDescent="0.25">
      <c r="B41" s="274"/>
      <c r="I41" s="245"/>
      <c r="J41" s="56"/>
      <c r="K41" s="56"/>
      <c r="O41" s="40"/>
      <c r="P41" s="40"/>
      <c r="Q41" s="174"/>
      <c r="R41" s="255"/>
      <c r="S41" s="255"/>
      <c r="T41" s="746"/>
      <c r="U41" s="746"/>
      <c r="V41" s="139"/>
      <c r="W41" s="253"/>
      <c r="Y41" s="884">
        <v>90</v>
      </c>
      <c r="Z41" s="885" t="s">
        <v>831</v>
      </c>
      <c r="AA41" s="885" t="s">
        <v>831</v>
      </c>
      <c r="AB41" s="886"/>
      <c r="AC41" s="886"/>
      <c r="AD41" s="886"/>
      <c r="AE41" s="886"/>
      <c r="AF41" s="886"/>
      <c r="AG41" s="886"/>
      <c r="AH41" s="886"/>
      <c r="AI41" s="886"/>
    </row>
    <row r="42" spans="2:35" ht="15" x14ac:dyDescent="0.25">
      <c r="B42" s="274"/>
      <c r="I42" s="245"/>
      <c r="J42" s="56"/>
      <c r="K42" s="56"/>
      <c r="O42" s="40"/>
      <c r="P42" s="40"/>
      <c r="Q42" s="174" t="s">
        <v>35</v>
      </c>
      <c r="R42" s="255"/>
      <c r="S42" s="255" t="s">
        <v>11</v>
      </c>
      <c r="T42" s="726"/>
      <c r="U42" s="726"/>
      <c r="V42" s="139"/>
      <c r="W42" s="253"/>
      <c r="Y42" s="884">
        <v>100</v>
      </c>
      <c r="Z42" s="885" t="s">
        <v>832</v>
      </c>
      <c r="AA42" s="885" t="s">
        <v>833</v>
      </c>
      <c r="AB42" s="886"/>
      <c r="AC42" s="886"/>
      <c r="AD42" s="886"/>
      <c r="AE42" s="886"/>
      <c r="AF42" s="886"/>
      <c r="AG42" s="886"/>
      <c r="AH42" s="886"/>
      <c r="AI42" s="886"/>
    </row>
    <row r="43" spans="2:35" ht="6" customHeight="1" x14ac:dyDescent="0.25">
      <c r="B43" s="274"/>
      <c r="I43" s="245"/>
      <c r="J43" s="56"/>
      <c r="K43" s="56"/>
      <c r="O43" s="40"/>
      <c r="P43" s="40"/>
      <c r="Q43" s="174"/>
      <c r="R43" s="255"/>
      <c r="S43" s="255"/>
      <c r="T43" s="256"/>
      <c r="U43" s="256"/>
      <c r="V43" s="139"/>
      <c r="W43" s="253"/>
      <c r="Y43" s="884">
        <v>200</v>
      </c>
      <c r="Z43" s="885" t="s">
        <v>834</v>
      </c>
      <c r="AA43" s="885" t="s">
        <v>834</v>
      </c>
      <c r="AB43" s="886"/>
      <c r="AC43" s="886"/>
      <c r="AD43" s="886"/>
      <c r="AE43" s="886"/>
      <c r="AF43" s="886"/>
      <c r="AG43" s="886"/>
      <c r="AH43" s="886"/>
      <c r="AI43" s="886"/>
    </row>
    <row r="44" spans="2:35" ht="15" x14ac:dyDescent="0.25">
      <c r="B44" s="274"/>
      <c r="I44" s="245"/>
      <c r="J44" s="56"/>
      <c r="K44" s="56"/>
      <c r="O44" s="40"/>
      <c r="P44" s="40"/>
      <c r="Q44" s="174" t="s">
        <v>36</v>
      </c>
      <c r="R44" s="255"/>
      <c r="S44" s="255" t="s">
        <v>11</v>
      </c>
      <c r="T44" s="263" t="s">
        <v>771</v>
      </c>
      <c r="U44" s="263"/>
      <c r="V44" s="139"/>
      <c r="W44" s="253"/>
      <c r="Y44" s="884">
        <v>300</v>
      </c>
      <c r="Z44" s="885" t="s">
        <v>835</v>
      </c>
      <c r="AA44" s="885" t="s">
        <v>835</v>
      </c>
      <c r="AB44" s="886"/>
      <c r="AC44" s="886"/>
      <c r="AD44" s="886"/>
      <c r="AE44" s="886"/>
      <c r="AF44" s="886"/>
      <c r="AG44" s="886"/>
      <c r="AH44" s="886"/>
      <c r="AI44" s="886"/>
    </row>
    <row r="45" spans="2:35" ht="6" customHeight="1" x14ac:dyDescent="0.25">
      <c r="B45" s="274"/>
      <c r="I45" s="245"/>
      <c r="J45" s="56"/>
      <c r="K45" s="56"/>
      <c r="O45" s="40"/>
      <c r="P45" s="40"/>
      <c r="Q45" s="174"/>
      <c r="R45" s="255"/>
      <c r="S45" s="255"/>
      <c r="T45" s="256"/>
      <c r="U45" s="256"/>
      <c r="V45" s="139"/>
      <c r="W45" s="253"/>
      <c r="Y45" s="884">
        <v>400</v>
      </c>
      <c r="Z45" s="885" t="s">
        <v>836</v>
      </c>
      <c r="AA45" s="885" t="s">
        <v>836</v>
      </c>
      <c r="AB45" s="886"/>
      <c r="AC45" s="886"/>
      <c r="AD45" s="886"/>
      <c r="AE45" s="886"/>
      <c r="AF45" s="886"/>
      <c r="AG45" s="886"/>
      <c r="AH45" s="886"/>
      <c r="AI45" s="886"/>
    </row>
    <row r="46" spans="2:35" ht="15" x14ac:dyDescent="0.25">
      <c r="B46" s="274"/>
      <c r="I46" s="245"/>
      <c r="J46" s="56"/>
      <c r="K46" s="56"/>
      <c r="O46" s="40"/>
      <c r="P46" s="40"/>
      <c r="Q46" s="174" t="s">
        <v>37</v>
      </c>
      <c r="R46" s="255"/>
      <c r="S46" s="255" t="s">
        <v>11</v>
      </c>
      <c r="T46" s="263" t="s">
        <v>772</v>
      </c>
      <c r="U46" s="263"/>
      <c r="V46" s="139"/>
      <c r="W46" s="253"/>
      <c r="Y46" s="884">
        <v>500</v>
      </c>
      <c r="Z46" s="885" t="s">
        <v>837</v>
      </c>
      <c r="AA46" s="885" t="s">
        <v>837</v>
      </c>
      <c r="AB46" s="886"/>
      <c r="AC46" s="886"/>
      <c r="AD46" s="886"/>
      <c r="AE46" s="886"/>
      <c r="AF46" s="886"/>
      <c r="AG46" s="886"/>
      <c r="AH46" s="886"/>
      <c r="AI46" s="886"/>
    </row>
    <row r="47" spans="2:35" ht="6" customHeight="1" x14ac:dyDescent="0.25">
      <c r="B47" s="274"/>
      <c r="I47" s="245"/>
      <c r="J47" s="56"/>
      <c r="K47" s="56"/>
      <c r="O47" s="40"/>
      <c r="P47" s="40"/>
      <c r="Q47" s="174"/>
      <c r="R47" s="255"/>
      <c r="S47" s="255"/>
      <c r="T47" s="256"/>
      <c r="U47" s="256"/>
      <c r="V47" s="139"/>
      <c r="W47" s="253"/>
      <c r="Y47" s="884">
        <v>600</v>
      </c>
      <c r="Z47" s="885" t="s">
        <v>838</v>
      </c>
      <c r="AA47" s="885" t="s">
        <v>838</v>
      </c>
      <c r="AB47" s="886"/>
      <c r="AC47" s="886"/>
      <c r="AD47" s="886"/>
      <c r="AE47" s="886"/>
      <c r="AF47" s="886"/>
      <c r="AG47" s="886"/>
      <c r="AH47" s="886"/>
      <c r="AI47" s="886"/>
    </row>
    <row r="48" spans="2:35" ht="15" x14ac:dyDescent="0.25">
      <c r="B48" s="274"/>
      <c r="I48" s="245"/>
      <c r="J48" s="56"/>
      <c r="K48" s="56"/>
      <c r="O48" s="40"/>
      <c r="P48" s="40"/>
      <c r="Q48" s="174" t="s">
        <v>38</v>
      </c>
      <c r="R48" s="255"/>
      <c r="S48" s="255" t="s">
        <v>11</v>
      </c>
      <c r="T48" s="263"/>
      <c r="U48" s="263"/>
      <c r="V48" s="139"/>
      <c r="W48" s="253"/>
      <c r="Y48" s="884">
        <v>700</v>
      </c>
      <c r="Z48" s="885" t="s">
        <v>839</v>
      </c>
      <c r="AA48" s="885" t="s">
        <v>839</v>
      </c>
      <c r="AB48" s="886"/>
      <c r="AC48" s="886"/>
      <c r="AD48" s="886"/>
      <c r="AE48" s="886"/>
      <c r="AF48" s="886"/>
      <c r="AG48" s="886"/>
      <c r="AH48" s="886"/>
      <c r="AI48" s="886"/>
    </row>
    <row r="49" spans="2:35" ht="6" customHeight="1" x14ac:dyDescent="0.25">
      <c r="B49" s="274"/>
      <c r="I49" s="245"/>
      <c r="J49" s="56"/>
      <c r="K49" s="56"/>
      <c r="O49" s="40"/>
      <c r="P49" s="40"/>
      <c r="Q49" s="174"/>
      <c r="R49" s="255"/>
      <c r="S49" s="255"/>
      <c r="T49" s="256"/>
      <c r="U49" s="256"/>
      <c r="V49" s="139"/>
      <c r="W49" s="253"/>
      <c r="Y49" s="884">
        <v>800</v>
      </c>
      <c r="Z49" s="885" t="s">
        <v>840</v>
      </c>
      <c r="AA49" s="885" t="s">
        <v>840</v>
      </c>
      <c r="AB49" s="886"/>
      <c r="AC49" s="886"/>
      <c r="AD49" s="886"/>
      <c r="AE49" s="886"/>
      <c r="AF49" s="886"/>
      <c r="AG49" s="886"/>
      <c r="AH49" s="886"/>
      <c r="AI49" s="886"/>
    </row>
    <row r="50" spans="2:35" ht="27" customHeight="1" x14ac:dyDescent="0.25">
      <c r="B50" s="274"/>
      <c r="I50" s="245"/>
      <c r="J50" s="261" t="s">
        <v>39</v>
      </c>
      <c r="K50" s="56"/>
      <c r="M50" s="737">
        <f>TRUNC(O433,0)</f>
        <v>229955541</v>
      </c>
      <c r="N50" s="738"/>
      <c r="O50" s="40"/>
      <c r="Q50" s="174" t="s">
        <v>40</v>
      </c>
      <c r="R50" s="255"/>
      <c r="S50" s="242" t="s">
        <v>11</v>
      </c>
      <c r="T50" s="263" t="s">
        <v>774</v>
      </c>
      <c r="U50" s="276"/>
      <c r="V50" s="139"/>
      <c r="W50" s="253"/>
      <c r="Y50" s="884">
        <v>900</v>
      </c>
      <c r="Z50" s="885" t="s">
        <v>841</v>
      </c>
      <c r="AA50" s="885" t="s">
        <v>841</v>
      </c>
      <c r="AB50" s="886"/>
      <c r="AC50" s="886"/>
      <c r="AD50" s="886"/>
      <c r="AE50" s="886"/>
      <c r="AF50" s="886"/>
      <c r="AG50" s="886"/>
      <c r="AH50" s="886"/>
      <c r="AI50" s="886"/>
    </row>
    <row r="51" spans="2:35" ht="6" customHeight="1" x14ac:dyDescent="0.25">
      <c r="B51" s="274"/>
      <c r="C51" s="49"/>
      <c r="D51" s="49"/>
      <c r="E51" s="127"/>
      <c r="F51" s="127"/>
      <c r="G51" s="127"/>
      <c r="H51" s="127"/>
      <c r="I51" s="245"/>
      <c r="J51" s="56"/>
      <c r="K51" s="56"/>
      <c r="Q51" s="176"/>
      <c r="U51" s="252"/>
      <c r="V51" s="139"/>
      <c r="W51" s="253"/>
      <c r="Y51" s="917"/>
      <c r="Z51" s="918"/>
      <c r="AA51" s="918"/>
      <c r="AB51" s="886"/>
      <c r="AC51" s="886"/>
      <c r="AD51" s="886"/>
      <c r="AE51" s="886"/>
      <c r="AF51" s="886"/>
      <c r="AG51" s="886"/>
      <c r="AH51" s="886"/>
      <c r="AI51" s="886"/>
    </row>
    <row r="52" spans="2:35" ht="47.25" customHeight="1" x14ac:dyDescent="0.25">
      <c r="B52" s="254"/>
      <c r="F52" s="127"/>
      <c r="G52" s="127"/>
      <c r="H52" s="127"/>
      <c r="I52" s="245"/>
      <c r="J52" s="920" t="str">
        <f>+AA3</f>
        <v>Doscientos Veintinueve Millones Novecientos Cincuenta y Cinco Mil Quinientos Cuarenta y Un Pesos M/Cte</v>
      </c>
      <c r="K52" s="920"/>
      <c r="L52" s="920"/>
      <c r="M52" s="920"/>
      <c r="N52" s="920"/>
      <c r="O52" s="920"/>
      <c r="P52" s="277"/>
      <c r="Q52" s="174" t="s">
        <v>41</v>
      </c>
      <c r="R52" s="255"/>
      <c r="S52" s="242" t="s">
        <v>11</v>
      </c>
      <c r="T52" s="726" t="s">
        <v>564</v>
      </c>
      <c r="U52" s="726"/>
      <c r="V52" s="139"/>
      <c r="W52" s="253"/>
      <c r="Y52" s="919"/>
      <c r="Z52" s="919"/>
      <c r="AA52" s="919"/>
      <c r="AB52" s="919"/>
      <c r="AC52" s="919"/>
      <c r="AD52" s="919"/>
      <c r="AE52" s="919"/>
      <c r="AF52" s="919"/>
      <c r="AG52" s="919"/>
      <c r="AH52" s="919"/>
      <c r="AI52" s="919"/>
    </row>
    <row r="53" spans="2:35" ht="15.75" customHeight="1" x14ac:dyDescent="0.2">
      <c r="B53" s="266"/>
      <c r="D53" s="727"/>
      <c r="E53" s="727"/>
      <c r="F53" s="127"/>
      <c r="G53" s="127"/>
      <c r="H53" s="127"/>
      <c r="I53" s="245"/>
      <c r="J53" s="56"/>
      <c r="K53" s="56"/>
      <c r="V53" s="139"/>
      <c r="W53" s="253"/>
      <c r="Y53" s="874"/>
      <c r="Z53" s="874"/>
      <c r="AA53" s="874"/>
      <c r="AB53" s="874"/>
      <c r="AC53" s="874"/>
      <c r="AD53" s="874"/>
      <c r="AE53" s="874"/>
      <c r="AF53" s="874"/>
      <c r="AG53" s="874"/>
      <c r="AH53" s="874"/>
      <c r="AI53" s="874"/>
    </row>
    <row r="54" spans="2:35" x14ac:dyDescent="0.2">
      <c r="B54" s="728" t="s">
        <v>42</v>
      </c>
      <c r="C54" s="729"/>
      <c r="D54" s="729"/>
      <c r="E54" s="729"/>
      <c r="F54" s="729"/>
      <c r="G54" s="729"/>
      <c r="H54" s="729"/>
      <c r="I54" s="729"/>
      <c r="J54" s="729"/>
      <c r="K54" s="729"/>
      <c r="L54" s="729"/>
      <c r="M54" s="729"/>
      <c r="N54" s="729"/>
      <c r="O54" s="729"/>
      <c r="P54" s="729"/>
      <c r="Q54" s="729"/>
      <c r="R54" s="729"/>
      <c r="S54" s="729"/>
      <c r="T54" s="729"/>
      <c r="U54" s="729"/>
      <c r="V54" s="729"/>
      <c r="W54" s="730"/>
    </row>
    <row r="55" spans="2:35" ht="3.6" customHeight="1" x14ac:dyDescent="0.2">
      <c r="B55" s="40"/>
      <c r="C55" s="40"/>
      <c r="D55" s="40"/>
      <c r="E55" s="40"/>
      <c r="F55" s="40"/>
      <c r="G55" s="40"/>
      <c r="H55" s="40"/>
      <c r="I55" s="245"/>
      <c r="J55" s="39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</row>
    <row r="56" spans="2:35" ht="20.100000000000001" customHeight="1" x14ac:dyDescent="0.2">
      <c r="B56" s="731" t="s">
        <v>43</v>
      </c>
      <c r="C56" s="732"/>
      <c r="D56" s="732"/>
      <c r="E56" s="732"/>
      <c r="F56" s="732"/>
      <c r="G56" s="732"/>
      <c r="H56" s="732"/>
      <c r="I56" s="732"/>
      <c r="J56" s="732"/>
      <c r="K56" s="732"/>
      <c r="L56" s="733"/>
      <c r="M56" s="280"/>
      <c r="N56" s="131" t="s">
        <v>44</v>
      </c>
      <c r="O56" s="281"/>
      <c r="P56" s="282"/>
      <c r="Q56" s="131"/>
      <c r="R56" s="281"/>
      <c r="S56" s="282"/>
      <c r="T56" s="281"/>
      <c r="U56" s="281"/>
      <c r="V56" s="281"/>
      <c r="W56" s="283"/>
    </row>
    <row r="57" spans="2:35" ht="3" customHeight="1" x14ac:dyDescent="0.2"/>
    <row r="58" spans="2:35" x14ac:dyDescent="0.2">
      <c r="B58" s="284" t="s">
        <v>45</v>
      </c>
      <c r="C58" s="217" t="s">
        <v>46</v>
      </c>
      <c r="D58" s="217"/>
      <c r="E58" s="217"/>
      <c r="F58" s="217"/>
      <c r="G58" s="217"/>
      <c r="H58" s="217"/>
      <c r="I58" s="285" t="s">
        <v>47</v>
      </c>
      <c r="J58" s="185" t="s">
        <v>48</v>
      </c>
      <c r="K58" s="286" t="s">
        <v>49</v>
      </c>
      <c r="L58" s="217" t="s">
        <v>50</v>
      </c>
      <c r="M58" s="287"/>
      <c r="N58" s="220" t="s">
        <v>51</v>
      </c>
      <c r="O58" s="288"/>
      <c r="P58" s="287"/>
      <c r="Q58" s="220" t="s">
        <v>52</v>
      </c>
      <c r="R58" s="282"/>
      <c r="S58" s="280"/>
      <c r="T58" s="282" t="s">
        <v>53</v>
      </c>
      <c r="U58" s="282"/>
      <c r="V58" s="282"/>
      <c r="W58" s="288"/>
    </row>
    <row r="59" spans="2:35" x14ac:dyDescent="0.2">
      <c r="B59" s="289"/>
      <c r="C59" s="40"/>
      <c r="D59" s="40"/>
      <c r="E59" s="40"/>
      <c r="F59" s="40"/>
      <c r="G59" s="40"/>
      <c r="H59" s="40"/>
      <c r="J59" s="57"/>
      <c r="K59" s="226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</row>
    <row r="60" spans="2:35" ht="20.100000000000001" customHeight="1" x14ac:dyDescent="0.2">
      <c r="B60" s="734" t="s">
        <v>54</v>
      </c>
      <c r="C60" s="735"/>
      <c r="D60" s="735"/>
      <c r="E60" s="735"/>
      <c r="F60" s="735"/>
      <c r="G60" s="735"/>
      <c r="H60" s="735"/>
      <c r="I60" s="735"/>
      <c r="J60" s="735"/>
      <c r="K60" s="735"/>
      <c r="L60" s="736"/>
      <c r="M60" s="280"/>
      <c r="N60" s="131"/>
      <c r="O60" s="281"/>
      <c r="P60" s="282"/>
      <c r="Q60" s="131"/>
      <c r="R60" s="281"/>
      <c r="S60" s="282"/>
      <c r="T60" s="281"/>
      <c r="U60" s="281"/>
      <c r="V60" s="281"/>
      <c r="W60" s="283"/>
    </row>
    <row r="61" spans="2:35" x14ac:dyDescent="0.2">
      <c r="B61" s="290" t="s">
        <v>45</v>
      </c>
      <c r="C61" s="58" t="s">
        <v>46</v>
      </c>
      <c r="D61" s="58"/>
      <c r="E61" s="58"/>
      <c r="F61" s="58"/>
      <c r="G61" s="58"/>
      <c r="H61" s="58"/>
      <c r="I61" s="58" t="s">
        <v>47</v>
      </c>
      <c r="J61" s="58" t="s">
        <v>48</v>
      </c>
      <c r="K61" s="58" t="s">
        <v>49</v>
      </c>
      <c r="L61" s="58" t="s">
        <v>50</v>
      </c>
      <c r="M61" s="40"/>
      <c r="N61" s="132" t="s">
        <v>55</v>
      </c>
      <c r="O61" s="58" t="s">
        <v>50</v>
      </c>
      <c r="P61" s="40"/>
      <c r="Q61" s="132" t="s">
        <v>55</v>
      </c>
      <c r="R61" s="58" t="s">
        <v>50</v>
      </c>
      <c r="S61" s="40"/>
      <c r="T61" s="218" t="s">
        <v>55</v>
      </c>
      <c r="U61" s="58" t="s">
        <v>56</v>
      </c>
      <c r="V61" s="291" t="s">
        <v>57</v>
      </c>
      <c r="W61" s="292"/>
    </row>
    <row r="62" spans="2:35" ht="12.75" customHeight="1" x14ac:dyDescent="0.2">
      <c r="B62" s="290"/>
      <c r="C62" s="721" t="s">
        <v>58</v>
      </c>
      <c r="D62" s="722"/>
      <c r="E62" s="722"/>
      <c r="F62" s="722"/>
      <c r="G62" s="722"/>
      <c r="H62" s="723"/>
      <c r="I62" s="223"/>
      <c r="J62" s="59"/>
      <c r="K62" s="58"/>
      <c r="L62" s="293"/>
      <c r="M62" s="40"/>
      <c r="N62" s="33"/>
      <c r="O62" s="294"/>
      <c r="P62" s="40"/>
      <c r="Q62" s="33"/>
      <c r="R62" s="295"/>
      <c r="S62" s="40"/>
      <c r="T62" s="33"/>
      <c r="U62" s="295"/>
      <c r="V62" s="575"/>
      <c r="W62" s="576"/>
    </row>
    <row r="63" spans="2:35" ht="12.75" customHeight="1" x14ac:dyDescent="0.2">
      <c r="B63" s="223"/>
      <c r="C63" s="652"/>
      <c r="D63" s="653"/>
      <c r="E63" s="653"/>
      <c r="F63" s="653"/>
      <c r="G63" s="653"/>
      <c r="H63" s="654"/>
      <c r="I63" s="223"/>
      <c r="J63" s="296"/>
      <c r="K63" s="297"/>
      <c r="L63" s="293">
        <f>ROUND(J63*K63,0)</f>
        <v>0</v>
      </c>
      <c r="M63" s="40"/>
      <c r="N63" s="34"/>
      <c r="O63" s="294">
        <f>ROUND((ROUNDDOWN(N63,2))*K63,2)</f>
        <v>0</v>
      </c>
      <c r="P63" s="40"/>
      <c r="Q63" s="34"/>
      <c r="R63" s="295">
        <f>ROUND(Q63*K63,2)</f>
        <v>0</v>
      </c>
      <c r="S63" s="40"/>
      <c r="T63" s="33">
        <f>N63+Q63</f>
        <v>0</v>
      </c>
      <c r="U63" s="295">
        <f>ROUND((ROUNDDOWN(T63,2))*K63,2)</f>
        <v>0</v>
      </c>
      <c r="V63" s="575">
        <f t="shared" ref="V63:V65" si="0">IF(L63=0,0)+IF(L63&gt;0,U63/L63)</f>
        <v>0</v>
      </c>
      <c r="W63" s="576"/>
    </row>
    <row r="64" spans="2:35" ht="12.75" customHeight="1" x14ac:dyDescent="0.2">
      <c r="B64" s="223"/>
      <c r="C64" s="652"/>
      <c r="D64" s="653"/>
      <c r="E64" s="653"/>
      <c r="F64" s="653"/>
      <c r="G64" s="653"/>
      <c r="H64" s="654"/>
      <c r="I64" s="223"/>
      <c r="J64" s="296"/>
      <c r="K64" s="297"/>
      <c r="L64" s="293">
        <f t="shared" ref="L64:L65" si="1">ROUND(J64*K64,0)</f>
        <v>0</v>
      </c>
      <c r="M64" s="40"/>
      <c r="N64" s="34"/>
      <c r="O64" s="294">
        <f t="shared" ref="O64:O65" si="2">ROUND((ROUNDDOWN(N64,2))*K64,2)</f>
        <v>0</v>
      </c>
      <c r="P64" s="40"/>
      <c r="Q64" s="34"/>
      <c r="R64" s="295">
        <f t="shared" ref="R64:R65" si="3">ROUND(Q64*K64,2)</f>
        <v>0</v>
      </c>
      <c r="S64" s="40"/>
      <c r="T64" s="33">
        <f t="shared" ref="T64:T65" si="4">N64+Q64</f>
        <v>0</v>
      </c>
      <c r="U64" s="295">
        <f t="shared" ref="U64:U65" si="5">+ROUND((ROUNDDOWN(T64,2))*K64,2)</f>
        <v>0</v>
      </c>
      <c r="V64" s="575">
        <f t="shared" si="0"/>
        <v>0</v>
      </c>
      <c r="W64" s="576"/>
    </row>
    <row r="65" spans="1:23" ht="12.75" customHeight="1" x14ac:dyDescent="0.2">
      <c r="B65" s="223"/>
      <c r="C65" s="652"/>
      <c r="D65" s="653"/>
      <c r="E65" s="653"/>
      <c r="F65" s="653"/>
      <c r="G65" s="653"/>
      <c r="H65" s="654"/>
      <c r="I65" s="223"/>
      <c r="J65" s="296"/>
      <c r="K65" s="297"/>
      <c r="L65" s="293">
        <f t="shared" si="1"/>
        <v>0</v>
      </c>
      <c r="M65" s="40"/>
      <c r="N65" s="34"/>
      <c r="O65" s="294">
        <f t="shared" si="2"/>
        <v>0</v>
      </c>
      <c r="P65" s="40"/>
      <c r="Q65" s="34"/>
      <c r="R65" s="295">
        <f t="shared" si="3"/>
        <v>0</v>
      </c>
      <c r="S65" s="40"/>
      <c r="T65" s="33">
        <f t="shared" si="4"/>
        <v>0</v>
      </c>
      <c r="U65" s="295">
        <f t="shared" si="5"/>
        <v>0</v>
      </c>
      <c r="V65" s="575">
        <f t="shared" si="0"/>
        <v>0</v>
      </c>
      <c r="W65" s="576"/>
    </row>
    <row r="66" spans="1:23" s="248" customFormat="1" ht="33.75" customHeight="1" x14ac:dyDescent="0.2">
      <c r="A66" s="287"/>
      <c r="B66" s="298"/>
      <c r="C66" s="744" t="s">
        <v>59</v>
      </c>
      <c r="D66" s="745"/>
      <c r="E66" s="745"/>
      <c r="F66" s="745"/>
      <c r="G66" s="745"/>
      <c r="H66" s="745"/>
      <c r="I66" s="299"/>
      <c r="J66" s="60"/>
      <c r="K66" s="300"/>
      <c r="L66" s="301">
        <f>SUM(L62:L65)</f>
        <v>0</v>
      </c>
      <c r="M66" s="52"/>
      <c r="N66" s="134"/>
      <c r="O66" s="301">
        <f>SUM(O63:O65)</f>
        <v>0</v>
      </c>
      <c r="P66" s="302"/>
      <c r="Q66" s="133"/>
      <c r="R66" s="301">
        <f>SUM(R63:R65)</f>
        <v>0</v>
      </c>
      <c r="S66" s="303"/>
      <c r="T66" s="36"/>
      <c r="U66" s="301">
        <f>SUM(U63:U65)</f>
        <v>0</v>
      </c>
      <c r="V66" s="724">
        <f>IF(L66=0,0)+IF(L66&gt;0,U66/L66)</f>
        <v>0</v>
      </c>
      <c r="W66" s="724"/>
    </row>
    <row r="67" spans="1:23" s="248" customFormat="1" x14ac:dyDescent="0.2">
      <c r="A67" s="287"/>
      <c r="B67" s="304"/>
      <c r="C67" s="305"/>
      <c r="D67" s="305"/>
      <c r="E67" s="305"/>
      <c r="F67" s="305"/>
      <c r="G67" s="305"/>
      <c r="H67" s="305"/>
      <c r="I67" s="306"/>
      <c r="J67" s="61"/>
      <c r="K67" s="307"/>
      <c r="L67" s="307"/>
      <c r="M67" s="52"/>
      <c r="N67" s="134"/>
      <c r="O67" s="307"/>
      <c r="P67" s="40"/>
      <c r="Q67" s="134"/>
      <c r="R67" s="152"/>
      <c r="S67" s="52"/>
      <c r="T67" s="35"/>
      <c r="U67" s="152"/>
      <c r="V67" s="49"/>
      <c r="W67" s="49"/>
    </row>
    <row r="68" spans="1:23" x14ac:dyDescent="0.2">
      <c r="B68" s="290" t="s">
        <v>45</v>
      </c>
      <c r="C68" s="58" t="s">
        <v>46</v>
      </c>
      <c r="D68" s="58"/>
      <c r="E68" s="58"/>
      <c r="F68" s="58"/>
      <c r="G68" s="58"/>
      <c r="H68" s="58"/>
      <c r="I68" s="58" t="s">
        <v>47</v>
      </c>
      <c r="J68" s="58" t="s">
        <v>48</v>
      </c>
      <c r="K68" s="58" t="s">
        <v>49</v>
      </c>
      <c r="L68" s="58" t="s">
        <v>50</v>
      </c>
      <c r="M68" s="40"/>
      <c r="N68" s="132" t="s">
        <v>55</v>
      </c>
      <c r="O68" s="58" t="s">
        <v>50</v>
      </c>
      <c r="P68" s="40"/>
      <c r="Q68" s="132" t="s">
        <v>55</v>
      </c>
      <c r="R68" s="58" t="s">
        <v>50</v>
      </c>
      <c r="S68" s="40"/>
      <c r="T68" s="218" t="s">
        <v>55</v>
      </c>
      <c r="U68" s="58" t="s">
        <v>56</v>
      </c>
      <c r="V68" s="291" t="s">
        <v>57</v>
      </c>
      <c r="W68" s="292"/>
    </row>
    <row r="69" spans="1:23" ht="12.75" customHeight="1" x14ac:dyDescent="0.2">
      <c r="B69" s="290"/>
      <c r="C69" s="721" t="s">
        <v>58</v>
      </c>
      <c r="D69" s="722"/>
      <c r="E69" s="722"/>
      <c r="F69" s="722"/>
      <c r="G69" s="722"/>
      <c r="H69" s="723"/>
      <c r="I69" s="223"/>
      <c r="J69" s="59"/>
      <c r="K69" s="58"/>
      <c r="L69" s="293"/>
      <c r="M69" s="40"/>
      <c r="N69" s="33"/>
      <c r="O69" s="294"/>
      <c r="P69" s="40"/>
      <c r="Q69" s="33"/>
      <c r="R69" s="295"/>
      <c r="S69" s="40"/>
      <c r="T69" s="33"/>
      <c r="U69" s="295"/>
      <c r="V69" s="575"/>
      <c r="W69" s="576"/>
    </row>
    <row r="70" spans="1:23" ht="12.75" customHeight="1" x14ac:dyDescent="0.2">
      <c r="B70" s="223"/>
      <c r="C70" s="652"/>
      <c r="D70" s="653"/>
      <c r="E70" s="653"/>
      <c r="F70" s="653"/>
      <c r="G70" s="653"/>
      <c r="H70" s="654"/>
      <c r="I70" s="223"/>
      <c r="J70" s="296"/>
      <c r="K70" s="297"/>
      <c r="L70" s="293">
        <f>ROUND(J70*K70,0)</f>
        <v>0</v>
      </c>
      <c r="M70" s="40"/>
      <c r="N70" s="34"/>
      <c r="O70" s="294">
        <f>ROUND((ROUNDDOWN(N70,2))*K70,2)</f>
        <v>0</v>
      </c>
      <c r="P70" s="40"/>
      <c r="Q70" s="34"/>
      <c r="R70" s="295">
        <f>ROUND(Q70*K70,2)</f>
        <v>0</v>
      </c>
      <c r="S70" s="40"/>
      <c r="T70" s="33">
        <f>N70+Q70</f>
        <v>0</v>
      </c>
      <c r="U70" s="295">
        <f>ROUND((ROUNDDOWN(T70,2))*K70,2)</f>
        <v>0</v>
      </c>
      <c r="V70" s="575">
        <f t="shared" ref="V70:V72" si="6">IF(L70=0,0)+IF(L70&gt;0,U70/L70)</f>
        <v>0</v>
      </c>
      <c r="W70" s="576"/>
    </row>
    <row r="71" spans="1:23" ht="12.75" customHeight="1" x14ac:dyDescent="0.2">
      <c r="B71" s="223"/>
      <c r="C71" s="652"/>
      <c r="D71" s="653"/>
      <c r="E71" s="653"/>
      <c r="F71" s="653"/>
      <c r="G71" s="653"/>
      <c r="H71" s="654"/>
      <c r="I71" s="223"/>
      <c r="J71" s="296"/>
      <c r="K71" s="297"/>
      <c r="L71" s="293">
        <f t="shared" ref="L71:L72" si="7">ROUND(J71*K71,0)</f>
        <v>0</v>
      </c>
      <c r="M71" s="40"/>
      <c r="N71" s="34"/>
      <c r="O71" s="294">
        <f t="shared" ref="O71:O72" si="8">ROUND((ROUNDDOWN(N71,2))*K71,2)</f>
        <v>0</v>
      </c>
      <c r="P71" s="40"/>
      <c r="Q71" s="34"/>
      <c r="R71" s="295">
        <f t="shared" ref="R71:R72" si="9">ROUND(Q71*K71,2)</f>
        <v>0</v>
      </c>
      <c r="S71" s="40"/>
      <c r="T71" s="33">
        <f t="shared" ref="T71:T72" si="10">N71+Q71</f>
        <v>0</v>
      </c>
      <c r="U71" s="295">
        <f t="shared" ref="U71:U72" si="11">+ROUND((ROUNDDOWN(T71,2))*K71,2)</f>
        <v>0</v>
      </c>
      <c r="V71" s="575">
        <f t="shared" si="6"/>
        <v>0</v>
      </c>
      <c r="W71" s="576"/>
    </row>
    <row r="72" spans="1:23" ht="12.75" customHeight="1" x14ac:dyDescent="0.2">
      <c r="B72" s="223"/>
      <c r="C72" s="652"/>
      <c r="D72" s="653"/>
      <c r="E72" s="653"/>
      <c r="F72" s="653"/>
      <c r="G72" s="653"/>
      <c r="H72" s="654"/>
      <c r="I72" s="223"/>
      <c r="J72" s="296"/>
      <c r="K72" s="297"/>
      <c r="L72" s="293">
        <f t="shared" si="7"/>
        <v>0</v>
      </c>
      <c r="M72" s="40"/>
      <c r="N72" s="34"/>
      <c r="O72" s="294">
        <f t="shared" si="8"/>
        <v>0</v>
      </c>
      <c r="P72" s="40"/>
      <c r="Q72" s="34"/>
      <c r="R72" s="295">
        <f t="shared" si="9"/>
        <v>0</v>
      </c>
      <c r="S72" s="40"/>
      <c r="T72" s="33">
        <f t="shared" si="10"/>
        <v>0</v>
      </c>
      <c r="U72" s="295">
        <f t="shared" si="11"/>
        <v>0</v>
      </c>
      <c r="V72" s="575">
        <f t="shared" si="6"/>
        <v>0</v>
      </c>
      <c r="W72" s="576"/>
    </row>
    <row r="73" spans="1:23" s="248" customFormat="1" ht="33.75" customHeight="1" x14ac:dyDescent="0.2">
      <c r="A73" s="287"/>
      <c r="B73" s="298"/>
      <c r="C73" s="744" t="s">
        <v>547</v>
      </c>
      <c r="D73" s="745"/>
      <c r="E73" s="745"/>
      <c r="F73" s="745"/>
      <c r="G73" s="745"/>
      <c r="H73" s="745"/>
      <c r="I73" s="299"/>
      <c r="J73" s="60"/>
      <c r="K73" s="300"/>
      <c r="L73" s="301">
        <f>SUM(L69:L72)</f>
        <v>0</v>
      </c>
      <c r="M73" s="52"/>
      <c r="N73" s="134"/>
      <c r="O73" s="301">
        <f>SUM(O70:O72)</f>
        <v>0</v>
      </c>
      <c r="P73" s="302"/>
      <c r="Q73" s="133"/>
      <c r="R73" s="301">
        <f>SUM(R70:R72)</f>
        <v>0</v>
      </c>
      <c r="S73" s="303"/>
      <c r="T73" s="36"/>
      <c r="U73" s="301">
        <f>SUM(U70:U72)</f>
        <v>0</v>
      </c>
      <c r="V73" s="724">
        <f>IF(L73=0,0)+IF(L73&gt;0,U73/L73)</f>
        <v>0</v>
      </c>
      <c r="W73" s="724"/>
    </row>
    <row r="74" spans="1:23" s="248" customFormat="1" x14ac:dyDescent="0.2">
      <c r="A74" s="287"/>
      <c r="B74" s="304"/>
      <c r="C74" s="305"/>
      <c r="D74" s="305"/>
      <c r="E74" s="305"/>
      <c r="F74" s="305"/>
      <c r="G74" s="305"/>
      <c r="H74" s="305"/>
      <c r="I74" s="306"/>
      <c r="J74" s="61"/>
      <c r="K74" s="307"/>
      <c r="L74" s="307"/>
      <c r="M74" s="52"/>
      <c r="N74" s="134"/>
      <c r="O74" s="307"/>
      <c r="P74" s="40"/>
      <c r="Q74" s="134"/>
      <c r="R74" s="152"/>
      <c r="S74" s="52"/>
      <c r="T74" s="35"/>
      <c r="U74" s="152"/>
      <c r="V74" s="49"/>
      <c r="W74" s="49"/>
    </row>
    <row r="75" spans="1:23" x14ac:dyDescent="0.2">
      <c r="B75" s="58" t="s">
        <v>45</v>
      </c>
      <c r="C75" s="739" t="s">
        <v>543</v>
      </c>
      <c r="D75" s="740"/>
      <c r="E75" s="740"/>
      <c r="F75" s="740"/>
      <c r="G75" s="740"/>
      <c r="H75" s="741"/>
      <c r="I75" s="58" t="s">
        <v>47</v>
      </c>
      <c r="J75" s="58" t="s">
        <v>48</v>
      </c>
      <c r="K75" s="58" t="s">
        <v>49</v>
      </c>
      <c r="L75" s="58" t="s">
        <v>50</v>
      </c>
      <c r="M75" s="40"/>
      <c r="N75" s="132" t="s">
        <v>55</v>
      </c>
      <c r="O75" s="58" t="s">
        <v>50</v>
      </c>
      <c r="P75" s="40"/>
      <c r="Q75" s="132" t="s">
        <v>55</v>
      </c>
      <c r="R75" s="58" t="s">
        <v>50</v>
      </c>
      <c r="S75" s="40"/>
      <c r="T75" s="308" t="s">
        <v>55</v>
      </c>
      <c r="U75" s="58" t="s">
        <v>56</v>
      </c>
      <c r="V75" s="291" t="s">
        <v>57</v>
      </c>
      <c r="W75" s="292"/>
    </row>
    <row r="76" spans="1:23" x14ac:dyDescent="0.2">
      <c r="B76" s="309"/>
      <c r="C76" s="707"/>
      <c r="D76" s="708"/>
      <c r="E76" s="708"/>
      <c r="F76" s="708"/>
      <c r="G76" s="708"/>
      <c r="H76" s="709"/>
      <c r="I76" s="309"/>
      <c r="J76" s="296"/>
      <c r="K76" s="297"/>
      <c r="L76" s="293">
        <f t="shared" ref="L76:L78" si="12">ROUND(J76*K76,0)</f>
        <v>0</v>
      </c>
      <c r="M76" s="40"/>
      <c r="N76" s="34"/>
      <c r="O76" s="294">
        <f t="shared" ref="O76:O78" si="13">ROUND((ROUNDDOWN(N76,2))*K76,2)</f>
        <v>0</v>
      </c>
      <c r="P76" s="40"/>
      <c r="Q76" s="34"/>
      <c r="R76" s="295">
        <f t="shared" ref="R76:R78" si="14">ROUND(Q76*K76,2)</f>
        <v>0</v>
      </c>
      <c r="S76" s="40"/>
      <c r="T76" s="33">
        <f t="shared" ref="T76:T78" si="15">N76+Q76</f>
        <v>0</v>
      </c>
      <c r="U76" s="295">
        <f t="shared" ref="U76:U78" si="16">+ROUND((ROUNDDOWN(T76,2))*K76,2)</f>
        <v>0</v>
      </c>
      <c r="V76" s="575">
        <f t="shared" ref="V76:V78" si="17">IF(L76=0,0)+IF(L76&gt;0,U76/L76)</f>
        <v>0</v>
      </c>
      <c r="W76" s="576"/>
    </row>
    <row r="77" spans="1:23" x14ac:dyDescent="0.2">
      <c r="B77" s="223"/>
      <c r="C77" s="652"/>
      <c r="D77" s="653"/>
      <c r="E77" s="653"/>
      <c r="F77" s="653"/>
      <c r="G77" s="653"/>
      <c r="H77" s="654"/>
      <c r="I77" s="223"/>
      <c r="J77" s="296"/>
      <c r="K77" s="297"/>
      <c r="L77" s="293">
        <f t="shared" ref="L77" si="18">ROUND(J77*K77,0)</f>
        <v>0</v>
      </c>
      <c r="M77" s="40"/>
      <c r="N77" s="34"/>
      <c r="O77" s="294">
        <f t="shared" ref="O77" si="19">ROUND((ROUNDDOWN(N77,2))*K77,2)</f>
        <v>0</v>
      </c>
      <c r="P77" s="40"/>
      <c r="Q77" s="34"/>
      <c r="R77" s="295">
        <f t="shared" ref="R77" si="20">ROUND(Q77*K77,2)</f>
        <v>0</v>
      </c>
      <c r="S77" s="40"/>
      <c r="T77" s="33">
        <f t="shared" ref="T77" si="21">N77+Q77</f>
        <v>0</v>
      </c>
      <c r="U77" s="295">
        <f t="shared" ref="U77" si="22">+ROUND((ROUNDDOWN(T77,2))*K77,2)</f>
        <v>0</v>
      </c>
      <c r="V77" s="575">
        <f t="shared" ref="V77" si="23">IF(L77=0,0)+IF(L77&gt;0,U77/L77)</f>
        <v>0</v>
      </c>
      <c r="W77" s="576"/>
    </row>
    <row r="78" spans="1:23" x14ac:dyDescent="0.2">
      <c r="B78" s="223"/>
      <c r="C78" s="652"/>
      <c r="D78" s="653"/>
      <c r="E78" s="653"/>
      <c r="F78" s="653"/>
      <c r="G78" s="653"/>
      <c r="H78" s="654"/>
      <c r="I78" s="223"/>
      <c r="J78" s="296"/>
      <c r="K78" s="297"/>
      <c r="L78" s="293">
        <f t="shared" si="12"/>
        <v>0</v>
      </c>
      <c r="M78" s="40"/>
      <c r="N78" s="34"/>
      <c r="O78" s="294">
        <f t="shared" si="13"/>
        <v>0</v>
      </c>
      <c r="P78" s="40"/>
      <c r="Q78" s="34"/>
      <c r="R78" s="295">
        <f t="shared" si="14"/>
        <v>0</v>
      </c>
      <c r="S78" s="40"/>
      <c r="T78" s="33">
        <f t="shared" si="15"/>
        <v>0</v>
      </c>
      <c r="U78" s="295">
        <f t="shared" si="16"/>
        <v>0</v>
      </c>
      <c r="V78" s="575">
        <f t="shared" si="17"/>
        <v>0</v>
      </c>
      <c r="W78" s="576"/>
    </row>
    <row r="79" spans="1:23" ht="22.5" customHeight="1" x14ac:dyDescent="0.2">
      <c r="B79" s="750" t="s">
        <v>60</v>
      </c>
      <c r="C79" s="751"/>
      <c r="D79" s="751"/>
      <c r="E79" s="751"/>
      <c r="F79" s="751"/>
      <c r="G79" s="751"/>
      <c r="H79" s="752"/>
      <c r="I79" s="299"/>
      <c r="J79" s="60"/>
      <c r="K79" s="300"/>
      <c r="L79" s="301">
        <f>SUM(L76:L78)</f>
        <v>0</v>
      </c>
      <c r="M79" s="40"/>
      <c r="N79" s="40"/>
      <c r="O79" s="301">
        <f>SUM(O76:O78)</f>
        <v>0</v>
      </c>
      <c r="P79" s="40"/>
      <c r="Q79" s="40"/>
      <c r="R79" s="301">
        <f>SUM(R76:R78)</f>
        <v>0</v>
      </c>
      <c r="S79" s="40"/>
      <c r="T79" s="40"/>
      <c r="U79" s="301">
        <f>SUM(U76:U78)</f>
        <v>0</v>
      </c>
      <c r="V79" s="40"/>
      <c r="W79" s="40"/>
    </row>
    <row r="80" spans="1:23" ht="22.5" customHeight="1" x14ac:dyDescent="0.2">
      <c r="B80" s="306"/>
      <c r="C80" s="306"/>
      <c r="D80" s="306"/>
      <c r="E80" s="306"/>
      <c r="F80" s="306"/>
      <c r="G80" s="306"/>
      <c r="H80" s="306"/>
      <c r="I80" s="306"/>
      <c r="J80" s="61"/>
      <c r="K80" s="307"/>
      <c r="L80" s="152"/>
      <c r="M80" s="40"/>
      <c r="N80" s="40"/>
      <c r="O80" s="152"/>
      <c r="P80" s="40"/>
      <c r="Q80" s="40"/>
      <c r="R80" s="152"/>
      <c r="S80" s="40"/>
      <c r="T80" s="40"/>
      <c r="U80" s="152"/>
      <c r="V80" s="40"/>
      <c r="W80" s="40"/>
    </row>
    <row r="81" spans="1:24" ht="20.100000000000001" customHeight="1" x14ac:dyDescent="0.2">
      <c r="B81" s="747" t="s">
        <v>61</v>
      </c>
      <c r="C81" s="748"/>
      <c r="D81" s="748"/>
      <c r="E81" s="748"/>
      <c r="F81" s="748"/>
      <c r="G81" s="748"/>
      <c r="H81" s="748"/>
      <c r="I81" s="748"/>
      <c r="J81" s="748"/>
      <c r="K81" s="748"/>
      <c r="L81" s="749"/>
      <c r="M81" s="280"/>
      <c r="N81" s="131"/>
      <c r="O81" s="281"/>
      <c r="P81" s="282"/>
      <c r="Q81" s="131"/>
      <c r="R81" s="281"/>
      <c r="S81" s="282"/>
      <c r="T81" s="281"/>
      <c r="U81" s="281"/>
      <c r="V81" s="281"/>
      <c r="W81" s="283"/>
    </row>
    <row r="82" spans="1:24" x14ac:dyDescent="0.2">
      <c r="B82" s="290" t="s">
        <v>45</v>
      </c>
      <c r="C82" s="58" t="s">
        <v>46</v>
      </c>
      <c r="D82" s="58"/>
      <c r="E82" s="58"/>
      <c r="F82" s="58"/>
      <c r="G82" s="58"/>
      <c r="H82" s="58"/>
      <c r="I82" s="58" t="s">
        <v>47</v>
      </c>
      <c r="J82" s="58" t="s">
        <v>48</v>
      </c>
      <c r="K82" s="58" t="s">
        <v>49</v>
      </c>
      <c r="L82" s="58" t="s">
        <v>50</v>
      </c>
      <c r="M82" s="40"/>
      <c r="N82" s="135" t="s">
        <v>55</v>
      </c>
      <c r="O82" s="310" t="s">
        <v>50</v>
      </c>
      <c r="P82" s="40"/>
      <c r="Q82" s="135" t="s">
        <v>55</v>
      </c>
      <c r="R82" s="310" t="s">
        <v>50</v>
      </c>
      <c r="S82" s="40"/>
      <c r="T82" s="310" t="s">
        <v>55</v>
      </c>
      <c r="U82" s="310" t="s">
        <v>56</v>
      </c>
      <c r="V82" s="311" t="s">
        <v>57</v>
      </c>
      <c r="W82" s="312"/>
    </row>
    <row r="83" spans="1:24" ht="12.75" customHeight="1" x14ac:dyDescent="0.2">
      <c r="B83" s="290"/>
      <c r="C83" s="721" t="s">
        <v>62</v>
      </c>
      <c r="D83" s="722"/>
      <c r="E83" s="722"/>
      <c r="F83" s="722"/>
      <c r="G83" s="722"/>
      <c r="H83" s="723"/>
      <c r="I83" s="620"/>
      <c r="J83" s="621"/>
      <c r="K83" s="621"/>
      <c r="L83" s="622"/>
      <c r="M83" s="40"/>
      <c r="N83" s="756"/>
      <c r="O83" s="757"/>
      <c r="P83" s="757"/>
      <c r="Q83" s="757"/>
      <c r="R83" s="757"/>
      <c r="S83" s="757"/>
      <c r="T83" s="757"/>
      <c r="U83" s="757"/>
      <c r="V83" s="757"/>
      <c r="W83" s="758"/>
    </row>
    <row r="84" spans="1:24" x14ac:dyDescent="0.2">
      <c r="B84" s="223"/>
      <c r="C84" s="753"/>
      <c r="D84" s="754"/>
      <c r="E84" s="754"/>
      <c r="F84" s="754"/>
      <c r="G84" s="754"/>
      <c r="H84" s="755"/>
      <c r="I84" s="223"/>
      <c r="J84" s="296"/>
      <c r="K84" s="297"/>
      <c r="L84" s="293">
        <f t="shared" ref="L84:L85" si="24">ROUND(J84*K84,0)</f>
        <v>0</v>
      </c>
      <c r="M84" s="40"/>
      <c r="N84" s="34"/>
      <c r="O84" s="294">
        <f t="shared" ref="O84:O85" si="25">ROUND((ROUNDDOWN(N84,2))*K84,2)</f>
        <v>0</v>
      </c>
      <c r="P84" s="40"/>
      <c r="Q84" s="34"/>
      <c r="R84" s="295">
        <f t="shared" ref="R84:R85" si="26">ROUND(Q84*K84,2)</f>
        <v>0</v>
      </c>
      <c r="S84" s="40"/>
      <c r="T84" s="33">
        <f t="shared" ref="T84:T85" si="27">N84+Q84</f>
        <v>0</v>
      </c>
      <c r="U84" s="295">
        <f t="shared" ref="U84:U85" si="28">+ROUND((ROUNDDOWN(T84,2))*K84,2)</f>
        <v>0</v>
      </c>
      <c r="V84" s="575">
        <f t="shared" ref="V84:V85" si="29">IF(L84=0,0)+IF(L84&gt;0,U84/L84)</f>
        <v>0</v>
      </c>
      <c r="W84" s="576"/>
    </row>
    <row r="85" spans="1:24" x14ac:dyDescent="0.2">
      <c r="B85" s="223"/>
      <c r="C85" s="777"/>
      <c r="D85" s="778"/>
      <c r="E85" s="778"/>
      <c r="F85" s="778"/>
      <c r="G85" s="778"/>
      <c r="H85" s="779"/>
      <c r="I85" s="313"/>
      <c r="J85" s="296"/>
      <c r="K85" s="297"/>
      <c r="L85" s="293">
        <f t="shared" si="24"/>
        <v>0</v>
      </c>
      <c r="M85" s="40"/>
      <c r="N85" s="34"/>
      <c r="O85" s="294">
        <f t="shared" si="25"/>
        <v>0</v>
      </c>
      <c r="P85" s="40"/>
      <c r="Q85" s="34"/>
      <c r="R85" s="295">
        <f t="shared" si="26"/>
        <v>0</v>
      </c>
      <c r="S85" s="40"/>
      <c r="T85" s="33">
        <f t="shared" si="27"/>
        <v>0</v>
      </c>
      <c r="U85" s="295">
        <f t="shared" si="28"/>
        <v>0</v>
      </c>
      <c r="V85" s="575">
        <f t="shared" si="29"/>
        <v>0</v>
      </c>
      <c r="W85" s="576"/>
    </row>
    <row r="86" spans="1:24" s="248" customFormat="1" ht="19.5" customHeight="1" x14ac:dyDescent="0.2">
      <c r="A86" s="287"/>
      <c r="B86" s="298"/>
      <c r="C86" s="775" t="s">
        <v>63</v>
      </c>
      <c r="D86" s="776"/>
      <c r="E86" s="776"/>
      <c r="F86" s="776"/>
      <c r="G86" s="776"/>
      <c r="H86" s="776"/>
      <c r="I86" s="299"/>
      <c r="J86" s="62"/>
      <c r="K86" s="314"/>
      <c r="L86" s="315">
        <f>SUM(L84:L85)</f>
        <v>0</v>
      </c>
      <c r="M86" s="52"/>
      <c r="N86" s="134"/>
      <c r="O86" s="315">
        <f>SUM(O84:O85)</f>
        <v>0</v>
      </c>
      <c r="P86" s="40"/>
      <c r="Q86" s="134"/>
      <c r="R86" s="315">
        <f>SUM(R84:R85)</f>
        <v>0</v>
      </c>
      <c r="S86" s="52"/>
      <c r="T86" s="35"/>
      <c r="U86" s="315">
        <f>SUM(U84:U85)</f>
        <v>0</v>
      </c>
      <c r="V86" s="743"/>
      <c r="W86" s="743"/>
    </row>
    <row r="87" spans="1:24" ht="22.5" customHeight="1" x14ac:dyDescent="0.2">
      <c r="B87" s="306"/>
      <c r="C87" s="306"/>
      <c r="D87" s="306"/>
      <c r="E87" s="306"/>
      <c r="F87" s="306"/>
      <c r="G87" s="306"/>
      <c r="H87" s="306"/>
      <c r="I87" s="306"/>
      <c r="J87" s="61"/>
      <c r="K87" s="307"/>
      <c r="L87" s="152"/>
      <c r="M87" s="40"/>
      <c r="N87" s="40"/>
      <c r="O87" s="152"/>
      <c r="P87" s="40"/>
      <c r="Q87" s="40"/>
      <c r="R87" s="152"/>
      <c r="S87" s="40"/>
      <c r="T87" s="40"/>
      <c r="U87" s="152"/>
      <c r="V87" s="40"/>
      <c r="W87" s="40"/>
    </row>
    <row r="88" spans="1:24" ht="14.25" customHeight="1" x14ac:dyDescent="0.2">
      <c r="C88" s="40"/>
      <c r="D88" s="40"/>
      <c r="E88" s="40"/>
      <c r="F88" s="40"/>
      <c r="G88" s="40"/>
      <c r="H88" s="40"/>
      <c r="J88" s="57"/>
      <c r="K88" s="226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</row>
    <row r="89" spans="1:24" ht="20.100000000000001" customHeight="1" x14ac:dyDescent="0.2">
      <c r="B89" s="731" t="s">
        <v>64</v>
      </c>
      <c r="C89" s="732"/>
      <c r="D89" s="732"/>
      <c r="E89" s="732"/>
      <c r="F89" s="732"/>
      <c r="G89" s="732"/>
      <c r="H89" s="732"/>
      <c r="I89" s="732"/>
      <c r="J89" s="732"/>
      <c r="K89" s="732"/>
      <c r="L89" s="733"/>
      <c r="M89" s="280"/>
      <c r="N89" s="216"/>
      <c r="O89" s="316"/>
      <c r="P89" s="317"/>
      <c r="Q89" s="216"/>
      <c r="R89" s="193"/>
      <c r="S89" s="318"/>
      <c r="T89" s="193"/>
      <c r="U89" s="193"/>
      <c r="V89" s="193"/>
      <c r="W89" s="193"/>
    </row>
    <row r="90" spans="1:24" ht="20.100000000000001" customHeight="1" x14ac:dyDescent="0.2">
      <c r="B90" s="731" t="s">
        <v>780</v>
      </c>
      <c r="C90" s="732"/>
      <c r="D90" s="732"/>
      <c r="E90" s="732"/>
      <c r="F90" s="732"/>
      <c r="G90" s="732"/>
      <c r="H90" s="732"/>
      <c r="I90" s="732"/>
      <c r="J90" s="732"/>
      <c r="K90" s="732"/>
      <c r="L90" s="733"/>
      <c r="M90" s="287"/>
      <c r="N90" s="189"/>
      <c r="O90" s="319"/>
      <c r="P90" s="320"/>
      <c r="Q90" s="189"/>
      <c r="R90" s="319"/>
      <c r="S90" s="320"/>
      <c r="T90" s="193"/>
      <c r="U90" s="193"/>
      <c r="V90" s="603"/>
      <c r="W90" s="603"/>
    </row>
    <row r="91" spans="1:24" ht="20.100000000000001" customHeight="1" x14ac:dyDescent="0.2">
      <c r="B91" s="321"/>
      <c r="C91" s="628" t="s">
        <v>521</v>
      </c>
      <c r="D91" s="629"/>
      <c r="E91" s="629"/>
      <c r="F91" s="629"/>
      <c r="G91" s="629"/>
      <c r="H91" s="630"/>
      <c r="I91" s="322"/>
      <c r="J91" s="322"/>
      <c r="K91" s="322"/>
      <c r="L91" s="323"/>
      <c r="M91" s="287"/>
      <c r="N91" s="189"/>
      <c r="O91" s="319"/>
      <c r="P91" s="320"/>
      <c r="Q91" s="189"/>
      <c r="R91" s="319"/>
      <c r="S91" s="320"/>
      <c r="T91" s="193"/>
      <c r="U91" s="193"/>
      <c r="V91" s="324"/>
      <c r="W91" s="325"/>
    </row>
    <row r="92" spans="1:24" ht="20.100000000000001" customHeight="1" x14ac:dyDescent="0.2">
      <c r="B92" s="186">
        <v>1</v>
      </c>
      <c r="C92" s="631" t="s">
        <v>520</v>
      </c>
      <c r="D92" s="632"/>
      <c r="E92" s="632"/>
      <c r="F92" s="632"/>
      <c r="G92" s="632"/>
      <c r="H92" s="633"/>
      <c r="I92" s="58" t="s">
        <v>47</v>
      </c>
      <c r="J92" s="58" t="s">
        <v>48</v>
      </c>
      <c r="K92" s="58" t="s">
        <v>49</v>
      </c>
      <c r="L92" s="58" t="s">
        <v>50</v>
      </c>
      <c r="M92" s="287"/>
      <c r="N92" s="63"/>
      <c r="O92" s="326"/>
      <c r="P92" s="320"/>
      <c r="Q92" s="63"/>
      <c r="R92" s="326"/>
      <c r="S92" s="320"/>
      <c r="T92" s="326"/>
      <c r="U92" s="326"/>
      <c r="V92" s="579"/>
      <c r="W92" s="580"/>
    </row>
    <row r="93" spans="1:24" ht="20.100000000000001" customHeight="1" x14ac:dyDescent="0.2">
      <c r="B93" s="186" t="s">
        <v>66</v>
      </c>
      <c r="C93" s="631" t="s">
        <v>67</v>
      </c>
      <c r="D93" s="632"/>
      <c r="E93" s="632"/>
      <c r="F93" s="632"/>
      <c r="G93" s="632"/>
      <c r="H93" s="633"/>
      <c r="I93" s="329"/>
      <c r="J93" s="186"/>
      <c r="K93" s="330"/>
      <c r="L93" s="186"/>
      <c r="M93" s="287"/>
      <c r="N93" s="63"/>
      <c r="O93" s="326"/>
      <c r="P93" s="320"/>
      <c r="Q93" s="63"/>
      <c r="R93" s="326"/>
      <c r="S93" s="320"/>
      <c r="T93" s="326"/>
      <c r="U93" s="326"/>
      <c r="V93" s="579"/>
      <c r="W93" s="580"/>
    </row>
    <row r="94" spans="1:24" ht="19.5" customHeight="1" x14ac:dyDescent="0.2">
      <c r="B94" s="331" t="s">
        <v>574</v>
      </c>
      <c r="C94" s="588" t="s">
        <v>575</v>
      </c>
      <c r="D94" s="589"/>
      <c r="E94" s="589"/>
      <c r="F94" s="589"/>
      <c r="G94" s="589"/>
      <c r="H94" s="590"/>
      <c r="I94" s="223" t="s">
        <v>73</v>
      </c>
      <c r="J94" s="223">
        <f>+T94</f>
        <v>4.8</v>
      </c>
      <c r="K94" s="223">
        <v>27097</v>
      </c>
      <c r="L94" s="295">
        <f>+J94*K94</f>
        <v>130065.59999999999</v>
      </c>
      <c r="M94" s="40"/>
      <c r="N94" s="34"/>
      <c r="O94" s="294">
        <f t="shared" ref="O94:O96" si="30">ROUND((ROUNDDOWN(N94,2))*K94,2)</f>
        <v>0</v>
      </c>
      <c r="P94" s="40"/>
      <c r="Q94" s="537">
        <f>+Q206+T382</f>
        <v>4.8</v>
      </c>
      <c r="R94" s="295">
        <f t="shared" ref="R94:R96" si="31">ROUND(Q94*K94,2)</f>
        <v>130065.60000000001</v>
      </c>
      <c r="S94" s="40"/>
      <c r="T94" s="538">
        <f t="shared" ref="T94:T96" si="32">N94+Q94</f>
        <v>4.8</v>
      </c>
      <c r="U94" s="295">
        <f>+ROUND((ROUNDDOWN(T94,2))*K94,2)</f>
        <v>130065.60000000001</v>
      </c>
      <c r="V94" s="604">
        <f>IF(L94=0,0)+IF(L94&gt;0,U94/L94)</f>
        <v>1.0000000000000002</v>
      </c>
      <c r="W94" s="605"/>
      <c r="X94" s="56">
        <f>+L94-U94</f>
        <v>0</v>
      </c>
    </row>
    <row r="95" spans="1:24" ht="20.100000000000001" customHeight="1" x14ac:dyDescent="0.2">
      <c r="B95" s="331" t="s">
        <v>88</v>
      </c>
      <c r="C95" s="588" t="s">
        <v>89</v>
      </c>
      <c r="D95" s="589"/>
      <c r="E95" s="589"/>
      <c r="F95" s="589"/>
      <c r="G95" s="589"/>
      <c r="H95" s="590"/>
      <c r="I95" s="223" t="s">
        <v>87</v>
      </c>
      <c r="J95" s="223">
        <v>62.99</v>
      </c>
      <c r="K95" s="223">
        <v>18567</v>
      </c>
      <c r="L95" s="295">
        <f t="shared" ref="L95:L96" si="33">+J95*K95</f>
        <v>1169535.33</v>
      </c>
      <c r="M95" s="40"/>
      <c r="N95" s="537">
        <v>23.05</v>
      </c>
      <c r="O95" s="294">
        <f t="shared" si="30"/>
        <v>427969.35</v>
      </c>
      <c r="P95" s="40"/>
      <c r="Q95" s="537">
        <v>39.9422</v>
      </c>
      <c r="R95" s="295">
        <f t="shared" si="31"/>
        <v>741606.83</v>
      </c>
      <c r="S95" s="40"/>
      <c r="T95" s="538">
        <f t="shared" si="32"/>
        <v>62.992199999999997</v>
      </c>
      <c r="U95" s="295">
        <f t="shared" ref="U95:U98" si="34">+ROUND((ROUNDDOWN(T95,2))*K95,2)</f>
        <v>1169535.33</v>
      </c>
      <c r="V95" s="604">
        <f t="shared" ref="V95" si="35">IF(L95=0,0)+IF(L95&gt;0,U95/L95)</f>
        <v>1</v>
      </c>
      <c r="W95" s="605"/>
      <c r="X95" s="56">
        <f t="shared" ref="X95:X98" si="36">+L95-U95</f>
        <v>0</v>
      </c>
    </row>
    <row r="96" spans="1:24" ht="20.100000000000001" customHeight="1" x14ac:dyDescent="0.2">
      <c r="B96" s="331" t="s">
        <v>348</v>
      </c>
      <c r="C96" s="588" t="s">
        <v>349</v>
      </c>
      <c r="D96" s="589"/>
      <c r="E96" s="589"/>
      <c r="F96" s="589"/>
      <c r="G96" s="589"/>
      <c r="H96" s="590"/>
      <c r="I96" s="223" t="s">
        <v>87</v>
      </c>
      <c r="J96" s="223">
        <f t="shared" ref="J95:J96" si="37">+T96</f>
        <v>359.15</v>
      </c>
      <c r="K96" s="223">
        <v>9097</v>
      </c>
      <c r="L96" s="295">
        <f t="shared" si="33"/>
        <v>3267187.55</v>
      </c>
      <c r="M96" s="287"/>
      <c r="N96" s="537">
        <v>3.48</v>
      </c>
      <c r="O96" s="294">
        <f t="shared" si="30"/>
        <v>31657.56</v>
      </c>
      <c r="P96" s="40"/>
      <c r="Q96" s="537">
        <f>+T208+Q383</f>
        <v>355.66999999999996</v>
      </c>
      <c r="R96" s="295">
        <f t="shared" si="31"/>
        <v>3235529.99</v>
      </c>
      <c r="S96" s="40"/>
      <c r="T96" s="538">
        <f t="shared" si="32"/>
        <v>359.15</v>
      </c>
      <c r="U96" s="295">
        <f t="shared" si="34"/>
        <v>3267187.55</v>
      </c>
      <c r="V96" s="604">
        <f t="shared" ref="V96" si="38">IF(L96=0,0)+IF(L96&gt;0,U96/L96)</f>
        <v>1</v>
      </c>
      <c r="W96" s="605"/>
      <c r="X96" s="56">
        <f t="shared" si="36"/>
        <v>0</v>
      </c>
    </row>
    <row r="97" spans="2:24" ht="20.100000000000001" customHeight="1" x14ac:dyDescent="0.2">
      <c r="B97" s="333" t="s">
        <v>576</v>
      </c>
      <c r="C97" s="634" t="s">
        <v>336</v>
      </c>
      <c r="D97" s="635"/>
      <c r="E97" s="635"/>
      <c r="F97" s="635"/>
      <c r="G97" s="635"/>
      <c r="H97" s="636"/>
      <c r="I97" s="334"/>
      <c r="J97" s="177"/>
      <c r="K97" s="335"/>
      <c r="L97" s="336"/>
      <c r="M97" s="287"/>
      <c r="N97" s="63"/>
      <c r="O97" s="326"/>
      <c r="P97" s="320"/>
      <c r="Q97" s="63"/>
      <c r="R97" s="326"/>
      <c r="S97" s="320"/>
      <c r="T97" s="326"/>
      <c r="U97" s="326"/>
      <c r="V97" s="606"/>
      <c r="W97" s="607"/>
      <c r="X97" s="56">
        <f t="shared" si="36"/>
        <v>0</v>
      </c>
    </row>
    <row r="98" spans="2:24" ht="23.25" customHeight="1" x14ac:dyDescent="0.2">
      <c r="B98" s="186" t="s">
        <v>394</v>
      </c>
      <c r="C98" s="588" t="s">
        <v>395</v>
      </c>
      <c r="D98" s="589"/>
      <c r="E98" s="589"/>
      <c r="F98" s="589"/>
      <c r="G98" s="589"/>
      <c r="H98" s="590"/>
      <c r="I98" s="223" t="s">
        <v>92</v>
      </c>
      <c r="J98" s="223">
        <f>+T98</f>
        <v>337</v>
      </c>
      <c r="K98" s="223">
        <v>37766</v>
      </c>
      <c r="L98" s="295">
        <f>+J98*K98</f>
        <v>12727142</v>
      </c>
      <c r="M98" s="287"/>
      <c r="N98" s="63"/>
      <c r="O98" s="326"/>
      <c r="P98" s="320"/>
      <c r="Q98" s="63"/>
      <c r="R98" s="326"/>
      <c r="S98" s="320"/>
      <c r="T98" s="538">
        <v>337</v>
      </c>
      <c r="U98" s="539">
        <f t="shared" si="34"/>
        <v>12727142</v>
      </c>
      <c r="V98" s="604">
        <f t="shared" ref="V98" si="39">IF(L98=0,0)+IF(L98&gt;0,U98/L98)</f>
        <v>1</v>
      </c>
      <c r="W98" s="605"/>
      <c r="X98" s="56">
        <f t="shared" si="36"/>
        <v>0</v>
      </c>
    </row>
    <row r="99" spans="2:24" ht="20.100000000000001" hidden="1" customHeight="1" x14ac:dyDescent="0.2">
      <c r="B99" s="337"/>
      <c r="C99" s="611"/>
      <c r="D99" s="612"/>
      <c r="E99" s="612"/>
      <c r="F99" s="612"/>
      <c r="G99" s="612"/>
      <c r="H99" s="613"/>
      <c r="I99" s="338"/>
      <c r="J99" s="296"/>
      <c r="K99" s="297"/>
      <c r="L99" s="293">
        <f t="shared" ref="L99" si="40">ROUND(J99*K99,0)</f>
        <v>0</v>
      </c>
      <c r="M99" s="40"/>
      <c r="N99" s="34"/>
      <c r="O99" s="294">
        <f t="shared" ref="O99" si="41">ROUND((ROUNDDOWN(N99,2))*K99,2)</f>
        <v>0</v>
      </c>
      <c r="P99" s="40"/>
      <c r="Q99" s="34"/>
      <c r="R99" s="295">
        <f t="shared" ref="R99" si="42">ROUND(Q99*K99,2)</f>
        <v>0</v>
      </c>
      <c r="S99" s="40"/>
      <c r="T99" s="33">
        <f t="shared" ref="T99" si="43">N99+Q99</f>
        <v>0</v>
      </c>
      <c r="U99" s="295">
        <f t="shared" ref="U99" si="44">+ROUND((ROUNDDOWN(T99,2))*K99,2)</f>
        <v>0</v>
      </c>
      <c r="V99" s="575">
        <f t="shared" ref="V99" si="45">IF(L99=0,0)+IF(L99&gt;0,U99/L99)</f>
        <v>0</v>
      </c>
      <c r="W99" s="576"/>
    </row>
    <row r="100" spans="2:24" ht="20.100000000000001" hidden="1" customHeight="1" x14ac:dyDescent="0.2">
      <c r="B100" s="321"/>
      <c r="C100" s="628"/>
      <c r="D100" s="629"/>
      <c r="E100" s="629"/>
      <c r="F100" s="629"/>
      <c r="G100" s="629"/>
      <c r="H100" s="630"/>
      <c r="I100" s="322"/>
      <c r="J100" s="322"/>
      <c r="K100" s="322"/>
      <c r="L100" s="323"/>
      <c r="M100" s="287"/>
      <c r="N100" s="63"/>
      <c r="O100" s="326"/>
      <c r="P100" s="320"/>
      <c r="Q100" s="63"/>
      <c r="R100" s="326"/>
      <c r="S100" s="320"/>
      <c r="T100" s="326"/>
      <c r="U100" s="326"/>
      <c r="V100" s="327"/>
      <c r="W100" s="328"/>
    </row>
    <row r="101" spans="2:24" ht="20.100000000000001" hidden="1" customHeight="1" x14ac:dyDescent="0.2">
      <c r="B101" s="339"/>
      <c r="C101" s="614"/>
      <c r="D101" s="615"/>
      <c r="E101" s="615"/>
      <c r="F101" s="615"/>
      <c r="G101" s="615"/>
      <c r="H101" s="616"/>
      <c r="I101" s="340"/>
      <c r="J101" s="188"/>
      <c r="K101" s="341"/>
      <c r="L101" s="341"/>
      <c r="M101" s="287"/>
      <c r="N101" s="63"/>
      <c r="O101" s="326"/>
      <c r="P101" s="320"/>
      <c r="Q101" s="63"/>
      <c r="R101" s="326"/>
      <c r="S101" s="320"/>
      <c r="T101" s="326"/>
      <c r="U101" s="326"/>
      <c r="V101" s="579"/>
      <c r="W101" s="580"/>
    </row>
    <row r="102" spans="2:24" ht="20.100000000000001" hidden="1" customHeight="1" x14ac:dyDescent="0.2">
      <c r="B102" s="339"/>
      <c r="C102" s="614"/>
      <c r="D102" s="615"/>
      <c r="E102" s="615"/>
      <c r="F102" s="615"/>
      <c r="G102" s="615"/>
      <c r="H102" s="616"/>
      <c r="I102" s="340"/>
      <c r="J102" s="188"/>
      <c r="K102" s="341"/>
      <c r="L102" s="341"/>
      <c r="M102" s="287"/>
      <c r="N102" s="63"/>
      <c r="O102" s="326"/>
      <c r="P102" s="320"/>
      <c r="Q102" s="63"/>
      <c r="R102" s="326"/>
      <c r="S102" s="320"/>
      <c r="T102" s="326"/>
      <c r="U102" s="326"/>
      <c r="V102" s="579"/>
      <c r="W102" s="580"/>
    </row>
    <row r="103" spans="2:24" ht="20.100000000000001" hidden="1" customHeight="1" x14ac:dyDescent="0.2">
      <c r="B103" s="337"/>
      <c r="C103" s="611"/>
      <c r="D103" s="612"/>
      <c r="E103" s="612"/>
      <c r="F103" s="612"/>
      <c r="G103" s="612"/>
      <c r="H103" s="613"/>
      <c r="I103" s="338"/>
      <c r="J103" s="296"/>
      <c r="K103" s="297"/>
      <c r="L103" s="293">
        <f t="shared" ref="L103:L105" si="46">ROUND(J103*K103,0)</f>
        <v>0</v>
      </c>
      <c r="M103" s="40"/>
      <c r="N103" s="34"/>
      <c r="O103" s="294">
        <f t="shared" ref="O103:O105" si="47">ROUND((ROUNDDOWN(N103,2))*K103,2)</f>
        <v>0</v>
      </c>
      <c r="P103" s="40"/>
      <c r="Q103" s="34"/>
      <c r="R103" s="295">
        <f t="shared" ref="R103:R105" si="48">ROUND(Q103*K103,2)</f>
        <v>0</v>
      </c>
      <c r="S103" s="40"/>
      <c r="T103" s="33">
        <f t="shared" ref="T103:T105" si="49">N103+Q103</f>
        <v>0</v>
      </c>
      <c r="U103" s="295">
        <f t="shared" ref="U103:U105" si="50">+ROUND((ROUNDDOWN(T103,2))*K103,2)</f>
        <v>0</v>
      </c>
      <c r="V103" s="575">
        <f t="shared" ref="V103:V105" si="51">IF(L103=0,0)+IF(L103&gt;0,U103/L103)</f>
        <v>0</v>
      </c>
      <c r="W103" s="576"/>
    </row>
    <row r="104" spans="2:24" ht="20.100000000000001" hidden="1" customHeight="1" x14ac:dyDescent="0.2">
      <c r="B104" s="337"/>
      <c r="C104" s="611"/>
      <c r="D104" s="612"/>
      <c r="E104" s="612"/>
      <c r="F104" s="612"/>
      <c r="G104" s="612"/>
      <c r="H104" s="613"/>
      <c r="I104" s="338"/>
      <c r="J104" s="296"/>
      <c r="K104" s="297"/>
      <c r="L104" s="293">
        <f t="shared" si="46"/>
        <v>0</v>
      </c>
      <c r="M104" s="40"/>
      <c r="N104" s="34"/>
      <c r="O104" s="294">
        <f t="shared" si="47"/>
        <v>0</v>
      </c>
      <c r="P104" s="40"/>
      <c r="Q104" s="34"/>
      <c r="R104" s="295">
        <f t="shared" si="48"/>
        <v>0</v>
      </c>
      <c r="S104" s="40"/>
      <c r="T104" s="33">
        <f t="shared" si="49"/>
        <v>0</v>
      </c>
      <c r="U104" s="295">
        <f t="shared" si="50"/>
        <v>0</v>
      </c>
      <c r="V104" s="575">
        <f t="shared" si="51"/>
        <v>0</v>
      </c>
      <c r="W104" s="576"/>
    </row>
    <row r="105" spans="2:24" ht="20.100000000000001" hidden="1" customHeight="1" x14ac:dyDescent="0.2">
      <c r="B105" s="337"/>
      <c r="C105" s="611"/>
      <c r="D105" s="612"/>
      <c r="E105" s="612"/>
      <c r="F105" s="612"/>
      <c r="G105" s="612"/>
      <c r="H105" s="613"/>
      <c r="I105" s="338"/>
      <c r="J105" s="296"/>
      <c r="K105" s="297"/>
      <c r="L105" s="293">
        <f t="shared" si="46"/>
        <v>0</v>
      </c>
      <c r="M105" s="40"/>
      <c r="N105" s="34"/>
      <c r="O105" s="294">
        <f t="shared" si="47"/>
        <v>0</v>
      </c>
      <c r="P105" s="40"/>
      <c r="Q105" s="34"/>
      <c r="R105" s="295">
        <f t="shared" si="48"/>
        <v>0</v>
      </c>
      <c r="S105" s="40"/>
      <c r="T105" s="33">
        <f t="shared" si="49"/>
        <v>0</v>
      </c>
      <c r="U105" s="295">
        <f t="shared" si="50"/>
        <v>0</v>
      </c>
      <c r="V105" s="575">
        <f t="shared" si="51"/>
        <v>0</v>
      </c>
      <c r="W105" s="576"/>
    </row>
    <row r="106" spans="2:24" ht="20.100000000000001" hidden="1" customHeight="1" x14ac:dyDescent="0.2">
      <c r="B106" s="339"/>
      <c r="C106" s="614"/>
      <c r="D106" s="615"/>
      <c r="E106" s="615"/>
      <c r="F106" s="615"/>
      <c r="G106" s="615"/>
      <c r="H106" s="616"/>
      <c r="I106" s="340"/>
      <c r="J106" s="188"/>
      <c r="K106" s="341"/>
      <c r="L106" s="341"/>
      <c r="M106" s="287"/>
      <c r="N106" s="63"/>
      <c r="O106" s="326"/>
      <c r="P106" s="320"/>
      <c r="Q106" s="63"/>
      <c r="R106" s="326"/>
      <c r="S106" s="320"/>
      <c r="T106" s="326"/>
      <c r="U106" s="326"/>
      <c r="V106" s="579"/>
      <c r="W106" s="580"/>
    </row>
    <row r="107" spans="2:24" ht="20.100000000000001" hidden="1" customHeight="1" x14ac:dyDescent="0.2">
      <c r="B107" s="337"/>
      <c r="C107" s="611"/>
      <c r="D107" s="612"/>
      <c r="E107" s="612"/>
      <c r="F107" s="612"/>
      <c r="G107" s="612"/>
      <c r="H107" s="613"/>
      <c r="I107" s="338"/>
      <c r="J107" s="296"/>
      <c r="K107" s="297"/>
      <c r="L107" s="293">
        <f t="shared" ref="L107:L115" si="52">ROUND(J107*K107,0)</f>
        <v>0</v>
      </c>
      <c r="M107" s="40"/>
      <c r="N107" s="34"/>
      <c r="O107" s="294">
        <f t="shared" ref="O107:O115" si="53">ROUND((ROUNDDOWN(N107,2))*K107,2)</f>
        <v>0</v>
      </c>
      <c r="P107" s="40"/>
      <c r="Q107" s="34"/>
      <c r="R107" s="295">
        <f t="shared" ref="R107:R115" si="54">ROUND(Q107*K107,2)</f>
        <v>0</v>
      </c>
      <c r="S107" s="40"/>
      <c r="T107" s="33">
        <f t="shared" ref="T107:T115" si="55">N107+Q107</f>
        <v>0</v>
      </c>
      <c r="U107" s="295">
        <f t="shared" ref="U107:U115" si="56">+ROUND((ROUNDDOWN(T107,2))*K107,2)</f>
        <v>0</v>
      </c>
      <c r="V107" s="575">
        <f t="shared" ref="V107:V115" si="57">IF(L107=0,0)+IF(L107&gt;0,U107/L107)</f>
        <v>0</v>
      </c>
      <c r="W107" s="576"/>
    </row>
    <row r="108" spans="2:24" ht="20.100000000000001" hidden="1" customHeight="1" x14ac:dyDescent="0.2">
      <c r="B108" s="337"/>
      <c r="C108" s="611"/>
      <c r="D108" s="612"/>
      <c r="E108" s="612"/>
      <c r="F108" s="612"/>
      <c r="G108" s="612"/>
      <c r="H108" s="613"/>
      <c r="I108" s="338"/>
      <c r="J108" s="296"/>
      <c r="K108" s="297"/>
      <c r="L108" s="293">
        <f t="shared" si="52"/>
        <v>0</v>
      </c>
      <c r="M108" s="40"/>
      <c r="N108" s="34"/>
      <c r="O108" s="294">
        <f t="shared" si="53"/>
        <v>0</v>
      </c>
      <c r="P108" s="40"/>
      <c r="Q108" s="34"/>
      <c r="R108" s="295">
        <f t="shared" si="54"/>
        <v>0</v>
      </c>
      <c r="S108" s="40"/>
      <c r="T108" s="33">
        <f t="shared" si="55"/>
        <v>0</v>
      </c>
      <c r="U108" s="295">
        <f t="shared" si="56"/>
        <v>0</v>
      </c>
      <c r="V108" s="575">
        <f t="shared" si="57"/>
        <v>0</v>
      </c>
      <c r="W108" s="576"/>
    </row>
    <row r="109" spans="2:24" ht="20.100000000000001" hidden="1" customHeight="1" x14ac:dyDescent="0.2">
      <c r="B109" s="337"/>
      <c r="C109" s="611"/>
      <c r="D109" s="612"/>
      <c r="E109" s="612"/>
      <c r="F109" s="612"/>
      <c r="G109" s="612"/>
      <c r="H109" s="613"/>
      <c r="I109" s="338"/>
      <c r="J109" s="296"/>
      <c r="K109" s="297"/>
      <c r="L109" s="293">
        <f t="shared" si="52"/>
        <v>0</v>
      </c>
      <c r="M109" s="40"/>
      <c r="N109" s="34"/>
      <c r="O109" s="294">
        <f t="shared" si="53"/>
        <v>0</v>
      </c>
      <c r="P109" s="40"/>
      <c r="Q109" s="34"/>
      <c r="R109" s="295">
        <f t="shared" si="54"/>
        <v>0</v>
      </c>
      <c r="S109" s="40"/>
      <c r="T109" s="33">
        <f t="shared" si="55"/>
        <v>0</v>
      </c>
      <c r="U109" s="295">
        <f t="shared" si="56"/>
        <v>0</v>
      </c>
      <c r="V109" s="575">
        <f t="shared" si="57"/>
        <v>0</v>
      </c>
      <c r="W109" s="576"/>
    </row>
    <row r="110" spans="2:24" ht="20.100000000000001" hidden="1" customHeight="1" x14ac:dyDescent="0.2">
      <c r="B110" s="337"/>
      <c r="C110" s="611"/>
      <c r="D110" s="612"/>
      <c r="E110" s="612"/>
      <c r="F110" s="612"/>
      <c r="G110" s="612"/>
      <c r="H110" s="613"/>
      <c r="I110" s="338"/>
      <c r="J110" s="296"/>
      <c r="K110" s="297"/>
      <c r="L110" s="293">
        <f t="shared" si="52"/>
        <v>0</v>
      </c>
      <c r="M110" s="40"/>
      <c r="N110" s="34"/>
      <c r="O110" s="294">
        <f t="shared" si="53"/>
        <v>0</v>
      </c>
      <c r="P110" s="40"/>
      <c r="Q110" s="34"/>
      <c r="R110" s="295">
        <f t="shared" si="54"/>
        <v>0</v>
      </c>
      <c r="S110" s="40"/>
      <c r="T110" s="33">
        <f t="shared" si="55"/>
        <v>0</v>
      </c>
      <c r="U110" s="295">
        <f t="shared" si="56"/>
        <v>0</v>
      </c>
      <c r="V110" s="575">
        <f t="shared" si="57"/>
        <v>0</v>
      </c>
      <c r="W110" s="576"/>
    </row>
    <row r="111" spans="2:24" ht="20.100000000000001" hidden="1" customHeight="1" x14ac:dyDescent="0.2">
      <c r="B111" s="337"/>
      <c r="C111" s="611"/>
      <c r="D111" s="612"/>
      <c r="E111" s="612"/>
      <c r="F111" s="612"/>
      <c r="G111" s="612"/>
      <c r="H111" s="613"/>
      <c r="I111" s="338"/>
      <c r="J111" s="296"/>
      <c r="K111" s="297"/>
      <c r="L111" s="293">
        <f t="shared" si="52"/>
        <v>0</v>
      </c>
      <c r="M111" s="40"/>
      <c r="N111" s="34"/>
      <c r="O111" s="294">
        <f t="shared" si="53"/>
        <v>0</v>
      </c>
      <c r="P111" s="40"/>
      <c r="Q111" s="34"/>
      <c r="R111" s="295">
        <f t="shared" si="54"/>
        <v>0</v>
      </c>
      <c r="S111" s="40"/>
      <c r="T111" s="33">
        <f t="shared" si="55"/>
        <v>0</v>
      </c>
      <c r="U111" s="295">
        <f t="shared" si="56"/>
        <v>0</v>
      </c>
      <c r="V111" s="575">
        <f t="shared" si="57"/>
        <v>0</v>
      </c>
      <c r="W111" s="576"/>
    </row>
    <row r="112" spans="2:24" ht="20.100000000000001" hidden="1" customHeight="1" x14ac:dyDescent="0.2">
      <c r="B112" s="337"/>
      <c r="C112" s="611"/>
      <c r="D112" s="612"/>
      <c r="E112" s="612"/>
      <c r="F112" s="612"/>
      <c r="G112" s="612"/>
      <c r="H112" s="613"/>
      <c r="I112" s="338"/>
      <c r="J112" s="296"/>
      <c r="K112" s="297"/>
      <c r="L112" s="293">
        <f t="shared" si="52"/>
        <v>0</v>
      </c>
      <c r="M112" s="40"/>
      <c r="N112" s="34"/>
      <c r="O112" s="294">
        <f t="shared" si="53"/>
        <v>0</v>
      </c>
      <c r="P112" s="40"/>
      <c r="Q112" s="34"/>
      <c r="R112" s="295">
        <f t="shared" si="54"/>
        <v>0</v>
      </c>
      <c r="S112" s="40"/>
      <c r="T112" s="33">
        <f t="shared" si="55"/>
        <v>0</v>
      </c>
      <c r="U112" s="295">
        <f t="shared" si="56"/>
        <v>0</v>
      </c>
      <c r="V112" s="575">
        <f t="shared" si="57"/>
        <v>0</v>
      </c>
      <c r="W112" s="576"/>
    </row>
    <row r="113" spans="2:23" ht="20.100000000000001" hidden="1" customHeight="1" x14ac:dyDescent="0.2">
      <c r="B113" s="337"/>
      <c r="C113" s="611"/>
      <c r="D113" s="612"/>
      <c r="E113" s="612"/>
      <c r="F113" s="612"/>
      <c r="G113" s="612"/>
      <c r="H113" s="613"/>
      <c r="I113" s="338"/>
      <c r="J113" s="296"/>
      <c r="K113" s="297"/>
      <c r="L113" s="293">
        <f t="shared" si="52"/>
        <v>0</v>
      </c>
      <c r="M113" s="40"/>
      <c r="N113" s="34"/>
      <c r="O113" s="294">
        <f t="shared" si="53"/>
        <v>0</v>
      </c>
      <c r="P113" s="40"/>
      <c r="Q113" s="34"/>
      <c r="R113" s="295">
        <f t="shared" si="54"/>
        <v>0</v>
      </c>
      <c r="S113" s="40"/>
      <c r="T113" s="33">
        <f t="shared" si="55"/>
        <v>0</v>
      </c>
      <c r="U113" s="295">
        <f t="shared" si="56"/>
        <v>0</v>
      </c>
      <c r="V113" s="575">
        <f t="shared" si="57"/>
        <v>0</v>
      </c>
      <c r="W113" s="576"/>
    </row>
    <row r="114" spans="2:23" ht="20.100000000000001" hidden="1" customHeight="1" x14ac:dyDescent="0.2">
      <c r="B114" s="337"/>
      <c r="C114" s="611"/>
      <c r="D114" s="612"/>
      <c r="E114" s="612"/>
      <c r="F114" s="612"/>
      <c r="G114" s="612"/>
      <c r="H114" s="613"/>
      <c r="I114" s="338"/>
      <c r="J114" s="296"/>
      <c r="K114" s="297"/>
      <c r="L114" s="293">
        <f t="shared" si="52"/>
        <v>0</v>
      </c>
      <c r="M114" s="40"/>
      <c r="N114" s="34"/>
      <c r="O114" s="294">
        <f t="shared" si="53"/>
        <v>0</v>
      </c>
      <c r="P114" s="40"/>
      <c r="Q114" s="34"/>
      <c r="R114" s="295">
        <f t="shared" si="54"/>
        <v>0</v>
      </c>
      <c r="S114" s="40"/>
      <c r="T114" s="33">
        <f t="shared" si="55"/>
        <v>0</v>
      </c>
      <c r="U114" s="295">
        <f t="shared" si="56"/>
        <v>0</v>
      </c>
      <c r="V114" s="575">
        <f t="shared" si="57"/>
        <v>0</v>
      </c>
      <c r="W114" s="576"/>
    </row>
    <row r="115" spans="2:23" ht="20.100000000000001" hidden="1" customHeight="1" x14ac:dyDescent="0.2">
      <c r="B115" s="337"/>
      <c r="C115" s="611"/>
      <c r="D115" s="612"/>
      <c r="E115" s="612"/>
      <c r="F115" s="612"/>
      <c r="G115" s="612"/>
      <c r="H115" s="613"/>
      <c r="I115" s="338"/>
      <c r="J115" s="296"/>
      <c r="K115" s="297"/>
      <c r="L115" s="293">
        <f t="shared" si="52"/>
        <v>0</v>
      </c>
      <c r="M115" s="40"/>
      <c r="N115" s="34"/>
      <c r="O115" s="294">
        <f t="shared" si="53"/>
        <v>0</v>
      </c>
      <c r="P115" s="40"/>
      <c r="Q115" s="34"/>
      <c r="R115" s="295">
        <f t="shared" si="54"/>
        <v>0</v>
      </c>
      <c r="S115" s="40"/>
      <c r="T115" s="33">
        <f t="shared" si="55"/>
        <v>0</v>
      </c>
      <c r="U115" s="295">
        <f t="shared" si="56"/>
        <v>0</v>
      </c>
      <c r="V115" s="575">
        <f t="shared" si="57"/>
        <v>0</v>
      </c>
      <c r="W115" s="576"/>
    </row>
    <row r="116" spans="2:23" ht="20.100000000000001" hidden="1" customHeight="1" x14ac:dyDescent="0.2">
      <c r="B116" s="339"/>
      <c r="C116" s="617"/>
      <c r="D116" s="618"/>
      <c r="E116" s="618"/>
      <c r="F116" s="618"/>
      <c r="G116" s="618"/>
      <c r="H116" s="619"/>
      <c r="I116" s="334"/>
      <c r="J116" s="177"/>
      <c r="K116" s="335"/>
      <c r="L116" s="336"/>
      <c r="M116" s="287"/>
      <c r="N116" s="63"/>
      <c r="O116" s="326"/>
      <c r="P116" s="320"/>
      <c r="Q116" s="63"/>
      <c r="R116" s="326"/>
      <c r="S116" s="320"/>
      <c r="T116" s="326"/>
      <c r="U116" s="326"/>
      <c r="V116" s="579"/>
      <c r="W116" s="580"/>
    </row>
    <row r="117" spans="2:23" ht="20.100000000000001" hidden="1" customHeight="1" x14ac:dyDescent="0.2">
      <c r="B117" s="339"/>
      <c r="C117" s="617"/>
      <c r="D117" s="618"/>
      <c r="E117" s="618"/>
      <c r="F117" s="618"/>
      <c r="G117" s="618"/>
      <c r="H117" s="619"/>
      <c r="I117" s="334"/>
      <c r="J117" s="177"/>
      <c r="K117" s="335"/>
      <c r="L117" s="336"/>
      <c r="M117" s="287"/>
      <c r="N117" s="63"/>
      <c r="O117" s="326"/>
      <c r="P117" s="320"/>
      <c r="Q117" s="63"/>
      <c r="R117" s="326"/>
      <c r="S117" s="320"/>
      <c r="T117" s="326"/>
      <c r="U117" s="326"/>
      <c r="V117" s="579"/>
      <c r="W117" s="580"/>
    </row>
    <row r="118" spans="2:23" ht="20.100000000000001" hidden="1" customHeight="1" x14ac:dyDescent="0.2">
      <c r="B118" s="337"/>
      <c r="C118" s="611"/>
      <c r="D118" s="612"/>
      <c r="E118" s="612"/>
      <c r="F118" s="612"/>
      <c r="G118" s="612"/>
      <c r="H118" s="613"/>
      <c r="I118" s="338"/>
      <c r="J118" s="296"/>
      <c r="K118" s="297"/>
      <c r="L118" s="293">
        <f t="shared" ref="L118:L137" si="58">ROUND(J118*K118,0)</f>
        <v>0</v>
      </c>
      <c r="M118" s="40"/>
      <c r="N118" s="34"/>
      <c r="O118" s="294">
        <f t="shared" ref="O118:O137" si="59">ROUND((ROUNDDOWN(N118,2))*K118,2)</f>
        <v>0</v>
      </c>
      <c r="P118" s="40"/>
      <c r="Q118" s="34"/>
      <c r="R118" s="295">
        <f t="shared" ref="R118:R137" si="60">ROUND(Q118*K118,2)</f>
        <v>0</v>
      </c>
      <c r="S118" s="40"/>
      <c r="T118" s="33">
        <f t="shared" ref="T118:T137" si="61">N118+Q118</f>
        <v>0</v>
      </c>
      <c r="U118" s="295">
        <f t="shared" ref="U118:U137" si="62">+ROUND((ROUNDDOWN(T118,2))*K118,2)</f>
        <v>0</v>
      </c>
      <c r="V118" s="575">
        <f t="shared" ref="V118:V137" si="63">IF(L118=0,0)+IF(L118&gt;0,U118/L118)</f>
        <v>0</v>
      </c>
      <c r="W118" s="576"/>
    </row>
    <row r="119" spans="2:23" ht="20.100000000000001" hidden="1" customHeight="1" x14ac:dyDescent="0.2">
      <c r="B119" s="337"/>
      <c r="C119" s="611"/>
      <c r="D119" s="612"/>
      <c r="E119" s="612"/>
      <c r="F119" s="612"/>
      <c r="G119" s="612"/>
      <c r="H119" s="613"/>
      <c r="I119" s="338"/>
      <c r="J119" s="296"/>
      <c r="K119" s="297"/>
      <c r="L119" s="293">
        <f t="shared" si="58"/>
        <v>0</v>
      </c>
      <c r="M119" s="40"/>
      <c r="N119" s="34"/>
      <c r="O119" s="294">
        <f t="shared" si="59"/>
        <v>0</v>
      </c>
      <c r="P119" s="40"/>
      <c r="Q119" s="34"/>
      <c r="R119" s="295">
        <f t="shared" si="60"/>
        <v>0</v>
      </c>
      <c r="S119" s="40"/>
      <c r="T119" s="33">
        <f t="shared" si="61"/>
        <v>0</v>
      </c>
      <c r="U119" s="295">
        <f t="shared" si="62"/>
        <v>0</v>
      </c>
      <c r="V119" s="575">
        <f t="shared" si="63"/>
        <v>0</v>
      </c>
      <c r="W119" s="576"/>
    </row>
    <row r="120" spans="2:23" ht="20.100000000000001" hidden="1" customHeight="1" x14ac:dyDescent="0.2">
      <c r="B120" s="337"/>
      <c r="C120" s="611"/>
      <c r="D120" s="612"/>
      <c r="E120" s="612"/>
      <c r="F120" s="612"/>
      <c r="G120" s="612"/>
      <c r="H120" s="613"/>
      <c r="I120" s="338"/>
      <c r="J120" s="296"/>
      <c r="K120" s="297"/>
      <c r="L120" s="293">
        <f t="shared" si="58"/>
        <v>0</v>
      </c>
      <c r="M120" s="40"/>
      <c r="N120" s="34"/>
      <c r="O120" s="294">
        <f t="shared" si="59"/>
        <v>0</v>
      </c>
      <c r="P120" s="40"/>
      <c r="Q120" s="34"/>
      <c r="R120" s="295">
        <f t="shared" si="60"/>
        <v>0</v>
      </c>
      <c r="S120" s="40"/>
      <c r="T120" s="33">
        <f t="shared" si="61"/>
        <v>0</v>
      </c>
      <c r="U120" s="295">
        <f t="shared" si="62"/>
        <v>0</v>
      </c>
      <c r="V120" s="575">
        <f t="shared" si="63"/>
        <v>0</v>
      </c>
      <c r="W120" s="576"/>
    </row>
    <row r="121" spans="2:23" ht="20.100000000000001" hidden="1" customHeight="1" x14ac:dyDescent="0.2">
      <c r="B121" s="337"/>
      <c r="C121" s="611"/>
      <c r="D121" s="612"/>
      <c r="E121" s="612"/>
      <c r="F121" s="612"/>
      <c r="G121" s="612"/>
      <c r="H121" s="613"/>
      <c r="I121" s="338"/>
      <c r="J121" s="296"/>
      <c r="K121" s="297"/>
      <c r="L121" s="293">
        <f t="shared" si="58"/>
        <v>0</v>
      </c>
      <c r="M121" s="40"/>
      <c r="N121" s="34"/>
      <c r="O121" s="294">
        <f t="shared" si="59"/>
        <v>0</v>
      </c>
      <c r="P121" s="40"/>
      <c r="Q121" s="34"/>
      <c r="R121" s="295">
        <f t="shared" si="60"/>
        <v>0</v>
      </c>
      <c r="S121" s="40"/>
      <c r="T121" s="33">
        <f t="shared" si="61"/>
        <v>0</v>
      </c>
      <c r="U121" s="295">
        <f t="shared" si="62"/>
        <v>0</v>
      </c>
      <c r="V121" s="575">
        <f t="shared" si="63"/>
        <v>0</v>
      </c>
      <c r="W121" s="576"/>
    </row>
    <row r="122" spans="2:23" ht="20.100000000000001" hidden="1" customHeight="1" x14ac:dyDescent="0.2">
      <c r="B122" s="337"/>
      <c r="C122" s="611"/>
      <c r="D122" s="612"/>
      <c r="E122" s="612"/>
      <c r="F122" s="612"/>
      <c r="G122" s="612"/>
      <c r="H122" s="613"/>
      <c r="I122" s="338"/>
      <c r="J122" s="296"/>
      <c r="K122" s="297"/>
      <c r="L122" s="293">
        <f t="shared" si="58"/>
        <v>0</v>
      </c>
      <c r="M122" s="40"/>
      <c r="N122" s="34"/>
      <c r="O122" s="294">
        <f t="shared" si="59"/>
        <v>0</v>
      </c>
      <c r="P122" s="40"/>
      <c r="Q122" s="34"/>
      <c r="R122" s="295">
        <f t="shared" si="60"/>
        <v>0</v>
      </c>
      <c r="S122" s="40"/>
      <c r="T122" s="33">
        <f t="shared" si="61"/>
        <v>0</v>
      </c>
      <c r="U122" s="295">
        <f t="shared" si="62"/>
        <v>0</v>
      </c>
      <c r="V122" s="575">
        <f t="shared" si="63"/>
        <v>0</v>
      </c>
      <c r="W122" s="576"/>
    </row>
    <row r="123" spans="2:23" ht="20.100000000000001" hidden="1" customHeight="1" x14ac:dyDescent="0.2">
      <c r="B123" s="337"/>
      <c r="C123" s="611"/>
      <c r="D123" s="612"/>
      <c r="E123" s="612"/>
      <c r="F123" s="612"/>
      <c r="G123" s="612"/>
      <c r="H123" s="613"/>
      <c r="I123" s="338"/>
      <c r="J123" s="296"/>
      <c r="K123" s="297"/>
      <c r="L123" s="293">
        <f t="shared" si="58"/>
        <v>0</v>
      </c>
      <c r="M123" s="40"/>
      <c r="N123" s="34"/>
      <c r="O123" s="294">
        <f t="shared" si="59"/>
        <v>0</v>
      </c>
      <c r="P123" s="40"/>
      <c r="Q123" s="34"/>
      <c r="R123" s="295">
        <f t="shared" si="60"/>
        <v>0</v>
      </c>
      <c r="S123" s="40"/>
      <c r="T123" s="33">
        <f t="shared" si="61"/>
        <v>0</v>
      </c>
      <c r="U123" s="295">
        <f t="shared" si="62"/>
        <v>0</v>
      </c>
      <c r="V123" s="575">
        <f t="shared" si="63"/>
        <v>0</v>
      </c>
      <c r="W123" s="576"/>
    </row>
    <row r="124" spans="2:23" ht="20.100000000000001" hidden="1" customHeight="1" x14ac:dyDescent="0.2">
      <c r="B124" s="337"/>
      <c r="C124" s="611"/>
      <c r="D124" s="612"/>
      <c r="E124" s="612"/>
      <c r="F124" s="612"/>
      <c r="G124" s="612"/>
      <c r="H124" s="613"/>
      <c r="I124" s="338"/>
      <c r="J124" s="296"/>
      <c r="K124" s="297"/>
      <c r="L124" s="293">
        <f t="shared" si="58"/>
        <v>0</v>
      </c>
      <c r="M124" s="40"/>
      <c r="N124" s="34"/>
      <c r="O124" s="294">
        <f t="shared" si="59"/>
        <v>0</v>
      </c>
      <c r="P124" s="40"/>
      <c r="Q124" s="34"/>
      <c r="R124" s="295">
        <f t="shared" si="60"/>
        <v>0</v>
      </c>
      <c r="S124" s="40"/>
      <c r="T124" s="33">
        <f t="shared" si="61"/>
        <v>0</v>
      </c>
      <c r="U124" s="295">
        <f t="shared" si="62"/>
        <v>0</v>
      </c>
      <c r="V124" s="575">
        <f t="shared" si="63"/>
        <v>0</v>
      </c>
      <c r="W124" s="576"/>
    </row>
    <row r="125" spans="2:23" ht="20.100000000000001" hidden="1" customHeight="1" x14ac:dyDescent="0.2">
      <c r="B125" s="337"/>
      <c r="C125" s="611"/>
      <c r="D125" s="612"/>
      <c r="E125" s="612"/>
      <c r="F125" s="612"/>
      <c r="G125" s="612"/>
      <c r="H125" s="613"/>
      <c r="I125" s="338"/>
      <c r="J125" s="296"/>
      <c r="K125" s="297"/>
      <c r="L125" s="293">
        <f t="shared" si="58"/>
        <v>0</v>
      </c>
      <c r="M125" s="40"/>
      <c r="N125" s="34"/>
      <c r="O125" s="294">
        <f t="shared" si="59"/>
        <v>0</v>
      </c>
      <c r="P125" s="40"/>
      <c r="Q125" s="34"/>
      <c r="R125" s="295">
        <f t="shared" si="60"/>
        <v>0</v>
      </c>
      <c r="S125" s="40"/>
      <c r="T125" s="33">
        <f t="shared" si="61"/>
        <v>0</v>
      </c>
      <c r="U125" s="295">
        <f t="shared" si="62"/>
        <v>0</v>
      </c>
      <c r="V125" s="575">
        <f t="shared" si="63"/>
        <v>0</v>
      </c>
      <c r="W125" s="576"/>
    </row>
    <row r="126" spans="2:23" ht="20.100000000000001" hidden="1" customHeight="1" x14ac:dyDescent="0.2">
      <c r="B126" s="337"/>
      <c r="C126" s="611"/>
      <c r="D126" s="612"/>
      <c r="E126" s="612"/>
      <c r="F126" s="612"/>
      <c r="G126" s="612"/>
      <c r="H126" s="613"/>
      <c r="I126" s="338"/>
      <c r="J126" s="296"/>
      <c r="K126" s="297"/>
      <c r="L126" s="293">
        <f t="shared" si="58"/>
        <v>0</v>
      </c>
      <c r="M126" s="40"/>
      <c r="N126" s="34"/>
      <c r="O126" s="294">
        <f t="shared" si="59"/>
        <v>0</v>
      </c>
      <c r="P126" s="40"/>
      <c r="Q126" s="34"/>
      <c r="R126" s="295">
        <f t="shared" si="60"/>
        <v>0</v>
      </c>
      <c r="S126" s="40"/>
      <c r="T126" s="33">
        <f t="shared" si="61"/>
        <v>0</v>
      </c>
      <c r="U126" s="295">
        <f t="shared" si="62"/>
        <v>0</v>
      </c>
      <c r="V126" s="575">
        <f t="shared" si="63"/>
        <v>0</v>
      </c>
      <c r="W126" s="576"/>
    </row>
    <row r="127" spans="2:23" ht="20.100000000000001" hidden="1" customHeight="1" x14ac:dyDescent="0.2">
      <c r="B127" s="337"/>
      <c r="C127" s="611"/>
      <c r="D127" s="612"/>
      <c r="E127" s="612"/>
      <c r="F127" s="612"/>
      <c r="G127" s="612"/>
      <c r="H127" s="613"/>
      <c r="I127" s="338"/>
      <c r="J127" s="296"/>
      <c r="K127" s="297"/>
      <c r="L127" s="293">
        <f t="shared" si="58"/>
        <v>0</v>
      </c>
      <c r="M127" s="40"/>
      <c r="N127" s="34"/>
      <c r="O127" s="294">
        <f t="shared" si="59"/>
        <v>0</v>
      </c>
      <c r="P127" s="40"/>
      <c r="Q127" s="34"/>
      <c r="R127" s="295">
        <f t="shared" si="60"/>
        <v>0</v>
      </c>
      <c r="S127" s="40"/>
      <c r="T127" s="33">
        <f t="shared" si="61"/>
        <v>0</v>
      </c>
      <c r="U127" s="295">
        <f t="shared" si="62"/>
        <v>0</v>
      </c>
      <c r="V127" s="575">
        <f t="shared" si="63"/>
        <v>0</v>
      </c>
      <c r="W127" s="576"/>
    </row>
    <row r="128" spans="2:23" ht="20.100000000000001" hidden="1" customHeight="1" x14ac:dyDescent="0.2">
      <c r="B128" s="337"/>
      <c r="C128" s="611"/>
      <c r="D128" s="612"/>
      <c r="E128" s="612"/>
      <c r="F128" s="612"/>
      <c r="G128" s="612"/>
      <c r="H128" s="613"/>
      <c r="I128" s="338"/>
      <c r="J128" s="296"/>
      <c r="K128" s="297"/>
      <c r="L128" s="293">
        <f t="shared" si="58"/>
        <v>0</v>
      </c>
      <c r="M128" s="40"/>
      <c r="N128" s="34"/>
      <c r="O128" s="294">
        <f t="shared" si="59"/>
        <v>0</v>
      </c>
      <c r="P128" s="40"/>
      <c r="Q128" s="34"/>
      <c r="R128" s="295">
        <f t="shared" si="60"/>
        <v>0</v>
      </c>
      <c r="S128" s="40"/>
      <c r="T128" s="33">
        <f t="shared" si="61"/>
        <v>0</v>
      </c>
      <c r="U128" s="295">
        <f t="shared" si="62"/>
        <v>0</v>
      </c>
      <c r="V128" s="575">
        <f t="shared" si="63"/>
        <v>0</v>
      </c>
      <c r="W128" s="576"/>
    </row>
    <row r="129" spans="2:23" ht="20.100000000000001" hidden="1" customHeight="1" x14ac:dyDescent="0.2">
      <c r="B129" s="337"/>
      <c r="C129" s="611"/>
      <c r="D129" s="612"/>
      <c r="E129" s="612"/>
      <c r="F129" s="612"/>
      <c r="G129" s="612"/>
      <c r="H129" s="613"/>
      <c r="I129" s="338"/>
      <c r="J129" s="296"/>
      <c r="K129" s="297"/>
      <c r="L129" s="293">
        <f t="shared" si="58"/>
        <v>0</v>
      </c>
      <c r="M129" s="40"/>
      <c r="N129" s="34"/>
      <c r="O129" s="294">
        <f t="shared" si="59"/>
        <v>0</v>
      </c>
      <c r="P129" s="40"/>
      <c r="Q129" s="34"/>
      <c r="R129" s="295">
        <f t="shared" si="60"/>
        <v>0</v>
      </c>
      <c r="S129" s="40"/>
      <c r="T129" s="33">
        <f t="shared" si="61"/>
        <v>0</v>
      </c>
      <c r="U129" s="295">
        <f t="shared" si="62"/>
        <v>0</v>
      </c>
      <c r="V129" s="575">
        <f t="shared" si="63"/>
        <v>0</v>
      </c>
      <c r="W129" s="576"/>
    </row>
    <row r="130" spans="2:23" ht="20.100000000000001" hidden="1" customHeight="1" x14ac:dyDescent="0.2">
      <c r="B130" s="337"/>
      <c r="C130" s="611"/>
      <c r="D130" s="612"/>
      <c r="E130" s="612"/>
      <c r="F130" s="612"/>
      <c r="G130" s="612"/>
      <c r="H130" s="613"/>
      <c r="I130" s="338"/>
      <c r="J130" s="296"/>
      <c r="K130" s="297"/>
      <c r="L130" s="293">
        <f t="shared" si="58"/>
        <v>0</v>
      </c>
      <c r="M130" s="40"/>
      <c r="N130" s="34"/>
      <c r="O130" s="294">
        <f t="shared" si="59"/>
        <v>0</v>
      </c>
      <c r="P130" s="40"/>
      <c r="Q130" s="34"/>
      <c r="R130" s="295">
        <f t="shared" si="60"/>
        <v>0</v>
      </c>
      <c r="S130" s="40"/>
      <c r="T130" s="33">
        <f t="shared" si="61"/>
        <v>0</v>
      </c>
      <c r="U130" s="295">
        <f t="shared" si="62"/>
        <v>0</v>
      </c>
      <c r="V130" s="575">
        <f t="shared" si="63"/>
        <v>0</v>
      </c>
      <c r="W130" s="576"/>
    </row>
    <row r="131" spans="2:23" ht="20.100000000000001" hidden="1" customHeight="1" x14ac:dyDescent="0.2">
      <c r="B131" s="337"/>
      <c r="C131" s="611"/>
      <c r="D131" s="612"/>
      <c r="E131" s="612"/>
      <c r="F131" s="612"/>
      <c r="G131" s="612"/>
      <c r="H131" s="613"/>
      <c r="I131" s="338"/>
      <c r="J131" s="296"/>
      <c r="K131" s="297"/>
      <c r="L131" s="293">
        <f t="shared" si="58"/>
        <v>0</v>
      </c>
      <c r="M131" s="40"/>
      <c r="N131" s="34"/>
      <c r="O131" s="294">
        <f t="shared" si="59"/>
        <v>0</v>
      </c>
      <c r="P131" s="40"/>
      <c r="Q131" s="34"/>
      <c r="R131" s="295">
        <f t="shared" si="60"/>
        <v>0</v>
      </c>
      <c r="S131" s="40"/>
      <c r="T131" s="33">
        <f t="shared" si="61"/>
        <v>0</v>
      </c>
      <c r="U131" s="295">
        <f t="shared" si="62"/>
        <v>0</v>
      </c>
      <c r="V131" s="575">
        <f t="shared" si="63"/>
        <v>0</v>
      </c>
      <c r="W131" s="576"/>
    </row>
    <row r="132" spans="2:23" ht="20.100000000000001" hidden="1" customHeight="1" x14ac:dyDescent="0.2">
      <c r="B132" s="337"/>
      <c r="C132" s="611"/>
      <c r="D132" s="612"/>
      <c r="E132" s="612"/>
      <c r="F132" s="612"/>
      <c r="G132" s="612"/>
      <c r="H132" s="613"/>
      <c r="I132" s="338"/>
      <c r="J132" s="296"/>
      <c r="K132" s="297"/>
      <c r="L132" s="293">
        <f t="shared" si="58"/>
        <v>0</v>
      </c>
      <c r="M132" s="40"/>
      <c r="N132" s="34"/>
      <c r="O132" s="294">
        <f t="shared" si="59"/>
        <v>0</v>
      </c>
      <c r="P132" s="40"/>
      <c r="Q132" s="34"/>
      <c r="R132" s="295">
        <f t="shared" si="60"/>
        <v>0</v>
      </c>
      <c r="S132" s="40"/>
      <c r="T132" s="33">
        <f t="shared" si="61"/>
        <v>0</v>
      </c>
      <c r="U132" s="295">
        <f t="shared" si="62"/>
        <v>0</v>
      </c>
      <c r="V132" s="575">
        <f t="shared" si="63"/>
        <v>0</v>
      </c>
      <c r="W132" s="576"/>
    </row>
    <row r="133" spans="2:23" ht="20.100000000000001" hidden="1" customHeight="1" x14ac:dyDescent="0.2">
      <c r="B133" s="337"/>
      <c r="C133" s="611"/>
      <c r="D133" s="612"/>
      <c r="E133" s="612"/>
      <c r="F133" s="612"/>
      <c r="G133" s="612"/>
      <c r="H133" s="613"/>
      <c r="I133" s="338"/>
      <c r="J133" s="296"/>
      <c r="K133" s="297"/>
      <c r="L133" s="293">
        <f t="shared" si="58"/>
        <v>0</v>
      </c>
      <c r="M133" s="40"/>
      <c r="N133" s="34"/>
      <c r="O133" s="294">
        <f t="shared" si="59"/>
        <v>0</v>
      </c>
      <c r="P133" s="40"/>
      <c r="Q133" s="34"/>
      <c r="R133" s="295">
        <f t="shared" si="60"/>
        <v>0</v>
      </c>
      <c r="S133" s="40"/>
      <c r="T133" s="33">
        <f t="shared" si="61"/>
        <v>0</v>
      </c>
      <c r="U133" s="295">
        <f t="shared" si="62"/>
        <v>0</v>
      </c>
      <c r="V133" s="575">
        <f t="shared" si="63"/>
        <v>0</v>
      </c>
      <c r="W133" s="576"/>
    </row>
    <row r="134" spans="2:23" ht="20.100000000000001" hidden="1" customHeight="1" x14ac:dyDescent="0.2">
      <c r="B134" s="337"/>
      <c r="C134" s="611"/>
      <c r="D134" s="612"/>
      <c r="E134" s="612"/>
      <c r="F134" s="612"/>
      <c r="G134" s="612"/>
      <c r="H134" s="613"/>
      <c r="I134" s="338"/>
      <c r="J134" s="296"/>
      <c r="K134" s="297"/>
      <c r="L134" s="293">
        <f t="shared" si="58"/>
        <v>0</v>
      </c>
      <c r="M134" s="40"/>
      <c r="N134" s="34"/>
      <c r="O134" s="294">
        <f t="shared" si="59"/>
        <v>0</v>
      </c>
      <c r="P134" s="40"/>
      <c r="Q134" s="34"/>
      <c r="R134" s="295">
        <f t="shared" si="60"/>
        <v>0</v>
      </c>
      <c r="S134" s="40"/>
      <c r="T134" s="33">
        <f t="shared" si="61"/>
        <v>0</v>
      </c>
      <c r="U134" s="295">
        <f t="shared" si="62"/>
        <v>0</v>
      </c>
      <c r="V134" s="575">
        <f t="shared" si="63"/>
        <v>0</v>
      </c>
      <c r="W134" s="576"/>
    </row>
    <row r="135" spans="2:23" ht="20.100000000000001" hidden="1" customHeight="1" x14ac:dyDescent="0.2">
      <c r="B135" s="337"/>
      <c r="C135" s="611"/>
      <c r="D135" s="612"/>
      <c r="E135" s="612"/>
      <c r="F135" s="612"/>
      <c r="G135" s="612"/>
      <c r="H135" s="613"/>
      <c r="I135" s="338"/>
      <c r="J135" s="296"/>
      <c r="K135" s="297"/>
      <c r="L135" s="293">
        <f t="shared" si="58"/>
        <v>0</v>
      </c>
      <c r="M135" s="40"/>
      <c r="N135" s="34"/>
      <c r="O135" s="294">
        <f t="shared" si="59"/>
        <v>0</v>
      </c>
      <c r="P135" s="40"/>
      <c r="Q135" s="34"/>
      <c r="R135" s="295">
        <f t="shared" si="60"/>
        <v>0</v>
      </c>
      <c r="S135" s="40"/>
      <c r="T135" s="33">
        <f t="shared" si="61"/>
        <v>0</v>
      </c>
      <c r="U135" s="295">
        <f t="shared" si="62"/>
        <v>0</v>
      </c>
      <c r="V135" s="575">
        <f t="shared" si="63"/>
        <v>0</v>
      </c>
      <c r="W135" s="576"/>
    </row>
    <row r="136" spans="2:23" ht="20.100000000000001" hidden="1" customHeight="1" x14ac:dyDescent="0.2">
      <c r="B136" s="337"/>
      <c r="C136" s="611"/>
      <c r="D136" s="612"/>
      <c r="E136" s="612"/>
      <c r="F136" s="612"/>
      <c r="G136" s="612"/>
      <c r="H136" s="613"/>
      <c r="I136" s="338"/>
      <c r="J136" s="296"/>
      <c r="K136" s="297"/>
      <c r="L136" s="293">
        <f t="shared" si="58"/>
        <v>0</v>
      </c>
      <c r="M136" s="40"/>
      <c r="N136" s="34"/>
      <c r="O136" s="294">
        <f t="shared" si="59"/>
        <v>0</v>
      </c>
      <c r="P136" s="40"/>
      <c r="Q136" s="34"/>
      <c r="R136" s="295">
        <f t="shared" si="60"/>
        <v>0</v>
      </c>
      <c r="S136" s="40"/>
      <c r="T136" s="33">
        <f t="shared" si="61"/>
        <v>0</v>
      </c>
      <c r="U136" s="295">
        <f t="shared" si="62"/>
        <v>0</v>
      </c>
      <c r="V136" s="575">
        <f t="shared" si="63"/>
        <v>0</v>
      </c>
      <c r="W136" s="576"/>
    </row>
    <row r="137" spans="2:23" ht="20.100000000000001" hidden="1" customHeight="1" x14ac:dyDescent="0.2">
      <c r="B137" s="337"/>
      <c r="C137" s="611"/>
      <c r="D137" s="612"/>
      <c r="E137" s="612"/>
      <c r="F137" s="612"/>
      <c r="G137" s="612"/>
      <c r="H137" s="613"/>
      <c r="I137" s="338"/>
      <c r="J137" s="296"/>
      <c r="K137" s="297"/>
      <c r="L137" s="293">
        <f t="shared" si="58"/>
        <v>0</v>
      </c>
      <c r="M137" s="40"/>
      <c r="N137" s="34"/>
      <c r="O137" s="294">
        <f t="shared" si="59"/>
        <v>0</v>
      </c>
      <c r="P137" s="40"/>
      <c r="Q137" s="34"/>
      <c r="R137" s="295">
        <f t="shared" si="60"/>
        <v>0</v>
      </c>
      <c r="S137" s="40"/>
      <c r="T137" s="33">
        <f t="shared" si="61"/>
        <v>0</v>
      </c>
      <c r="U137" s="295">
        <f t="shared" si="62"/>
        <v>0</v>
      </c>
      <c r="V137" s="575">
        <f t="shared" si="63"/>
        <v>0</v>
      </c>
      <c r="W137" s="576"/>
    </row>
    <row r="138" spans="2:23" ht="20.100000000000001" hidden="1" customHeight="1" x14ac:dyDescent="0.2">
      <c r="B138" s="339"/>
      <c r="C138" s="617"/>
      <c r="D138" s="618"/>
      <c r="E138" s="618"/>
      <c r="F138" s="618"/>
      <c r="G138" s="618"/>
      <c r="H138" s="619"/>
      <c r="I138" s="334"/>
      <c r="J138" s="177"/>
      <c r="K138" s="335"/>
      <c r="L138" s="336"/>
      <c r="M138" s="287"/>
      <c r="N138" s="63"/>
      <c r="O138" s="326"/>
      <c r="P138" s="320"/>
      <c r="Q138" s="63"/>
      <c r="R138" s="326"/>
      <c r="S138" s="320"/>
      <c r="T138" s="326"/>
      <c r="U138" s="326"/>
      <c r="V138" s="579"/>
      <c r="W138" s="580"/>
    </row>
    <row r="139" spans="2:23" ht="20.100000000000001" hidden="1" customHeight="1" x14ac:dyDescent="0.2">
      <c r="B139" s="337"/>
      <c r="C139" s="611"/>
      <c r="D139" s="612"/>
      <c r="E139" s="612"/>
      <c r="F139" s="612"/>
      <c r="G139" s="612"/>
      <c r="H139" s="613"/>
      <c r="I139" s="338"/>
      <c r="J139" s="296"/>
      <c r="K139" s="297"/>
      <c r="L139" s="293">
        <f t="shared" ref="L139:L142" si="64">ROUND(J139*K139,0)</f>
        <v>0</v>
      </c>
      <c r="M139" s="40"/>
      <c r="N139" s="34"/>
      <c r="O139" s="294">
        <f t="shared" ref="O139:O142" si="65">ROUND((ROUNDDOWN(N139,2))*K139,2)</f>
        <v>0</v>
      </c>
      <c r="P139" s="40"/>
      <c r="Q139" s="34"/>
      <c r="R139" s="295">
        <f t="shared" ref="R139:R142" si="66">ROUND(Q139*K139,2)</f>
        <v>0</v>
      </c>
      <c r="S139" s="40"/>
      <c r="T139" s="33">
        <f t="shared" ref="T139:T142" si="67">N139+Q139</f>
        <v>0</v>
      </c>
      <c r="U139" s="295">
        <f t="shared" ref="U139:U142" si="68">+ROUND((ROUNDDOWN(T139,2))*K139,2)</f>
        <v>0</v>
      </c>
      <c r="V139" s="575">
        <f t="shared" ref="V139:V142" si="69">IF(L139=0,0)+IF(L139&gt;0,U139/L139)</f>
        <v>0</v>
      </c>
      <c r="W139" s="576"/>
    </row>
    <row r="140" spans="2:23" ht="20.100000000000001" hidden="1" customHeight="1" x14ac:dyDescent="0.2">
      <c r="B140" s="337"/>
      <c r="C140" s="611"/>
      <c r="D140" s="612"/>
      <c r="E140" s="612"/>
      <c r="F140" s="612"/>
      <c r="G140" s="612"/>
      <c r="H140" s="613"/>
      <c r="I140" s="338"/>
      <c r="J140" s="296"/>
      <c r="K140" s="297"/>
      <c r="L140" s="293">
        <f t="shared" si="64"/>
        <v>0</v>
      </c>
      <c r="M140" s="40"/>
      <c r="N140" s="34"/>
      <c r="O140" s="294">
        <f t="shared" si="65"/>
        <v>0</v>
      </c>
      <c r="P140" s="40"/>
      <c r="Q140" s="34"/>
      <c r="R140" s="295">
        <f t="shared" si="66"/>
        <v>0</v>
      </c>
      <c r="S140" s="40"/>
      <c r="T140" s="33">
        <f t="shared" si="67"/>
        <v>0</v>
      </c>
      <c r="U140" s="295">
        <f t="shared" si="68"/>
        <v>0</v>
      </c>
      <c r="V140" s="575">
        <f t="shared" si="69"/>
        <v>0</v>
      </c>
      <c r="W140" s="576"/>
    </row>
    <row r="141" spans="2:23" ht="20.100000000000001" hidden="1" customHeight="1" x14ac:dyDescent="0.2">
      <c r="B141" s="337"/>
      <c r="C141" s="611"/>
      <c r="D141" s="612"/>
      <c r="E141" s="612"/>
      <c r="F141" s="612"/>
      <c r="G141" s="612"/>
      <c r="H141" s="613"/>
      <c r="I141" s="338"/>
      <c r="J141" s="296"/>
      <c r="K141" s="297"/>
      <c r="L141" s="293">
        <f t="shared" si="64"/>
        <v>0</v>
      </c>
      <c r="M141" s="40"/>
      <c r="N141" s="34"/>
      <c r="O141" s="294">
        <f t="shared" si="65"/>
        <v>0</v>
      </c>
      <c r="P141" s="40"/>
      <c r="Q141" s="34"/>
      <c r="R141" s="295">
        <f t="shared" si="66"/>
        <v>0</v>
      </c>
      <c r="S141" s="40"/>
      <c r="T141" s="33">
        <f t="shared" si="67"/>
        <v>0</v>
      </c>
      <c r="U141" s="295">
        <f t="shared" si="68"/>
        <v>0</v>
      </c>
      <c r="V141" s="575">
        <f t="shared" si="69"/>
        <v>0</v>
      </c>
      <c r="W141" s="576"/>
    </row>
    <row r="142" spans="2:23" ht="20.100000000000001" hidden="1" customHeight="1" x14ac:dyDescent="0.2">
      <c r="B142" s="337"/>
      <c r="C142" s="611"/>
      <c r="D142" s="612"/>
      <c r="E142" s="612"/>
      <c r="F142" s="612"/>
      <c r="G142" s="612"/>
      <c r="H142" s="613"/>
      <c r="I142" s="338"/>
      <c r="J142" s="296"/>
      <c r="K142" s="297"/>
      <c r="L142" s="293">
        <f t="shared" si="64"/>
        <v>0</v>
      </c>
      <c r="M142" s="40"/>
      <c r="N142" s="34"/>
      <c r="O142" s="294">
        <f t="shared" si="65"/>
        <v>0</v>
      </c>
      <c r="P142" s="40"/>
      <c r="Q142" s="34"/>
      <c r="R142" s="295">
        <f t="shared" si="66"/>
        <v>0</v>
      </c>
      <c r="S142" s="40"/>
      <c r="T142" s="33">
        <f t="shared" si="67"/>
        <v>0</v>
      </c>
      <c r="U142" s="295">
        <f t="shared" si="68"/>
        <v>0</v>
      </c>
      <c r="V142" s="575">
        <f t="shared" si="69"/>
        <v>0</v>
      </c>
      <c r="W142" s="576"/>
    </row>
    <row r="143" spans="2:23" ht="20.100000000000001" hidden="1" customHeight="1" x14ac:dyDescent="0.2">
      <c r="B143" s="339"/>
      <c r="C143" s="617"/>
      <c r="D143" s="618"/>
      <c r="E143" s="618"/>
      <c r="F143" s="618"/>
      <c r="G143" s="618"/>
      <c r="H143" s="619"/>
      <c r="I143" s="334"/>
      <c r="J143" s="177"/>
      <c r="K143" s="335"/>
      <c r="L143" s="336"/>
      <c r="M143" s="287"/>
      <c r="N143" s="63"/>
      <c r="O143" s="326"/>
      <c r="P143" s="320"/>
      <c r="Q143" s="63"/>
      <c r="R143" s="326"/>
      <c r="S143" s="320"/>
      <c r="T143" s="326"/>
      <c r="U143" s="326"/>
      <c r="V143" s="579"/>
      <c r="W143" s="580"/>
    </row>
    <row r="144" spans="2:23" ht="20.100000000000001" hidden="1" customHeight="1" x14ac:dyDescent="0.2">
      <c r="B144" s="337"/>
      <c r="C144" s="611"/>
      <c r="D144" s="612"/>
      <c r="E144" s="612"/>
      <c r="F144" s="612"/>
      <c r="G144" s="612"/>
      <c r="H144" s="613"/>
      <c r="I144" s="338"/>
      <c r="J144" s="296"/>
      <c r="K144" s="297"/>
      <c r="L144" s="293">
        <f t="shared" ref="L144:L145" si="70">ROUND(J144*K144,0)</f>
        <v>0</v>
      </c>
      <c r="M144" s="40"/>
      <c r="N144" s="34"/>
      <c r="O144" s="294">
        <f t="shared" ref="O144:O145" si="71">ROUND((ROUNDDOWN(N144,2))*K144,2)</f>
        <v>0</v>
      </c>
      <c r="P144" s="40"/>
      <c r="Q144" s="34"/>
      <c r="R144" s="295">
        <f t="shared" ref="R144:R145" si="72">ROUND(Q144*K144,2)</f>
        <v>0</v>
      </c>
      <c r="S144" s="40"/>
      <c r="T144" s="33">
        <f t="shared" ref="T144:T145" si="73">N144+Q144</f>
        <v>0</v>
      </c>
      <c r="U144" s="295">
        <f t="shared" ref="U144:U145" si="74">+ROUND((ROUNDDOWN(T144,2))*K144,2)</f>
        <v>0</v>
      </c>
      <c r="V144" s="575">
        <f t="shared" ref="V144:V145" si="75">IF(L144=0,0)+IF(L144&gt;0,U144/L144)</f>
        <v>0</v>
      </c>
      <c r="W144" s="576"/>
    </row>
    <row r="145" spans="2:23" ht="20.100000000000001" hidden="1" customHeight="1" x14ac:dyDescent="0.2">
      <c r="B145" s="337"/>
      <c r="C145" s="611"/>
      <c r="D145" s="612"/>
      <c r="E145" s="612"/>
      <c r="F145" s="612"/>
      <c r="G145" s="612"/>
      <c r="H145" s="613"/>
      <c r="I145" s="338"/>
      <c r="J145" s="296"/>
      <c r="K145" s="297"/>
      <c r="L145" s="293">
        <f t="shared" si="70"/>
        <v>0</v>
      </c>
      <c r="M145" s="40"/>
      <c r="N145" s="34"/>
      <c r="O145" s="294">
        <f t="shared" si="71"/>
        <v>0</v>
      </c>
      <c r="P145" s="40"/>
      <c r="Q145" s="34"/>
      <c r="R145" s="295">
        <f t="shared" si="72"/>
        <v>0</v>
      </c>
      <c r="S145" s="40"/>
      <c r="T145" s="33">
        <f t="shared" si="73"/>
        <v>0</v>
      </c>
      <c r="U145" s="295">
        <f t="shared" si="74"/>
        <v>0</v>
      </c>
      <c r="V145" s="575">
        <f t="shared" si="75"/>
        <v>0</v>
      </c>
      <c r="W145" s="576"/>
    </row>
    <row r="146" spans="2:23" ht="20.100000000000001" hidden="1" customHeight="1" x14ac:dyDescent="0.2">
      <c r="B146" s="339"/>
      <c r="C146" s="617"/>
      <c r="D146" s="618"/>
      <c r="E146" s="618"/>
      <c r="F146" s="618"/>
      <c r="G146" s="618"/>
      <c r="H146" s="619"/>
      <c r="I146" s="334"/>
      <c r="J146" s="177"/>
      <c r="K146" s="335"/>
      <c r="L146" s="336"/>
      <c r="M146" s="287"/>
      <c r="N146" s="63"/>
      <c r="O146" s="326"/>
      <c r="P146" s="320"/>
      <c r="Q146" s="63"/>
      <c r="R146" s="326"/>
      <c r="S146" s="320"/>
      <c r="T146" s="326"/>
      <c r="U146" s="326"/>
      <c r="V146" s="579"/>
      <c r="W146" s="580"/>
    </row>
    <row r="147" spans="2:23" ht="20.100000000000001" hidden="1" customHeight="1" x14ac:dyDescent="0.2">
      <c r="B147" s="337"/>
      <c r="C147" s="611"/>
      <c r="D147" s="612"/>
      <c r="E147" s="612"/>
      <c r="F147" s="612"/>
      <c r="G147" s="612"/>
      <c r="H147" s="613"/>
      <c r="I147" s="338"/>
      <c r="J147" s="296"/>
      <c r="K147" s="297"/>
      <c r="L147" s="293">
        <f t="shared" ref="L147:L149" si="76">ROUND(J147*K147,0)</f>
        <v>0</v>
      </c>
      <c r="M147" s="40"/>
      <c r="N147" s="34"/>
      <c r="O147" s="294">
        <f t="shared" ref="O147:O149" si="77">ROUND((ROUNDDOWN(N147,2))*K147,2)</f>
        <v>0</v>
      </c>
      <c r="P147" s="40"/>
      <c r="Q147" s="34"/>
      <c r="R147" s="295">
        <f t="shared" ref="R147:R149" si="78">ROUND(Q147*K147,2)</f>
        <v>0</v>
      </c>
      <c r="S147" s="40"/>
      <c r="T147" s="33">
        <f t="shared" ref="T147:T149" si="79">N147+Q147</f>
        <v>0</v>
      </c>
      <c r="U147" s="295">
        <f t="shared" ref="U147:U149" si="80">+ROUND((ROUNDDOWN(T147,2))*K147,2)</f>
        <v>0</v>
      </c>
      <c r="V147" s="575">
        <f t="shared" ref="V147:V149" si="81">IF(L147=0,0)+IF(L147&gt;0,U147/L147)</f>
        <v>0</v>
      </c>
      <c r="W147" s="576"/>
    </row>
    <row r="148" spans="2:23" ht="20.100000000000001" hidden="1" customHeight="1" x14ac:dyDescent="0.2">
      <c r="B148" s="337"/>
      <c r="C148" s="611"/>
      <c r="D148" s="612"/>
      <c r="E148" s="612"/>
      <c r="F148" s="612"/>
      <c r="G148" s="612"/>
      <c r="H148" s="613"/>
      <c r="I148" s="338"/>
      <c r="J148" s="296"/>
      <c r="K148" s="297"/>
      <c r="L148" s="293">
        <f t="shared" si="76"/>
        <v>0</v>
      </c>
      <c r="M148" s="40"/>
      <c r="N148" s="34"/>
      <c r="O148" s="294">
        <f t="shared" si="77"/>
        <v>0</v>
      </c>
      <c r="P148" s="40"/>
      <c r="Q148" s="34"/>
      <c r="R148" s="295">
        <f t="shared" si="78"/>
        <v>0</v>
      </c>
      <c r="S148" s="40"/>
      <c r="T148" s="33">
        <f t="shared" si="79"/>
        <v>0</v>
      </c>
      <c r="U148" s="295">
        <f t="shared" si="80"/>
        <v>0</v>
      </c>
      <c r="V148" s="575">
        <f t="shared" si="81"/>
        <v>0</v>
      </c>
      <c r="W148" s="576"/>
    </row>
    <row r="149" spans="2:23" ht="20.100000000000001" hidden="1" customHeight="1" x14ac:dyDescent="0.2">
      <c r="B149" s="337"/>
      <c r="C149" s="611"/>
      <c r="D149" s="612"/>
      <c r="E149" s="612"/>
      <c r="F149" s="612"/>
      <c r="G149" s="612"/>
      <c r="H149" s="613"/>
      <c r="I149" s="338"/>
      <c r="J149" s="296"/>
      <c r="K149" s="297"/>
      <c r="L149" s="293">
        <f t="shared" si="76"/>
        <v>0</v>
      </c>
      <c r="M149" s="40"/>
      <c r="N149" s="34"/>
      <c r="O149" s="294">
        <f t="shared" si="77"/>
        <v>0</v>
      </c>
      <c r="P149" s="40"/>
      <c r="Q149" s="34"/>
      <c r="R149" s="295">
        <f t="shared" si="78"/>
        <v>0</v>
      </c>
      <c r="S149" s="40"/>
      <c r="T149" s="33">
        <f t="shared" si="79"/>
        <v>0</v>
      </c>
      <c r="U149" s="295">
        <f t="shared" si="80"/>
        <v>0</v>
      </c>
      <c r="V149" s="575">
        <f t="shared" si="81"/>
        <v>0</v>
      </c>
      <c r="W149" s="576"/>
    </row>
    <row r="150" spans="2:23" ht="20.100000000000001" hidden="1" customHeight="1" x14ac:dyDescent="0.2">
      <c r="B150" s="321"/>
      <c r="C150" s="628"/>
      <c r="D150" s="629"/>
      <c r="E150" s="629"/>
      <c r="F150" s="629"/>
      <c r="G150" s="629"/>
      <c r="H150" s="630"/>
      <c r="I150" s="322"/>
      <c r="J150" s="322"/>
      <c r="K150" s="322"/>
      <c r="L150" s="323"/>
      <c r="M150" s="287"/>
      <c r="N150" s="63"/>
      <c r="O150" s="326"/>
      <c r="P150" s="320"/>
      <c r="Q150" s="63"/>
      <c r="R150" s="326"/>
      <c r="S150" s="320"/>
      <c r="T150" s="326"/>
      <c r="U150" s="326"/>
      <c r="V150" s="327"/>
      <c r="W150" s="328"/>
    </row>
    <row r="151" spans="2:23" ht="20.100000000000001" hidden="1" customHeight="1" x14ac:dyDescent="0.2">
      <c r="B151" s="339"/>
      <c r="C151" s="608"/>
      <c r="D151" s="609"/>
      <c r="E151" s="609"/>
      <c r="F151" s="609"/>
      <c r="G151" s="609"/>
      <c r="H151" s="610"/>
      <c r="I151" s="340"/>
      <c r="J151" s="188"/>
      <c r="K151" s="341"/>
      <c r="L151" s="341"/>
      <c r="M151" s="287"/>
      <c r="N151" s="63"/>
      <c r="O151" s="326"/>
      <c r="P151" s="320"/>
      <c r="Q151" s="63"/>
      <c r="R151" s="326"/>
      <c r="S151" s="320"/>
      <c r="T151" s="326"/>
      <c r="U151" s="326"/>
      <c r="V151" s="579"/>
      <c r="W151" s="580"/>
    </row>
    <row r="152" spans="2:23" ht="20.100000000000001" hidden="1" customHeight="1" x14ac:dyDescent="0.2">
      <c r="B152" s="337"/>
      <c r="C152" s="611"/>
      <c r="D152" s="612"/>
      <c r="E152" s="612"/>
      <c r="F152" s="612"/>
      <c r="G152" s="612"/>
      <c r="H152" s="613"/>
      <c r="I152" s="338"/>
      <c r="J152" s="296"/>
      <c r="K152" s="297"/>
      <c r="L152" s="293">
        <f t="shared" ref="L152:L153" si="82">ROUND(J152*K152,0)</f>
        <v>0</v>
      </c>
      <c r="M152" s="40"/>
      <c r="N152" s="34"/>
      <c r="O152" s="294">
        <f t="shared" ref="O152:O153" si="83">ROUND((ROUNDDOWN(N152,2))*K152,2)</f>
        <v>0</v>
      </c>
      <c r="P152" s="40"/>
      <c r="Q152" s="34"/>
      <c r="R152" s="295">
        <f t="shared" ref="R152:R153" si="84">ROUND(Q152*K152,2)</f>
        <v>0</v>
      </c>
      <c r="S152" s="40"/>
      <c r="T152" s="33">
        <f t="shared" ref="T152:T153" si="85">N152+Q152</f>
        <v>0</v>
      </c>
      <c r="U152" s="295">
        <f t="shared" ref="U152:U153" si="86">+ROUND((ROUNDDOWN(T152,2))*K152,2)</f>
        <v>0</v>
      </c>
      <c r="V152" s="575">
        <f t="shared" ref="V152:V153" si="87">IF(L152=0,0)+IF(L152&gt;0,U152/L152)</f>
        <v>0</v>
      </c>
      <c r="W152" s="576"/>
    </row>
    <row r="153" spans="2:23" ht="20.100000000000001" hidden="1" customHeight="1" x14ac:dyDescent="0.2">
      <c r="B153" s="337"/>
      <c r="C153" s="611"/>
      <c r="D153" s="612"/>
      <c r="E153" s="612"/>
      <c r="F153" s="612"/>
      <c r="G153" s="612"/>
      <c r="H153" s="613"/>
      <c r="I153" s="338"/>
      <c r="J153" s="296"/>
      <c r="K153" s="297"/>
      <c r="L153" s="293">
        <f t="shared" si="82"/>
        <v>0</v>
      </c>
      <c r="M153" s="40"/>
      <c r="N153" s="34"/>
      <c r="O153" s="294">
        <f t="shared" si="83"/>
        <v>0</v>
      </c>
      <c r="P153" s="40"/>
      <c r="Q153" s="34"/>
      <c r="R153" s="295">
        <f t="shared" si="84"/>
        <v>0</v>
      </c>
      <c r="S153" s="40"/>
      <c r="T153" s="33">
        <f t="shared" si="85"/>
        <v>0</v>
      </c>
      <c r="U153" s="295">
        <f t="shared" si="86"/>
        <v>0</v>
      </c>
      <c r="V153" s="575">
        <f t="shared" si="87"/>
        <v>0</v>
      </c>
      <c r="W153" s="576"/>
    </row>
    <row r="154" spans="2:23" ht="20.100000000000001" hidden="1" customHeight="1" x14ac:dyDescent="0.2">
      <c r="B154" s="339"/>
      <c r="C154" s="614"/>
      <c r="D154" s="615"/>
      <c r="E154" s="615"/>
      <c r="F154" s="615"/>
      <c r="G154" s="615"/>
      <c r="H154" s="616"/>
      <c r="I154" s="340"/>
      <c r="J154" s="188"/>
      <c r="K154" s="341"/>
      <c r="L154" s="342"/>
      <c r="M154" s="287"/>
      <c r="N154" s="63"/>
      <c r="O154" s="326"/>
      <c r="P154" s="320"/>
      <c r="Q154" s="63"/>
      <c r="R154" s="326"/>
      <c r="S154" s="320"/>
      <c r="T154" s="326"/>
      <c r="U154" s="326"/>
      <c r="V154" s="579"/>
      <c r="W154" s="580"/>
    </row>
    <row r="155" spans="2:23" ht="29.25" hidden="1" customHeight="1" x14ac:dyDescent="0.2">
      <c r="B155" s="337"/>
      <c r="C155" s="600"/>
      <c r="D155" s="601"/>
      <c r="E155" s="601"/>
      <c r="F155" s="601"/>
      <c r="G155" s="601"/>
      <c r="H155" s="602"/>
      <c r="I155" s="338"/>
      <c r="J155" s="296"/>
      <c r="K155" s="297"/>
      <c r="L155" s="293">
        <f t="shared" ref="L155:L158" si="88">ROUND(J155*K155,0)</f>
        <v>0</v>
      </c>
      <c r="M155" s="40"/>
      <c r="N155" s="34"/>
      <c r="O155" s="294">
        <f t="shared" ref="O155:O158" si="89">ROUND((ROUNDDOWN(N155,2))*K155,2)</f>
        <v>0</v>
      </c>
      <c r="P155" s="40"/>
      <c r="Q155" s="34"/>
      <c r="R155" s="295">
        <f t="shared" ref="R155:R158" si="90">ROUND(Q155*K155,2)</f>
        <v>0</v>
      </c>
      <c r="S155" s="40"/>
      <c r="T155" s="33">
        <f t="shared" ref="T155:T158" si="91">N155+Q155</f>
        <v>0</v>
      </c>
      <c r="U155" s="295">
        <f t="shared" ref="U155:U158" si="92">+ROUND((ROUNDDOWN(T155,2))*K155,2)</f>
        <v>0</v>
      </c>
      <c r="V155" s="575">
        <f t="shared" ref="V155:V158" si="93">IF(L155=0,0)+IF(L155&gt;0,U155/L155)</f>
        <v>0</v>
      </c>
      <c r="W155" s="576"/>
    </row>
    <row r="156" spans="2:23" ht="28.5" hidden="1" customHeight="1" x14ac:dyDescent="0.2">
      <c r="B156" s="337"/>
      <c r="C156" s="600"/>
      <c r="D156" s="601"/>
      <c r="E156" s="601"/>
      <c r="F156" s="601"/>
      <c r="G156" s="601"/>
      <c r="H156" s="602"/>
      <c r="I156" s="338"/>
      <c r="J156" s="296"/>
      <c r="K156" s="297"/>
      <c r="L156" s="293">
        <f t="shared" si="88"/>
        <v>0</v>
      </c>
      <c r="M156" s="40"/>
      <c r="N156" s="34"/>
      <c r="O156" s="294">
        <f t="shared" si="89"/>
        <v>0</v>
      </c>
      <c r="P156" s="40"/>
      <c r="Q156" s="34"/>
      <c r="R156" s="295">
        <f t="shared" si="90"/>
        <v>0</v>
      </c>
      <c r="S156" s="40"/>
      <c r="T156" s="33">
        <f t="shared" si="91"/>
        <v>0</v>
      </c>
      <c r="U156" s="295">
        <f t="shared" si="92"/>
        <v>0</v>
      </c>
      <c r="V156" s="575">
        <f t="shared" si="93"/>
        <v>0</v>
      </c>
      <c r="W156" s="576"/>
    </row>
    <row r="157" spans="2:23" ht="29.25" hidden="1" customHeight="1" x14ac:dyDescent="0.2">
      <c r="B157" s="337"/>
      <c r="C157" s="600"/>
      <c r="D157" s="601"/>
      <c r="E157" s="601"/>
      <c r="F157" s="601"/>
      <c r="G157" s="601"/>
      <c r="H157" s="602"/>
      <c r="I157" s="338"/>
      <c r="J157" s="296"/>
      <c r="K157" s="297"/>
      <c r="L157" s="293">
        <f t="shared" si="88"/>
        <v>0</v>
      </c>
      <c r="M157" s="40"/>
      <c r="N157" s="34"/>
      <c r="O157" s="294">
        <f t="shared" si="89"/>
        <v>0</v>
      </c>
      <c r="P157" s="40"/>
      <c r="Q157" s="34"/>
      <c r="R157" s="295">
        <f t="shared" si="90"/>
        <v>0</v>
      </c>
      <c r="S157" s="40"/>
      <c r="T157" s="33">
        <f t="shared" si="91"/>
        <v>0</v>
      </c>
      <c r="U157" s="295">
        <f t="shared" si="92"/>
        <v>0</v>
      </c>
      <c r="V157" s="575">
        <f t="shared" si="93"/>
        <v>0</v>
      </c>
      <c r="W157" s="576"/>
    </row>
    <row r="158" spans="2:23" ht="20.100000000000001" hidden="1" customHeight="1" x14ac:dyDescent="0.2">
      <c r="B158" s="337"/>
      <c r="C158" s="600"/>
      <c r="D158" s="601"/>
      <c r="E158" s="601"/>
      <c r="F158" s="601"/>
      <c r="G158" s="601"/>
      <c r="H158" s="602"/>
      <c r="I158" s="338"/>
      <c r="J158" s="296"/>
      <c r="K158" s="297"/>
      <c r="L158" s="293">
        <f t="shared" si="88"/>
        <v>0</v>
      </c>
      <c r="M158" s="40"/>
      <c r="N158" s="34"/>
      <c r="O158" s="294">
        <f t="shared" si="89"/>
        <v>0</v>
      </c>
      <c r="P158" s="40"/>
      <c r="Q158" s="34"/>
      <c r="R158" s="295">
        <f t="shared" si="90"/>
        <v>0</v>
      </c>
      <c r="S158" s="40"/>
      <c r="T158" s="33">
        <f t="shared" si="91"/>
        <v>0</v>
      </c>
      <c r="U158" s="295">
        <f t="shared" si="92"/>
        <v>0</v>
      </c>
      <c r="V158" s="575">
        <f t="shared" si="93"/>
        <v>0</v>
      </c>
      <c r="W158" s="576"/>
    </row>
    <row r="159" spans="2:23" ht="20.100000000000001" hidden="1" customHeight="1" x14ac:dyDescent="0.2">
      <c r="B159" s="321"/>
      <c r="C159" s="628"/>
      <c r="D159" s="629"/>
      <c r="E159" s="629"/>
      <c r="F159" s="629"/>
      <c r="G159" s="629"/>
      <c r="H159" s="630"/>
      <c r="I159" s="322"/>
      <c r="J159" s="322"/>
      <c r="K159" s="322"/>
      <c r="L159" s="323"/>
      <c r="M159" s="287"/>
      <c r="N159" s="63"/>
      <c r="O159" s="326"/>
      <c r="P159" s="320"/>
      <c r="Q159" s="63"/>
      <c r="R159" s="326"/>
      <c r="S159" s="320"/>
      <c r="T159" s="326"/>
      <c r="U159" s="326"/>
      <c r="V159" s="327"/>
      <c r="W159" s="328"/>
    </row>
    <row r="160" spans="2:23" ht="20.100000000000001" hidden="1" customHeight="1" x14ac:dyDescent="0.2">
      <c r="B160" s="339"/>
      <c r="C160" s="617"/>
      <c r="D160" s="618"/>
      <c r="E160" s="618"/>
      <c r="F160" s="618"/>
      <c r="G160" s="618"/>
      <c r="H160" s="619"/>
      <c r="I160" s="334"/>
      <c r="J160" s="177"/>
      <c r="K160" s="335"/>
      <c r="L160" s="336"/>
      <c r="M160" s="287"/>
      <c r="N160" s="63"/>
      <c r="O160" s="326"/>
      <c r="P160" s="320"/>
      <c r="Q160" s="63"/>
      <c r="R160" s="326"/>
      <c r="S160" s="320"/>
      <c r="T160" s="326"/>
      <c r="U160" s="326"/>
      <c r="V160" s="327"/>
      <c r="W160" s="328"/>
    </row>
    <row r="161" spans="2:23" ht="20.100000000000001" hidden="1" customHeight="1" x14ac:dyDescent="0.2">
      <c r="B161" s="343"/>
      <c r="C161" s="600"/>
      <c r="D161" s="601"/>
      <c r="E161" s="601"/>
      <c r="F161" s="601"/>
      <c r="G161" s="601"/>
      <c r="H161" s="602"/>
      <c r="I161" s="338"/>
      <c r="J161" s="296"/>
      <c r="K161" s="297"/>
      <c r="L161" s="293">
        <f t="shared" ref="L161" si="94">ROUND(J161*K161,0)</f>
        <v>0</v>
      </c>
      <c r="M161" s="40"/>
      <c r="N161" s="34"/>
      <c r="O161" s="294">
        <f t="shared" ref="O161" si="95">ROUND((ROUNDDOWN(N161,2))*K161,2)</f>
        <v>0</v>
      </c>
      <c r="P161" s="40"/>
      <c r="Q161" s="34"/>
      <c r="R161" s="295">
        <f t="shared" ref="R161" si="96">ROUND(Q161*K161,2)</f>
        <v>0</v>
      </c>
      <c r="S161" s="40"/>
      <c r="T161" s="33">
        <f t="shared" ref="T161" si="97">N161+Q161</f>
        <v>0</v>
      </c>
      <c r="U161" s="295">
        <f t="shared" ref="U161" si="98">+ROUND((ROUNDDOWN(T161,2))*K161,2)</f>
        <v>0</v>
      </c>
      <c r="V161" s="575">
        <f t="shared" ref="V161" si="99">IF(L161=0,0)+IF(L161&gt;0,U161/L161)</f>
        <v>0</v>
      </c>
      <c r="W161" s="576"/>
    </row>
    <row r="162" spans="2:23" ht="20.100000000000001" hidden="1" customHeight="1" x14ac:dyDescent="0.2">
      <c r="B162" s="321"/>
      <c r="C162" s="628"/>
      <c r="D162" s="629"/>
      <c r="E162" s="629"/>
      <c r="F162" s="629"/>
      <c r="G162" s="629"/>
      <c r="H162" s="630"/>
      <c r="I162" s="322"/>
      <c r="J162" s="322"/>
      <c r="K162" s="322"/>
      <c r="L162" s="323"/>
      <c r="M162" s="287"/>
      <c r="N162" s="63"/>
      <c r="O162" s="326"/>
      <c r="P162" s="320"/>
      <c r="Q162" s="63"/>
      <c r="R162" s="326"/>
      <c r="S162" s="320"/>
      <c r="T162" s="326"/>
      <c r="U162" s="326"/>
      <c r="V162" s="327"/>
      <c r="W162" s="328"/>
    </row>
    <row r="163" spans="2:23" ht="20.100000000000001" hidden="1" customHeight="1" x14ac:dyDescent="0.2">
      <c r="B163" s="339"/>
      <c r="C163" s="617"/>
      <c r="D163" s="618"/>
      <c r="E163" s="618"/>
      <c r="F163" s="618"/>
      <c r="G163" s="618"/>
      <c r="H163" s="619"/>
      <c r="I163" s="334"/>
      <c r="J163" s="177"/>
      <c r="K163" s="335"/>
      <c r="L163" s="336"/>
      <c r="M163" s="287"/>
      <c r="N163" s="63"/>
      <c r="O163" s="326"/>
      <c r="P163" s="320"/>
      <c r="Q163" s="63"/>
      <c r="R163" s="326"/>
      <c r="S163" s="320"/>
      <c r="T163" s="326"/>
      <c r="U163" s="326"/>
      <c r="V163" s="579"/>
      <c r="W163" s="580"/>
    </row>
    <row r="164" spans="2:23" ht="20.100000000000001" hidden="1" customHeight="1" x14ac:dyDescent="0.2">
      <c r="B164" s="339"/>
      <c r="C164" s="617"/>
      <c r="D164" s="618"/>
      <c r="E164" s="618"/>
      <c r="F164" s="618"/>
      <c r="G164" s="618"/>
      <c r="H164" s="619"/>
      <c r="I164" s="334"/>
      <c r="J164" s="177"/>
      <c r="K164" s="335"/>
      <c r="L164" s="336"/>
      <c r="M164" s="287"/>
      <c r="N164" s="63"/>
      <c r="O164" s="326"/>
      <c r="P164" s="320"/>
      <c r="Q164" s="63"/>
      <c r="R164" s="326"/>
      <c r="S164" s="320"/>
      <c r="T164" s="326"/>
      <c r="U164" s="326"/>
      <c r="V164" s="579"/>
      <c r="W164" s="580"/>
    </row>
    <row r="165" spans="2:23" ht="23.25" hidden="1" customHeight="1" x14ac:dyDescent="0.2">
      <c r="B165" s="337"/>
      <c r="C165" s="600"/>
      <c r="D165" s="601"/>
      <c r="E165" s="601"/>
      <c r="F165" s="601"/>
      <c r="G165" s="601"/>
      <c r="H165" s="602"/>
      <c r="I165" s="338"/>
      <c r="J165" s="296"/>
      <c r="K165" s="297"/>
      <c r="L165" s="293">
        <f t="shared" ref="L165:L171" si="100">ROUND(J165*K165,0)</f>
        <v>0</v>
      </c>
      <c r="M165" s="40"/>
      <c r="N165" s="34"/>
      <c r="O165" s="294">
        <f t="shared" ref="O165:O171" si="101">ROUND((ROUNDDOWN(N165,2))*K165,2)</f>
        <v>0</v>
      </c>
      <c r="P165" s="40"/>
      <c r="Q165" s="34"/>
      <c r="R165" s="295">
        <f t="shared" ref="R165:R171" si="102">ROUND(Q165*K165,2)</f>
        <v>0</v>
      </c>
      <c r="S165" s="40"/>
      <c r="T165" s="33">
        <f t="shared" ref="T165:T171" si="103">N165+Q165</f>
        <v>0</v>
      </c>
      <c r="U165" s="295">
        <f t="shared" ref="U165:U171" si="104">+ROUND((ROUNDDOWN(T165,2))*K165,2)</f>
        <v>0</v>
      </c>
      <c r="V165" s="575">
        <f t="shared" ref="V165:V171" si="105">IF(L165=0,0)+IF(L165&gt;0,U165/L165)</f>
        <v>0</v>
      </c>
      <c r="W165" s="576"/>
    </row>
    <row r="166" spans="2:23" ht="23.25" hidden="1" customHeight="1" x14ac:dyDescent="0.2">
      <c r="B166" s="337"/>
      <c r="C166" s="600"/>
      <c r="D166" s="601"/>
      <c r="E166" s="601"/>
      <c r="F166" s="601"/>
      <c r="G166" s="601"/>
      <c r="H166" s="602"/>
      <c r="I166" s="338"/>
      <c r="J166" s="296"/>
      <c r="K166" s="297"/>
      <c r="L166" s="293">
        <f t="shared" si="100"/>
        <v>0</v>
      </c>
      <c r="M166" s="40"/>
      <c r="N166" s="34"/>
      <c r="O166" s="294">
        <f t="shared" si="101"/>
        <v>0</v>
      </c>
      <c r="P166" s="40"/>
      <c r="Q166" s="34"/>
      <c r="R166" s="295">
        <f t="shared" si="102"/>
        <v>0</v>
      </c>
      <c r="S166" s="40"/>
      <c r="T166" s="33">
        <f t="shared" si="103"/>
        <v>0</v>
      </c>
      <c r="U166" s="295">
        <f t="shared" si="104"/>
        <v>0</v>
      </c>
      <c r="V166" s="575">
        <f t="shared" si="105"/>
        <v>0</v>
      </c>
      <c r="W166" s="576"/>
    </row>
    <row r="167" spans="2:23" ht="23.25" hidden="1" customHeight="1" x14ac:dyDescent="0.2">
      <c r="B167" s="337"/>
      <c r="C167" s="600"/>
      <c r="D167" s="601"/>
      <c r="E167" s="601"/>
      <c r="F167" s="601"/>
      <c r="G167" s="601"/>
      <c r="H167" s="602"/>
      <c r="I167" s="338"/>
      <c r="J167" s="296"/>
      <c r="K167" s="297"/>
      <c r="L167" s="293">
        <f t="shared" si="100"/>
        <v>0</v>
      </c>
      <c r="M167" s="40"/>
      <c r="N167" s="34"/>
      <c r="O167" s="294">
        <f t="shared" si="101"/>
        <v>0</v>
      </c>
      <c r="P167" s="40"/>
      <c r="Q167" s="34"/>
      <c r="R167" s="295">
        <f t="shared" si="102"/>
        <v>0</v>
      </c>
      <c r="S167" s="40"/>
      <c r="T167" s="33">
        <f t="shared" si="103"/>
        <v>0</v>
      </c>
      <c r="U167" s="295">
        <f t="shared" si="104"/>
        <v>0</v>
      </c>
      <c r="V167" s="575">
        <f t="shared" si="105"/>
        <v>0</v>
      </c>
      <c r="W167" s="576"/>
    </row>
    <row r="168" spans="2:23" ht="23.25" hidden="1" customHeight="1" x14ac:dyDescent="0.2">
      <c r="B168" s="337"/>
      <c r="C168" s="600"/>
      <c r="D168" s="601"/>
      <c r="E168" s="601"/>
      <c r="F168" s="601"/>
      <c r="G168" s="601"/>
      <c r="H168" s="602"/>
      <c r="I168" s="338"/>
      <c r="J168" s="296"/>
      <c r="K168" s="297"/>
      <c r="L168" s="293">
        <f t="shared" si="100"/>
        <v>0</v>
      </c>
      <c r="M168" s="40"/>
      <c r="N168" s="34"/>
      <c r="O168" s="294">
        <f t="shared" si="101"/>
        <v>0</v>
      </c>
      <c r="P168" s="40"/>
      <c r="Q168" s="34"/>
      <c r="R168" s="295">
        <f t="shared" si="102"/>
        <v>0</v>
      </c>
      <c r="S168" s="40"/>
      <c r="T168" s="33">
        <f t="shared" si="103"/>
        <v>0</v>
      </c>
      <c r="U168" s="295">
        <f t="shared" si="104"/>
        <v>0</v>
      </c>
      <c r="V168" s="575">
        <f t="shared" si="105"/>
        <v>0</v>
      </c>
      <c r="W168" s="576"/>
    </row>
    <row r="169" spans="2:23" ht="23.25" hidden="1" customHeight="1" x14ac:dyDescent="0.2">
      <c r="B169" s="337"/>
      <c r="C169" s="600"/>
      <c r="D169" s="601"/>
      <c r="E169" s="601"/>
      <c r="F169" s="601"/>
      <c r="G169" s="601"/>
      <c r="H169" s="602"/>
      <c r="I169" s="338"/>
      <c r="J169" s="296"/>
      <c r="K169" s="297"/>
      <c r="L169" s="293">
        <f t="shared" si="100"/>
        <v>0</v>
      </c>
      <c r="M169" s="40"/>
      <c r="N169" s="34"/>
      <c r="O169" s="294">
        <f t="shared" si="101"/>
        <v>0</v>
      </c>
      <c r="P169" s="40"/>
      <c r="Q169" s="34"/>
      <c r="R169" s="295">
        <f t="shared" si="102"/>
        <v>0</v>
      </c>
      <c r="S169" s="40"/>
      <c r="T169" s="33">
        <f t="shared" si="103"/>
        <v>0</v>
      </c>
      <c r="U169" s="295">
        <f t="shared" si="104"/>
        <v>0</v>
      </c>
      <c r="V169" s="575">
        <f t="shared" si="105"/>
        <v>0</v>
      </c>
      <c r="W169" s="576"/>
    </row>
    <row r="170" spans="2:23" ht="23.25" hidden="1" customHeight="1" x14ac:dyDescent="0.2">
      <c r="B170" s="337"/>
      <c r="C170" s="600"/>
      <c r="D170" s="601"/>
      <c r="E170" s="601"/>
      <c r="F170" s="601"/>
      <c r="G170" s="601"/>
      <c r="H170" s="602"/>
      <c r="I170" s="338"/>
      <c r="J170" s="296"/>
      <c r="K170" s="297"/>
      <c r="L170" s="293">
        <f t="shared" si="100"/>
        <v>0</v>
      </c>
      <c r="M170" s="40"/>
      <c r="N170" s="34"/>
      <c r="O170" s="294">
        <f t="shared" si="101"/>
        <v>0</v>
      </c>
      <c r="P170" s="40"/>
      <c r="Q170" s="34"/>
      <c r="R170" s="295">
        <f t="shared" si="102"/>
        <v>0</v>
      </c>
      <c r="S170" s="40"/>
      <c r="T170" s="33">
        <f t="shared" si="103"/>
        <v>0</v>
      </c>
      <c r="U170" s="295">
        <f t="shared" si="104"/>
        <v>0</v>
      </c>
      <c r="V170" s="575">
        <f t="shared" si="105"/>
        <v>0</v>
      </c>
      <c r="W170" s="576"/>
    </row>
    <row r="171" spans="2:23" ht="23.25" hidden="1" customHeight="1" x14ac:dyDescent="0.2">
      <c r="B171" s="337"/>
      <c r="C171" s="600"/>
      <c r="D171" s="601"/>
      <c r="E171" s="601"/>
      <c r="F171" s="601"/>
      <c r="G171" s="601"/>
      <c r="H171" s="602"/>
      <c r="I171" s="338"/>
      <c r="J171" s="296"/>
      <c r="K171" s="297"/>
      <c r="L171" s="293">
        <f t="shared" si="100"/>
        <v>0</v>
      </c>
      <c r="M171" s="40"/>
      <c r="N171" s="34"/>
      <c r="O171" s="294">
        <f t="shared" si="101"/>
        <v>0</v>
      </c>
      <c r="P171" s="40"/>
      <c r="Q171" s="34"/>
      <c r="R171" s="295">
        <f t="shared" si="102"/>
        <v>0</v>
      </c>
      <c r="S171" s="40"/>
      <c r="T171" s="33">
        <f t="shared" si="103"/>
        <v>0</v>
      </c>
      <c r="U171" s="295">
        <f t="shared" si="104"/>
        <v>0</v>
      </c>
      <c r="V171" s="575">
        <f t="shared" si="105"/>
        <v>0</v>
      </c>
      <c r="W171" s="576"/>
    </row>
    <row r="172" spans="2:23" ht="20.100000000000001" hidden="1" customHeight="1" x14ac:dyDescent="0.2">
      <c r="B172" s="339"/>
      <c r="C172" s="617"/>
      <c r="D172" s="618"/>
      <c r="E172" s="618"/>
      <c r="F172" s="618"/>
      <c r="G172" s="618"/>
      <c r="H172" s="619"/>
      <c r="I172" s="334"/>
      <c r="J172" s="177"/>
      <c r="K172" s="335"/>
      <c r="L172" s="336"/>
      <c r="M172" s="287"/>
      <c r="N172" s="63"/>
      <c r="O172" s="326"/>
      <c r="P172" s="320"/>
      <c r="Q172" s="63"/>
      <c r="R172" s="326"/>
      <c r="S172" s="320"/>
      <c r="T172" s="326"/>
      <c r="U172" s="326"/>
      <c r="V172" s="579"/>
      <c r="W172" s="580"/>
    </row>
    <row r="173" spans="2:23" ht="20.100000000000001" hidden="1" customHeight="1" x14ac:dyDescent="0.2">
      <c r="B173" s="337"/>
      <c r="C173" s="600"/>
      <c r="D173" s="601"/>
      <c r="E173" s="601"/>
      <c r="F173" s="601"/>
      <c r="G173" s="601"/>
      <c r="H173" s="602"/>
      <c r="I173" s="338"/>
      <c r="J173" s="296"/>
      <c r="K173" s="297"/>
      <c r="L173" s="293">
        <f t="shared" ref="L173:L175" si="106">ROUND(J173*K173,0)</f>
        <v>0</v>
      </c>
      <c r="M173" s="40"/>
      <c r="N173" s="34"/>
      <c r="O173" s="294">
        <f t="shared" ref="O173:O175" si="107">ROUND((ROUNDDOWN(N173,2))*K173,2)</f>
        <v>0</v>
      </c>
      <c r="P173" s="40"/>
      <c r="Q173" s="34"/>
      <c r="R173" s="295">
        <f t="shared" ref="R173:R175" si="108">ROUND(Q173*K173,2)</f>
        <v>0</v>
      </c>
      <c r="S173" s="40"/>
      <c r="T173" s="33">
        <f t="shared" ref="T173:T175" si="109">N173+Q173</f>
        <v>0</v>
      </c>
      <c r="U173" s="295">
        <f t="shared" ref="U173:U175" si="110">+ROUND((ROUNDDOWN(T173,2))*K173,2)</f>
        <v>0</v>
      </c>
      <c r="V173" s="575">
        <f t="shared" ref="V173:V175" si="111">IF(L173=0,0)+IF(L173&gt;0,U173/L173)</f>
        <v>0</v>
      </c>
      <c r="W173" s="576"/>
    </row>
    <row r="174" spans="2:23" ht="20.100000000000001" hidden="1" customHeight="1" x14ac:dyDescent="0.2">
      <c r="B174" s="337"/>
      <c r="C174" s="600"/>
      <c r="D174" s="601"/>
      <c r="E174" s="601"/>
      <c r="F174" s="601"/>
      <c r="G174" s="601"/>
      <c r="H174" s="602"/>
      <c r="I174" s="338"/>
      <c r="J174" s="296"/>
      <c r="K174" s="297"/>
      <c r="L174" s="293">
        <f t="shared" si="106"/>
        <v>0</v>
      </c>
      <c r="M174" s="40"/>
      <c r="N174" s="34"/>
      <c r="O174" s="294">
        <f t="shared" si="107"/>
        <v>0</v>
      </c>
      <c r="P174" s="40"/>
      <c r="Q174" s="34"/>
      <c r="R174" s="295">
        <f t="shared" si="108"/>
        <v>0</v>
      </c>
      <c r="S174" s="40"/>
      <c r="T174" s="33">
        <f t="shared" si="109"/>
        <v>0</v>
      </c>
      <c r="U174" s="295">
        <f t="shared" si="110"/>
        <v>0</v>
      </c>
      <c r="V174" s="575">
        <f t="shared" si="111"/>
        <v>0</v>
      </c>
      <c r="W174" s="576"/>
    </row>
    <row r="175" spans="2:23" ht="20.100000000000001" hidden="1" customHeight="1" x14ac:dyDescent="0.2">
      <c r="B175" s="337"/>
      <c r="C175" s="600"/>
      <c r="D175" s="601"/>
      <c r="E175" s="601"/>
      <c r="F175" s="601"/>
      <c r="G175" s="601"/>
      <c r="H175" s="602"/>
      <c r="I175" s="338"/>
      <c r="J175" s="296"/>
      <c r="K175" s="297"/>
      <c r="L175" s="293">
        <f t="shared" si="106"/>
        <v>0</v>
      </c>
      <c r="M175" s="40"/>
      <c r="N175" s="34"/>
      <c r="O175" s="294">
        <f t="shared" si="107"/>
        <v>0</v>
      </c>
      <c r="P175" s="40"/>
      <c r="Q175" s="34"/>
      <c r="R175" s="295">
        <f t="shared" si="108"/>
        <v>0</v>
      </c>
      <c r="S175" s="40"/>
      <c r="T175" s="33">
        <f t="shared" si="109"/>
        <v>0</v>
      </c>
      <c r="U175" s="295">
        <f t="shared" si="110"/>
        <v>0</v>
      </c>
      <c r="V175" s="575">
        <f t="shared" si="111"/>
        <v>0</v>
      </c>
      <c r="W175" s="576"/>
    </row>
    <row r="176" spans="2:23" ht="20.100000000000001" hidden="1" customHeight="1" x14ac:dyDescent="0.2">
      <c r="B176" s="321"/>
      <c r="C176" s="628"/>
      <c r="D176" s="629"/>
      <c r="E176" s="629"/>
      <c r="F176" s="629"/>
      <c r="G176" s="629"/>
      <c r="H176" s="630"/>
      <c r="I176" s="322"/>
      <c r="J176" s="322"/>
      <c r="K176" s="322"/>
      <c r="L176" s="323"/>
      <c r="M176" s="287"/>
      <c r="N176" s="63"/>
      <c r="O176" s="326"/>
      <c r="P176" s="320"/>
      <c r="Q176" s="63"/>
      <c r="R176" s="326"/>
      <c r="S176" s="320"/>
      <c r="T176" s="326"/>
      <c r="U176" s="326"/>
      <c r="V176" s="327"/>
      <c r="W176" s="328"/>
    </row>
    <row r="177" spans="2:23" ht="20.100000000000001" hidden="1" customHeight="1" x14ac:dyDescent="0.2">
      <c r="B177" s="339"/>
      <c r="C177" s="617"/>
      <c r="D177" s="618"/>
      <c r="E177" s="618"/>
      <c r="F177" s="618"/>
      <c r="G177" s="618"/>
      <c r="H177" s="619"/>
      <c r="I177" s="334"/>
      <c r="J177" s="177"/>
      <c r="K177" s="335"/>
      <c r="L177" s="336"/>
      <c r="M177" s="287"/>
      <c r="N177" s="63"/>
      <c r="O177" s="326"/>
      <c r="P177" s="320"/>
      <c r="Q177" s="63"/>
      <c r="R177" s="326"/>
      <c r="S177" s="320"/>
      <c r="T177" s="326"/>
      <c r="U177" s="326"/>
      <c r="V177" s="579"/>
      <c r="W177" s="580"/>
    </row>
    <row r="178" spans="2:23" ht="20.100000000000001" hidden="1" customHeight="1" x14ac:dyDescent="0.2">
      <c r="B178" s="339"/>
      <c r="C178" s="617"/>
      <c r="D178" s="618"/>
      <c r="E178" s="618"/>
      <c r="F178" s="618"/>
      <c r="G178" s="618"/>
      <c r="H178" s="619"/>
      <c r="I178" s="334"/>
      <c r="J178" s="177"/>
      <c r="K178" s="335"/>
      <c r="L178" s="336"/>
      <c r="M178" s="287"/>
      <c r="N178" s="63"/>
      <c r="O178" s="326"/>
      <c r="P178" s="320"/>
      <c r="Q178" s="63"/>
      <c r="R178" s="326"/>
      <c r="S178" s="320"/>
      <c r="T178" s="326"/>
      <c r="U178" s="326"/>
      <c r="V178" s="579"/>
      <c r="W178" s="580"/>
    </row>
    <row r="179" spans="2:23" ht="19.5" hidden="1" customHeight="1" x14ac:dyDescent="0.2">
      <c r="B179" s="337"/>
      <c r="C179" s="600"/>
      <c r="D179" s="601"/>
      <c r="E179" s="601"/>
      <c r="F179" s="601"/>
      <c r="G179" s="601"/>
      <c r="H179" s="602"/>
      <c r="I179" s="338"/>
      <c r="J179" s="296"/>
      <c r="K179" s="297"/>
      <c r="L179" s="293">
        <f t="shared" ref="L179:L180" si="112">ROUND(J179*K179,0)</f>
        <v>0</v>
      </c>
      <c r="M179" s="40"/>
      <c r="N179" s="34"/>
      <c r="O179" s="294">
        <f t="shared" ref="O179:O180" si="113">ROUND((ROUNDDOWN(N179,2))*K179,2)</f>
        <v>0</v>
      </c>
      <c r="P179" s="40"/>
      <c r="Q179" s="34"/>
      <c r="R179" s="295">
        <f t="shared" ref="R179:R180" si="114">ROUND(Q179*K179,2)</f>
        <v>0</v>
      </c>
      <c r="S179" s="40"/>
      <c r="T179" s="33">
        <f t="shared" ref="T179:T180" si="115">N179+Q179</f>
        <v>0</v>
      </c>
      <c r="U179" s="295">
        <f t="shared" ref="U179:U180" si="116">+ROUND((ROUNDDOWN(T179,2))*K179,2)</f>
        <v>0</v>
      </c>
      <c r="V179" s="575">
        <f t="shared" ref="V179:V180" si="117">IF(L179=0,0)+IF(L179&gt;0,U179/L179)</f>
        <v>0</v>
      </c>
      <c r="W179" s="576"/>
    </row>
    <row r="180" spans="2:23" ht="20.100000000000001" hidden="1" customHeight="1" x14ac:dyDescent="0.2">
      <c r="B180" s="337"/>
      <c r="C180" s="600"/>
      <c r="D180" s="601"/>
      <c r="E180" s="601"/>
      <c r="F180" s="601"/>
      <c r="G180" s="601"/>
      <c r="H180" s="602"/>
      <c r="I180" s="338"/>
      <c r="J180" s="296"/>
      <c r="K180" s="297"/>
      <c r="L180" s="293">
        <f t="shared" si="112"/>
        <v>0</v>
      </c>
      <c r="M180" s="40"/>
      <c r="N180" s="34"/>
      <c r="O180" s="294">
        <f t="shared" si="113"/>
        <v>0</v>
      </c>
      <c r="P180" s="40"/>
      <c r="Q180" s="34"/>
      <c r="R180" s="295">
        <f t="shared" si="114"/>
        <v>0</v>
      </c>
      <c r="S180" s="40"/>
      <c r="T180" s="33">
        <f t="shared" si="115"/>
        <v>0</v>
      </c>
      <c r="U180" s="295">
        <f t="shared" si="116"/>
        <v>0</v>
      </c>
      <c r="V180" s="575">
        <f t="shared" si="117"/>
        <v>0</v>
      </c>
      <c r="W180" s="576"/>
    </row>
    <row r="181" spans="2:23" ht="20.100000000000001" hidden="1" customHeight="1" x14ac:dyDescent="0.2">
      <c r="B181" s="339"/>
      <c r="C181" s="617"/>
      <c r="D181" s="618"/>
      <c r="E181" s="618"/>
      <c r="F181" s="618"/>
      <c r="G181" s="618"/>
      <c r="H181" s="619"/>
      <c r="I181" s="334"/>
      <c r="J181" s="177"/>
      <c r="K181" s="335"/>
      <c r="L181" s="336"/>
      <c r="M181" s="287"/>
      <c r="N181" s="63"/>
      <c r="O181" s="326"/>
      <c r="P181" s="320"/>
      <c r="Q181" s="63"/>
      <c r="R181" s="326"/>
      <c r="S181" s="320"/>
      <c r="T181" s="326"/>
      <c r="U181" s="326"/>
      <c r="V181" s="579"/>
      <c r="W181" s="580"/>
    </row>
    <row r="182" spans="2:23" ht="20.100000000000001" hidden="1" customHeight="1" x14ac:dyDescent="0.2">
      <c r="B182" s="339"/>
      <c r="C182" s="617"/>
      <c r="D182" s="618"/>
      <c r="E182" s="618"/>
      <c r="F182" s="618"/>
      <c r="G182" s="618"/>
      <c r="H182" s="619"/>
      <c r="I182" s="334"/>
      <c r="J182" s="177"/>
      <c r="K182" s="335"/>
      <c r="L182" s="336"/>
      <c r="M182" s="287"/>
      <c r="N182" s="63"/>
      <c r="O182" s="326"/>
      <c r="P182" s="320"/>
      <c r="Q182" s="63"/>
      <c r="R182" s="326"/>
      <c r="S182" s="320"/>
      <c r="T182" s="326"/>
      <c r="U182" s="326"/>
      <c r="V182" s="579"/>
      <c r="W182" s="580"/>
    </row>
    <row r="183" spans="2:23" ht="57.75" hidden="1" customHeight="1" x14ac:dyDescent="0.2">
      <c r="B183" s="337"/>
      <c r="C183" s="600"/>
      <c r="D183" s="601"/>
      <c r="E183" s="601"/>
      <c r="F183" s="601"/>
      <c r="G183" s="601"/>
      <c r="H183" s="602"/>
      <c r="I183" s="338"/>
      <c r="J183" s="296"/>
      <c r="K183" s="297"/>
      <c r="L183" s="293">
        <f t="shared" ref="L183" si="118">ROUND(J183*K183,0)</f>
        <v>0</v>
      </c>
      <c r="M183" s="40"/>
      <c r="N183" s="34"/>
      <c r="O183" s="294">
        <f t="shared" ref="O183" si="119">ROUND((ROUNDDOWN(N183,2))*K183,2)</f>
        <v>0</v>
      </c>
      <c r="P183" s="40"/>
      <c r="Q183" s="34"/>
      <c r="R183" s="295">
        <f t="shared" ref="R183" si="120">ROUND(Q183*K183,2)</f>
        <v>0</v>
      </c>
      <c r="S183" s="40"/>
      <c r="T183" s="33">
        <f t="shared" ref="T183" si="121">N183+Q183</f>
        <v>0</v>
      </c>
      <c r="U183" s="295">
        <f t="shared" ref="U183" si="122">+ROUND((ROUNDDOWN(T183,2))*K183,2)</f>
        <v>0</v>
      </c>
      <c r="V183" s="575">
        <f t="shared" ref="V183" si="123">IF(L183=0,0)+IF(L183&gt;0,U183/L183)</f>
        <v>0</v>
      </c>
      <c r="W183" s="576"/>
    </row>
    <row r="184" spans="2:23" ht="18" hidden="1" customHeight="1" x14ac:dyDescent="0.2">
      <c r="B184" s="321"/>
      <c r="C184" s="628"/>
      <c r="D184" s="629"/>
      <c r="E184" s="629"/>
      <c r="F184" s="629"/>
      <c r="G184" s="629"/>
      <c r="H184" s="630"/>
      <c r="I184" s="322"/>
      <c r="J184" s="322"/>
      <c r="K184" s="322"/>
      <c r="L184" s="323"/>
      <c r="M184" s="287"/>
      <c r="N184" s="63"/>
      <c r="O184" s="326"/>
      <c r="P184" s="320"/>
      <c r="Q184" s="63"/>
      <c r="R184" s="326"/>
      <c r="S184" s="320"/>
      <c r="T184" s="326"/>
      <c r="U184" s="326"/>
      <c r="V184" s="327"/>
      <c r="W184" s="328"/>
    </row>
    <row r="185" spans="2:23" ht="18" hidden="1" customHeight="1" x14ac:dyDescent="0.2">
      <c r="B185" s="339"/>
      <c r="C185" s="617"/>
      <c r="D185" s="618"/>
      <c r="E185" s="618"/>
      <c r="F185" s="618"/>
      <c r="G185" s="618"/>
      <c r="H185" s="619"/>
      <c r="I185" s="334"/>
      <c r="J185" s="177"/>
      <c r="K185" s="335"/>
      <c r="L185" s="336"/>
      <c r="M185" s="287"/>
      <c r="N185" s="63"/>
      <c r="O185" s="326"/>
      <c r="P185" s="320"/>
      <c r="Q185" s="63"/>
      <c r="R185" s="326"/>
      <c r="S185" s="320"/>
      <c r="T185" s="326"/>
      <c r="U185" s="326"/>
      <c r="V185" s="327"/>
      <c r="W185" s="328"/>
    </row>
    <row r="186" spans="2:23" ht="18" hidden="1" customHeight="1" x14ac:dyDescent="0.2">
      <c r="B186" s="344"/>
      <c r="C186" s="600"/>
      <c r="D186" s="601"/>
      <c r="E186" s="601"/>
      <c r="F186" s="601"/>
      <c r="G186" s="601"/>
      <c r="H186" s="602"/>
      <c r="I186" s="338"/>
      <c r="J186" s="296"/>
      <c r="K186" s="297"/>
      <c r="L186" s="293">
        <f t="shared" ref="L186" si="124">ROUND(J186*K186,0)</f>
        <v>0</v>
      </c>
      <c r="M186" s="40"/>
      <c r="N186" s="34"/>
      <c r="O186" s="294">
        <f t="shared" ref="O186" si="125">ROUND((ROUNDDOWN(N186,2))*K186,2)</f>
        <v>0</v>
      </c>
      <c r="P186" s="40"/>
      <c r="Q186" s="34"/>
      <c r="R186" s="295">
        <f t="shared" ref="R186" si="126">ROUND(Q186*K186,2)</f>
        <v>0</v>
      </c>
      <c r="S186" s="40"/>
      <c r="T186" s="33">
        <f t="shared" ref="T186" si="127">N186+Q186</f>
        <v>0</v>
      </c>
      <c r="U186" s="295">
        <f t="shared" ref="U186" si="128">+ROUND((ROUNDDOWN(T186,2))*K186,2)</f>
        <v>0</v>
      </c>
      <c r="V186" s="575">
        <f t="shared" ref="V186" si="129">IF(L186=0,0)+IF(L186&gt;0,U186/L186)</f>
        <v>0</v>
      </c>
      <c r="W186" s="576"/>
    </row>
    <row r="187" spans="2:23" ht="18" hidden="1" customHeight="1" x14ac:dyDescent="0.2">
      <c r="B187" s="321"/>
      <c r="C187" s="628"/>
      <c r="D187" s="629"/>
      <c r="E187" s="629"/>
      <c r="F187" s="629"/>
      <c r="G187" s="629"/>
      <c r="H187" s="630"/>
      <c r="I187" s="322"/>
      <c r="J187" s="322"/>
      <c r="K187" s="322"/>
      <c r="L187" s="323"/>
      <c r="M187" s="287"/>
      <c r="N187" s="63"/>
      <c r="O187" s="326"/>
      <c r="P187" s="320"/>
      <c r="Q187" s="63"/>
      <c r="R187" s="326"/>
      <c r="S187" s="320"/>
      <c r="T187" s="326"/>
      <c r="U187" s="326"/>
      <c r="V187" s="327"/>
      <c r="W187" s="328"/>
    </row>
    <row r="188" spans="2:23" ht="18" hidden="1" customHeight="1" x14ac:dyDescent="0.2">
      <c r="B188" s="339"/>
      <c r="C188" s="617"/>
      <c r="D188" s="618"/>
      <c r="E188" s="618"/>
      <c r="F188" s="618"/>
      <c r="G188" s="618"/>
      <c r="H188" s="619"/>
      <c r="I188" s="334"/>
      <c r="J188" s="177"/>
      <c r="K188" s="335"/>
      <c r="L188" s="336"/>
      <c r="M188" s="287"/>
      <c r="N188" s="63"/>
      <c r="O188" s="326"/>
      <c r="P188" s="320"/>
      <c r="Q188" s="63"/>
      <c r="R188" s="326"/>
      <c r="S188" s="320"/>
      <c r="T188" s="326"/>
      <c r="U188" s="326"/>
      <c r="V188" s="327"/>
      <c r="W188" s="328"/>
    </row>
    <row r="189" spans="2:23" ht="18" hidden="1" customHeight="1" x14ac:dyDescent="0.2">
      <c r="B189" s="344"/>
      <c r="C189" s="600"/>
      <c r="D189" s="601"/>
      <c r="E189" s="601"/>
      <c r="F189" s="601"/>
      <c r="G189" s="601"/>
      <c r="H189" s="602"/>
      <c r="I189" s="338"/>
      <c r="J189" s="296"/>
      <c r="K189" s="297"/>
      <c r="L189" s="293">
        <f t="shared" ref="L189" si="130">ROUND(J189*K189,0)</f>
        <v>0</v>
      </c>
      <c r="M189" s="40"/>
      <c r="N189" s="34"/>
      <c r="O189" s="294">
        <f t="shared" ref="O189" si="131">ROUND((ROUNDDOWN(N189,2))*K189,2)</f>
        <v>0</v>
      </c>
      <c r="P189" s="40"/>
      <c r="Q189" s="34"/>
      <c r="R189" s="295">
        <f t="shared" ref="R189" si="132">ROUND(Q189*K189,2)</f>
        <v>0</v>
      </c>
      <c r="S189" s="40"/>
      <c r="T189" s="33">
        <f t="shared" ref="T189" si="133">N189+Q189</f>
        <v>0</v>
      </c>
      <c r="U189" s="295">
        <f t="shared" ref="U189" si="134">+ROUND((ROUNDDOWN(T189,2))*K189,2)</f>
        <v>0</v>
      </c>
      <c r="V189" s="575">
        <f t="shared" ref="V189" si="135">IF(L189=0,0)+IF(L189&gt;0,U189/L189)</f>
        <v>0</v>
      </c>
      <c r="W189" s="576"/>
    </row>
    <row r="190" spans="2:23" ht="18" hidden="1" customHeight="1" x14ac:dyDescent="0.2">
      <c r="B190" s="177"/>
      <c r="C190" s="623"/>
      <c r="D190" s="624"/>
      <c r="E190" s="624"/>
      <c r="F190" s="624"/>
      <c r="G190" s="624"/>
      <c r="H190" s="625"/>
      <c r="I190" s="334"/>
      <c r="J190" s="177"/>
      <c r="K190" s="335"/>
      <c r="L190" s="336"/>
      <c r="M190" s="287"/>
      <c r="N190" s="63"/>
      <c r="O190" s="326"/>
      <c r="P190" s="320"/>
      <c r="Q190" s="63"/>
      <c r="R190" s="326"/>
      <c r="S190" s="320"/>
      <c r="T190" s="326"/>
      <c r="U190" s="326"/>
      <c r="V190" s="579"/>
      <c r="W190" s="580"/>
    </row>
    <row r="191" spans="2:23" ht="28.5" hidden="1" customHeight="1" x14ac:dyDescent="0.2">
      <c r="B191" s="337"/>
      <c r="C191" s="600"/>
      <c r="D191" s="601"/>
      <c r="E191" s="601"/>
      <c r="F191" s="601"/>
      <c r="G191" s="601"/>
      <c r="H191" s="602"/>
      <c r="I191" s="338"/>
      <c r="J191" s="296"/>
      <c r="K191" s="297"/>
      <c r="L191" s="293">
        <f t="shared" ref="L191:L196" si="136">ROUND(J191*K191,0)</f>
        <v>0</v>
      </c>
      <c r="M191" s="40"/>
      <c r="N191" s="34"/>
      <c r="O191" s="294">
        <f t="shared" ref="O191:O196" si="137">ROUND((ROUNDDOWN(N191,2))*K191,2)</f>
        <v>0</v>
      </c>
      <c r="P191" s="40"/>
      <c r="Q191" s="34"/>
      <c r="R191" s="295">
        <f t="shared" ref="R191:R196" si="138">ROUND(Q191*K191,2)</f>
        <v>0</v>
      </c>
      <c r="S191" s="40"/>
      <c r="T191" s="33">
        <f t="shared" ref="T191:T196" si="139">N191+Q191</f>
        <v>0</v>
      </c>
      <c r="U191" s="295">
        <f t="shared" ref="U191:U196" si="140">+ROUND((ROUNDDOWN(T191,2))*K191,2)</f>
        <v>0</v>
      </c>
      <c r="V191" s="575">
        <f t="shared" ref="V191:V196" si="141">IF(L191=0,0)+IF(L191&gt;0,U191/L191)</f>
        <v>0</v>
      </c>
      <c r="W191" s="576"/>
    </row>
    <row r="192" spans="2:23" ht="27" hidden="1" customHeight="1" x14ac:dyDescent="0.2">
      <c r="B192" s="337"/>
      <c r="C192" s="600"/>
      <c r="D192" s="601"/>
      <c r="E192" s="601"/>
      <c r="F192" s="601"/>
      <c r="G192" s="601"/>
      <c r="H192" s="602"/>
      <c r="I192" s="338"/>
      <c r="J192" s="296"/>
      <c r="K192" s="297"/>
      <c r="L192" s="293">
        <f t="shared" si="136"/>
        <v>0</v>
      </c>
      <c r="M192" s="40"/>
      <c r="N192" s="34"/>
      <c r="O192" s="294">
        <f t="shared" si="137"/>
        <v>0</v>
      </c>
      <c r="P192" s="40"/>
      <c r="Q192" s="34"/>
      <c r="R192" s="295">
        <f t="shared" si="138"/>
        <v>0</v>
      </c>
      <c r="S192" s="40"/>
      <c r="T192" s="33">
        <f t="shared" si="139"/>
        <v>0</v>
      </c>
      <c r="U192" s="295">
        <f t="shared" si="140"/>
        <v>0</v>
      </c>
      <c r="V192" s="575">
        <f t="shared" si="141"/>
        <v>0</v>
      </c>
      <c r="W192" s="576"/>
    </row>
    <row r="193" spans="1:24" ht="20.100000000000001" hidden="1" customHeight="1" x14ac:dyDescent="0.2">
      <c r="B193" s="337"/>
      <c r="C193" s="600"/>
      <c r="D193" s="601"/>
      <c r="E193" s="601"/>
      <c r="F193" s="601"/>
      <c r="G193" s="601"/>
      <c r="H193" s="602"/>
      <c r="I193" s="338"/>
      <c r="J193" s="296"/>
      <c r="K193" s="297"/>
      <c r="L193" s="293">
        <f t="shared" si="136"/>
        <v>0</v>
      </c>
      <c r="M193" s="40"/>
      <c r="N193" s="34"/>
      <c r="O193" s="294">
        <f t="shared" si="137"/>
        <v>0</v>
      </c>
      <c r="P193" s="40"/>
      <c r="Q193" s="34"/>
      <c r="R193" s="295">
        <f t="shared" si="138"/>
        <v>0</v>
      </c>
      <c r="S193" s="40"/>
      <c r="T193" s="33">
        <f t="shared" si="139"/>
        <v>0</v>
      </c>
      <c r="U193" s="295">
        <f t="shared" si="140"/>
        <v>0</v>
      </c>
      <c r="V193" s="575">
        <f t="shared" si="141"/>
        <v>0</v>
      </c>
      <c r="W193" s="576"/>
    </row>
    <row r="194" spans="1:24" ht="20.100000000000001" hidden="1" customHeight="1" x14ac:dyDescent="0.2">
      <c r="B194" s="337"/>
      <c r="C194" s="600"/>
      <c r="D194" s="601"/>
      <c r="E194" s="601"/>
      <c r="F194" s="601"/>
      <c r="G194" s="601"/>
      <c r="H194" s="602"/>
      <c r="I194" s="338"/>
      <c r="J194" s="296"/>
      <c r="K194" s="297"/>
      <c r="L194" s="293">
        <f t="shared" si="136"/>
        <v>0</v>
      </c>
      <c r="M194" s="40"/>
      <c r="N194" s="34"/>
      <c r="O194" s="294">
        <f t="shared" si="137"/>
        <v>0</v>
      </c>
      <c r="P194" s="40"/>
      <c r="Q194" s="34"/>
      <c r="R194" s="295">
        <f t="shared" si="138"/>
        <v>0</v>
      </c>
      <c r="S194" s="40"/>
      <c r="T194" s="33">
        <f t="shared" si="139"/>
        <v>0</v>
      </c>
      <c r="U194" s="295">
        <f t="shared" si="140"/>
        <v>0</v>
      </c>
      <c r="V194" s="575">
        <f t="shared" si="141"/>
        <v>0</v>
      </c>
      <c r="W194" s="576"/>
    </row>
    <row r="195" spans="1:24" ht="20.100000000000001" hidden="1" customHeight="1" x14ac:dyDescent="0.2">
      <c r="B195" s="337"/>
      <c r="C195" s="600"/>
      <c r="D195" s="601"/>
      <c r="E195" s="601"/>
      <c r="F195" s="601"/>
      <c r="G195" s="601"/>
      <c r="H195" s="602"/>
      <c r="I195" s="338"/>
      <c r="J195" s="296"/>
      <c r="K195" s="297"/>
      <c r="L195" s="293">
        <f t="shared" si="136"/>
        <v>0</v>
      </c>
      <c r="M195" s="40"/>
      <c r="N195" s="34"/>
      <c r="O195" s="294">
        <f t="shared" si="137"/>
        <v>0</v>
      </c>
      <c r="P195" s="40"/>
      <c r="Q195" s="34"/>
      <c r="R195" s="295">
        <f t="shared" si="138"/>
        <v>0</v>
      </c>
      <c r="S195" s="40"/>
      <c r="T195" s="33">
        <f t="shared" si="139"/>
        <v>0</v>
      </c>
      <c r="U195" s="295">
        <f t="shared" si="140"/>
        <v>0</v>
      </c>
      <c r="V195" s="575">
        <f t="shared" si="141"/>
        <v>0</v>
      </c>
      <c r="W195" s="576"/>
    </row>
    <row r="196" spans="1:24" ht="9" customHeight="1" x14ac:dyDescent="0.2">
      <c r="B196" s="337"/>
      <c r="C196" s="600"/>
      <c r="D196" s="601"/>
      <c r="E196" s="601"/>
      <c r="F196" s="601"/>
      <c r="G196" s="601"/>
      <c r="H196" s="602"/>
      <c r="I196" s="338"/>
      <c r="J196" s="296"/>
      <c r="K196" s="297"/>
      <c r="L196" s="293">
        <f t="shared" si="136"/>
        <v>0</v>
      </c>
      <c r="M196" s="40"/>
      <c r="N196" s="34"/>
      <c r="O196" s="294">
        <f t="shared" si="137"/>
        <v>0</v>
      </c>
      <c r="P196" s="40"/>
      <c r="Q196" s="34"/>
      <c r="R196" s="295">
        <f t="shared" si="138"/>
        <v>0</v>
      </c>
      <c r="S196" s="40"/>
      <c r="T196" s="33">
        <f t="shared" si="139"/>
        <v>0</v>
      </c>
      <c r="U196" s="295">
        <f t="shared" si="140"/>
        <v>0</v>
      </c>
      <c r="V196" s="575">
        <f t="shared" si="141"/>
        <v>0</v>
      </c>
      <c r="W196" s="576"/>
    </row>
    <row r="197" spans="1:24" s="248" customFormat="1" ht="20.100000000000001" customHeight="1" x14ac:dyDescent="0.2">
      <c r="A197" s="287"/>
      <c r="B197" s="626" t="s">
        <v>536</v>
      </c>
      <c r="C197" s="627"/>
      <c r="D197" s="627"/>
      <c r="E197" s="627"/>
      <c r="F197" s="627"/>
      <c r="G197" s="627"/>
      <c r="H197" s="627"/>
      <c r="I197" s="627"/>
      <c r="J197" s="627"/>
      <c r="K197" s="627"/>
      <c r="L197" s="345">
        <f>SUM(L92:L196)</f>
        <v>17293930.48</v>
      </c>
      <c r="M197" s="287"/>
      <c r="N197" s="193"/>
      <c r="O197" s="345">
        <f>SUM(O92:O196)</f>
        <v>459626.91</v>
      </c>
      <c r="P197" s="320"/>
      <c r="Q197" s="193"/>
      <c r="R197" s="345">
        <f>SUM(R92:R196)</f>
        <v>4107202.42</v>
      </c>
      <c r="S197" s="320"/>
      <c r="T197" s="193"/>
      <c r="U197" s="345">
        <f>SUM(U92:U196)</f>
        <v>17293930.48</v>
      </c>
      <c r="V197" s="577"/>
      <c r="W197" s="578"/>
    </row>
    <row r="198" spans="1:24" ht="20.100000000000001" customHeight="1" x14ac:dyDescent="0.2">
      <c r="B198" s="343"/>
      <c r="C198" s="346"/>
      <c r="D198" s="346"/>
      <c r="E198" s="346"/>
      <c r="F198" s="346"/>
      <c r="G198" s="346"/>
      <c r="H198" s="346"/>
      <c r="I198" s="347"/>
      <c r="J198" s="187"/>
      <c r="K198" s="348"/>
      <c r="L198" s="349"/>
      <c r="M198" s="287"/>
      <c r="N198" s="190"/>
      <c r="O198" s="282"/>
      <c r="P198" s="320"/>
      <c r="Q198" s="190"/>
      <c r="R198" s="282"/>
      <c r="S198" s="320"/>
      <c r="T198" s="282"/>
      <c r="U198" s="282"/>
      <c r="V198" s="282"/>
      <c r="W198" s="288"/>
    </row>
    <row r="199" spans="1:24" ht="20.100000000000001" customHeight="1" x14ac:dyDescent="0.2">
      <c r="B199" s="731" t="s">
        <v>541</v>
      </c>
      <c r="C199" s="732"/>
      <c r="D199" s="732"/>
      <c r="E199" s="732"/>
      <c r="F199" s="732"/>
      <c r="G199" s="732"/>
      <c r="H199" s="732"/>
      <c r="I199" s="732"/>
      <c r="J199" s="732"/>
      <c r="K199" s="732"/>
      <c r="L199" s="733"/>
      <c r="M199" s="287"/>
      <c r="N199" s="131"/>
      <c r="O199" s="281"/>
      <c r="P199" s="320"/>
      <c r="Q199" s="131"/>
      <c r="R199" s="281"/>
      <c r="S199" s="320"/>
      <c r="T199" s="281"/>
      <c r="U199" s="281"/>
      <c r="V199" s="281"/>
      <c r="W199" s="283"/>
    </row>
    <row r="200" spans="1:24" ht="17.25" customHeight="1" x14ac:dyDescent="0.2">
      <c r="B200" s="290" t="s">
        <v>45</v>
      </c>
      <c r="C200" s="620" t="s">
        <v>46</v>
      </c>
      <c r="D200" s="621"/>
      <c r="E200" s="621"/>
      <c r="F200" s="621"/>
      <c r="G200" s="621"/>
      <c r="H200" s="622"/>
      <c r="I200" s="58" t="s">
        <v>47</v>
      </c>
      <c r="J200" s="58" t="s">
        <v>48</v>
      </c>
      <c r="K200" s="58" t="s">
        <v>49</v>
      </c>
      <c r="L200" s="58" t="s">
        <v>50</v>
      </c>
      <c r="M200" s="287"/>
      <c r="N200" s="131"/>
      <c r="O200" s="281"/>
      <c r="P200" s="320"/>
      <c r="Q200" s="131"/>
      <c r="R200" s="281"/>
      <c r="S200" s="320"/>
      <c r="T200" s="281"/>
      <c r="U200" s="281"/>
      <c r="V200" s="281"/>
      <c r="W200" s="283"/>
    </row>
    <row r="201" spans="1:24" x14ac:dyDescent="0.2">
      <c r="A201" s="224">
        <v>1</v>
      </c>
      <c r="B201" s="350">
        <v>1</v>
      </c>
      <c r="C201" s="768" t="s">
        <v>65</v>
      </c>
      <c r="D201" s="769"/>
      <c r="E201" s="769"/>
      <c r="F201" s="769"/>
      <c r="G201" s="769"/>
      <c r="H201" s="770"/>
      <c r="I201" s="351"/>
      <c r="J201" s="352"/>
      <c r="K201" s="353"/>
      <c r="L201" s="354"/>
      <c r="M201" s="287"/>
      <c r="N201" s="217" t="s">
        <v>55</v>
      </c>
      <c r="O201" s="217" t="s">
        <v>50</v>
      </c>
      <c r="P201" s="287"/>
      <c r="Q201" s="217" t="s">
        <v>55</v>
      </c>
      <c r="R201" s="217" t="s">
        <v>50</v>
      </c>
      <c r="S201" s="280"/>
      <c r="T201" s="328" t="s">
        <v>55</v>
      </c>
      <c r="U201" s="217" t="s">
        <v>56</v>
      </c>
      <c r="V201" s="220" t="s">
        <v>57</v>
      </c>
      <c r="W201" s="288"/>
    </row>
    <row r="202" spans="1:24" ht="12.75" customHeight="1" x14ac:dyDescent="0.2">
      <c r="A202" s="224">
        <f>+A201+1</f>
        <v>2</v>
      </c>
      <c r="B202" s="355" t="s">
        <v>568</v>
      </c>
      <c r="C202" s="634" t="s">
        <v>569</v>
      </c>
      <c r="D202" s="635"/>
      <c r="E202" s="635"/>
      <c r="F202" s="635"/>
      <c r="G202" s="635"/>
      <c r="H202" s="636"/>
      <c r="I202" s="223"/>
      <c r="J202" s="542"/>
      <c r="K202" s="543"/>
      <c r="L202" s="293">
        <v>0</v>
      </c>
      <c r="M202" s="40"/>
      <c r="N202" s="34"/>
      <c r="O202" s="294">
        <v>0</v>
      </c>
      <c r="P202" s="40"/>
      <c r="Q202" s="34"/>
      <c r="R202" s="295">
        <v>0</v>
      </c>
      <c r="S202" s="40"/>
      <c r="T202" s="33">
        <v>0</v>
      </c>
      <c r="U202" s="295">
        <v>0</v>
      </c>
      <c r="V202" s="604">
        <v>0</v>
      </c>
      <c r="W202" s="605"/>
    </row>
    <row r="203" spans="1:24" ht="12.75" customHeight="1" x14ac:dyDescent="0.2">
      <c r="A203" s="224">
        <f t="shared" ref="A203:A266" si="142">+A202+1</f>
        <v>3</v>
      </c>
      <c r="B203" s="344" t="s">
        <v>570</v>
      </c>
      <c r="C203" s="588" t="s">
        <v>571</v>
      </c>
      <c r="D203" s="589"/>
      <c r="E203" s="589"/>
      <c r="F203" s="589"/>
      <c r="G203" s="589"/>
      <c r="H203" s="590"/>
      <c r="I203" s="223" t="s">
        <v>87</v>
      </c>
      <c r="J203" s="223">
        <v>2984.3736399292388</v>
      </c>
      <c r="K203" s="223">
        <v>9180.2999999999993</v>
      </c>
      <c r="L203" s="356">
        <v>27397445.329999998</v>
      </c>
      <c r="M203" s="40"/>
      <c r="N203" s="34">
        <v>0</v>
      </c>
      <c r="O203" s="294">
        <v>0</v>
      </c>
      <c r="P203" s="40"/>
      <c r="Q203" s="34">
        <v>0</v>
      </c>
      <c r="R203" s="295">
        <v>0</v>
      </c>
      <c r="S203" s="40"/>
      <c r="T203" s="856">
        <f t="shared" ref="T203:T266" si="143">+N203+Q203</f>
        <v>0</v>
      </c>
      <c r="U203" s="857">
        <f t="shared" ref="U203:U268" si="144">+ROUND((ROUNDDOWN(T203,2))*K203,2)</f>
        <v>0</v>
      </c>
      <c r="V203" s="858">
        <f t="shared" ref="V203" si="145">IF(L203=0,0)+IF(L203&gt;0,U203/L203)</f>
        <v>0</v>
      </c>
      <c r="W203" s="859"/>
    </row>
    <row r="204" spans="1:24" ht="12.75" customHeight="1" x14ac:dyDescent="0.2">
      <c r="A204" s="224">
        <f t="shared" si="142"/>
        <v>4</v>
      </c>
      <c r="B204" s="344" t="s">
        <v>572</v>
      </c>
      <c r="C204" s="588" t="s">
        <v>573</v>
      </c>
      <c r="D204" s="589"/>
      <c r="E204" s="589"/>
      <c r="F204" s="589"/>
      <c r="G204" s="589"/>
      <c r="H204" s="590"/>
      <c r="I204" s="223" t="s">
        <v>87</v>
      </c>
      <c r="J204" s="223">
        <v>3020.44</v>
      </c>
      <c r="K204" s="223">
        <v>2506</v>
      </c>
      <c r="L204" s="356">
        <v>7569222.6399999997</v>
      </c>
      <c r="M204" s="40"/>
      <c r="N204" s="34">
        <v>0</v>
      </c>
      <c r="O204" s="294">
        <v>0</v>
      </c>
      <c r="P204" s="40"/>
      <c r="Q204" s="34">
        <v>0</v>
      </c>
      <c r="R204" s="295">
        <v>0</v>
      </c>
      <c r="S204" s="40"/>
      <c r="T204" s="856">
        <f t="shared" si="143"/>
        <v>0</v>
      </c>
      <c r="U204" s="857">
        <f t="shared" si="144"/>
        <v>0</v>
      </c>
      <c r="V204" s="858">
        <f t="shared" ref="V204:V227" si="146">IF(L204=0,0)+IF(L204&gt;0,U204/L204)</f>
        <v>0</v>
      </c>
      <c r="W204" s="859"/>
    </row>
    <row r="205" spans="1:24" ht="12.75" customHeight="1" x14ac:dyDescent="0.2">
      <c r="A205" s="224">
        <f t="shared" si="142"/>
        <v>5</v>
      </c>
      <c r="B205" s="355">
        <v>1.3</v>
      </c>
      <c r="C205" s="634" t="s">
        <v>67</v>
      </c>
      <c r="D205" s="635"/>
      <c r="E205" s="635"/>
      <c r="F205" s="635"/>
      <c r="G205" s="635"/>
      <c r="H205" s="636"/>
      <c r="I205" s="223"/>
      <c r="J205" s="223"/>
      <c r="K205" s="223"/>
      <c r="L205" s="356">
        <v>0</v>
      </c>
      <c r="M205" s="40"/>
      <c r="N205" s="34">
        <v>0</v>
      </c>
      <c r="O205" s="294">
        <v>0</v>
      </c>
      <c r="P205" s="40"/>
      <c r="Q205" s="34">
        <v>0</v>
      </c>
      <c r="R205" s="295">
        <v>0</v>
      </c>
      <c r="S205" s="40"/>
      <c r="T205" s="856">
        <f t="shared" si="143"/>
        <v>0</v>
      </c>
      <c r="U205" s="857">
        <f t="shared" si="144"/>
        <v>0</v>
      </c>
      <c r="V205" s="858">
        <f t="shared" si="146"/>
        <v>0</v>
      </c>
      <c r="W205" s="859"/>
    </row>
    <row r="206" spans="1:24" x14ac:dyDescent="0.2">
      <c r="A206" s="224">
        <f t="shared" si="142"/>
        <v>6</v>
      </c>
      <c r="B206" s="344" t="s">
        <v>574</v>
      </c>
      <c r="C206" s="588" t="s">
        <v>575</v>
      </c>
      <c r="D206" s="589"/>
      <c r="E206" s="589"/>
      <c r="F206" s="589"/>
      <c r="G206" s="589"/>
      <c r="H206" s="590"/>
      <c r="I206" s="223" t="s">
        <v>73</v>
      </c>
      <c r="J206" s="223">
        <v>4.55</v>
      </c>
      <c r="K206" s="223">
        <v>27097</v>
      </c>
      <c r="L206" s="293">
        <f>U206</f>
        <v>123291.35</v>
      </c>
      <c r="M206" s="40"/>
      <c r="N206" s="34">
        <v>0</v>
      </c>
      <c r="O206" s="294">
        <v>0</v>
      </c>
      <c r="P206" s="40"/>
      <c r="Q206" s="34">
        <v>4.55</v>
      </c>
      <c r="R206" s="295">
        <v>123291.35</v>
      </c>
      <c r="S206" s="40"/>
      <c r="T206" s="856">
        <f t="shared" si="143"/>
        <v>4.55</v>
      </c>
      <c r="U206" s="857">
        <f t="shared" si="144"/>
        <v>123291.35</v>
      </c>
      <c r="V206" s="858">
        <f t="shared" si="146"/>
        <v>1</v>
      </c>
      <c r="W206" s="859"/>
      <c r="X206" s="855">
        <f>+O206+R206-U206</f>
        <v>0</v>
      </c>
    </row>
    <row r="207" spans="1:24" ht="12.75" customHeight="1" x14ac:dyDescent="0.2">
      <c r="A207" s="224">
        <f t="shared" si="142"/>
        <v>7</v>
      </c>
      <c r="B207" s="344" t="s">
        <v>88</v>
      </c>
      <c r="C207" s="588" t="s">
        <v>89</v>
      </c>
      <c r="D207" s="589"/>
      <c r="E207" s="589"/>
      <c r="F207" s="589"/>
      <c r="G207" s="589"/>
      <c r="H207" s="590"/>
      <c r="I207" s="223" t="s">
        <v>87</v>
      </c>
      <c r="J207" s="223">
        <v>45</v>
      </c>
      <c r="K207" s="223">
        <v>18567</v>
      </c>
      <c r="L207" s="293">
        <v>835515</v>
      </c>
      <c r="M207" s="40"/>
      <c r="N207" s="34"/>
      <c r="O207" s="294"/>
      <c r="P207" s="40"/>
      <c r="Q207" s="34">
        <v>39.9422</v>
      </c>
      <c r="R207" s="295">
        <v>741565.98</v>
      </c>
      <c r="S207" s="40"/>
      <c r="T207" s="856">
        <f t="shared" si="143"/>
        <v>39.9422</v>
      </c>
      <c r="U207" s="857">
        <f t="shared" si="144"/>
        <v>741565.98</v>
      </c>
      <c r="V207" s="858">
        <f t="shared" si="146"/>
        <v>0.88755555555555554</v>
      </c>
      <c r="W207" s="859"/>
      <c r="X207" s="855">
        <f t="shared" ref="X207:X270" si="147">+O207+R207-U207</f>
        <v>0</v>
      </c>
    </row>
    <row r="208" spans="1:24" ht="12.75" customHeight="1" x14ac:dyDescent="0.2">
      <c r="A208" s="224">
        <f t="shared" si="142"/>
        <v>8</v>
      </c>
      <c r="B208" s="344" t="s">
        <v>348</v>
      </c>
      <c r="C208" s="588" t="s">
        <v>349</v>
      </c>
      <c r="D208" s="589"/>
      <c r="E208" s="589"/>
      <c r="F208" s="589"/>
      <c r="G208" s="589"/>
      <c r="H208" s="590"/>
      <c r="I208" s="223" t="s">
        <v>87</v>
      </c>
      <c r="J208" s="223">
        <v>100</v>
      </c>
      <c r="K208" s="223">
        <v>9097</v>
      </c>
      <c r="L208" s="293">
        <v>909700</v>
      </c>
      <c r="M208" s="40"/>
      <c r="N208" s="34">
        <v>0</v>
      </c>
      <c r="O208" s="294">
        <v>0</v>
      </c>
      <c r="P208" s="40"/>
      <c r="Q208" s="34">
        <v>100</v>
      </c>
      <c r="R208" s="295">
        <v>909700</v>
      </c>
      <c r="S208" s="40"/>
      <c r="T208" s="856">
        <f t="shared" si="143"/>
        <v>100</v>
      </c>
      <c r="U208" s="857">
        <f t="shared" si="144"/>
        <v>909700</v>
      </c>
      <c r="V208" s="858">
        <f t="shared" si="146"/>
        <v>1</v>
      </c>
      <c r="W208" s="859"/>
      <c r="X208" s="855">
        <f t="shared" si="147"/>
        <v>0</v>
      </c>
    </row>
    <row r="209" spans="1:24" x14ac:dyDescent="0.2">
      <c r="A209" s="224">
        <f t="shared" si="142"/>
        <v>9</v>
      </c>
      <c r="B209" s="355" t="s">
        <v>576</v>
      </c>
      <c r="C209" s="634" t="s">
        <v>336</v>
      </c>
      <c r="D209" s="635"/>
      <c r="E209" s="635"/>
      <c r="F209" s="635"/>
      <c r="G209" s="635"/>
      <c r="H209" s="636"/>
      <c r="I209" s="223"/>
      <c r="J209" s="223"/>
      <c r="K209" s="223"/>
      <c r="L209" s="293">
        <v>0</v>
      </c>
      <c r="M209" s="287"/>
      <c r="N209" s="34">
        <v>0</v>
      </c>
      <c r="O209" s="294">
        <v>0</v>
      </c>
      <c r="P209" s="287"/>
      <c r="Q209" s="34">
        <v>0</v>
      </c>
      <c r="R209" s="295">
        <v>0</v>
      </c>
      <c r="S209" s="357"/>
      <c r="T209" s="856">
        <f t="shared" si="143"/>
        <v>0</v>
      </c>
      <c r="U209" s="857">
        <f t="shared" si="144"/>
        <v>0</v>
      </c>
      <c r="V209" s="858">
        <f t="shared" si="146"/>
        <v>0</v>
      </c>
      <c r="W209" s="859"/>
      <c r="X209" s="855">
        <f t="shared" si="147"/>
        <v>0</v>
      </c>
    </row>
    <row r="210" spans="1:24" ht="12.75" customHeight="1" x14ac:dyDescent="0.2">
      <c r="A210" s="224">
        <f t="shared" si="142"/>
        <v>10</v>
      </c>
      <c r="B210" s="344" t="s">
        <v>577</v>
      </c>
      <c r="C210" s="588" t="s">
        <v>578</v>
      </c>
      <c r="D210" s="589"/>
      <c r="E210" s="589"/>
      <c r="F210" s="589"/>
      <c r="G210" s="589"/>
      <c r="H210" s="590"/>
      <c r="I210" s="223" t="s">
        <v>47</v>
      </c>
      <c r="J210" s="223">
        <v>2</v>
      </c>
      <c r="K210" s="223">
        <v>195129</v>
      </c>
      <c r="L210" s="293">
        <v>390258</v>
      </c>
      <c r="M210" s="40"/>
      <c r="N210" s="34">
        <v>0</v>
      </c>
      <c r="O210" s="294">
        <v>0</v>
      </c>
      <c r="P210" s="40"/>
      <c r="Q210" s="34">
        <v>0</v>
      </c>
      <c r="R210" s="295">
        <v>0</v>
      </c>
      <c r="S210" s="40"/>
      <c r="T210" s="856">
        <f t="shared" si="143"/>
        <v>0</v>
      </c>
      <c r="U210" s="857">
        <f t="shared" si="144"/>
        <v>0</v>
      </c>
      <c r="V210" s="858">
        <f t="shared" si="146"/>
        <v>0</v>
      </c>
      <c r="W210" s="859"/>
      <c r="X210" s="855">
        <f t="shared" si="147"/>
        <v>0</v>
      </c>
    </row>
    <row r="211" spans="1:24" ht="12.75" customHeight="1" x14ac:dyDescent="0.2">
      <c r="A211" s="224">
        <f t="shared" si="142"/>
        <v>11</v>
      </c>
      <c r="B211" s="344" t="s">
        <v>394</v>
      </c>
      <c r="C211" s="588" t="s">
        <v>395</v>
      </c>
      <c r="D211" s="589"/>
      <c r="E211" s="589"/>
      <c r="F211" s="589"/>
      <c r="G211" s="589"/>
      <c r="H211" s="590"/>
      <c r="I211" s="223" t="s">
        <v>92</v>
      </c>
      <c r="J211" s="223">
        <v>126</v>
      </c>
      <c r="K211" s="223">
        <v>37766</v>
      </c>
      <c r="L211" s="293">
        <v>4758516</v>
      </c>
      <c r="M211" s="40"/>
      <c r="N211" s="34">
        <v>0</v>
      </c>
      <c r="O211" s="294">
        <v>0</v>
      </c>
      <c r="P211" s="40"/>
      <c r="Q211" s="34">
        <v>126</v>
      </c>
      <c r="R211" s="295">
        <v>4758516</v>
      </c>
      <c r="S211" s="40"/>
      <c r="T211" s="856">
        <f t="shared" si="143"/>
        <v>126</v>
      </c>
      <c r="U211" s="857">
        <f t="shared" si="144"/>
        <v>4758516</v>
      </c>
      <c r="V211" s="858">
        <f t="shared" si="146"/>
        <v>1</v>
      </c>
      <c r="W211" s="859"/>
      <c r="X211" s="855">
        <f t="shared" si="147"/>
        <v>0</v>
      </c>
    </row>
    <row r="212" spans="1:24" ht="12.75" customHeight="1" x14ac:dyDescent="0.2">
      <c r="A212" s="224">
        <f t="shared" si="142"/>
        <v>12</v>
      </c>
      <c r="B212" s="344" t="s">
        <v>337</v>
      </c>
      <c r="C212" s="588" t="s">
        <v>338</v>
      </c>
      <c r="D212" s="589"/>
      <c r="E212" s="589"/>
      <c r="F212" s="589"/>
      <c r="G212" s="589"/>
      <c r="H212" s="590"/>
      <c r="I212" s="223" t="s">
        <v>92</v>
      </c>
      <c r="J212" s="223">
        <v>175</v>
      </c>
      <c r="K212" s="223">
        <v>6646</v>
      </c>
      <c r="L212" s="293">
        <v>1163050</v>
      </c>
      <c r="M212" s="40"/>
      <c r="N212" s="34">
        <v>0</v>
      </c>
      <c r="O212" s="294">
        <v>0</v>
      </c>
      <c r="P212" s="40"/>
      <c r="Q212" s="34">
        <v>0</v>
      </c>
      <c r="R212" s="295">
        <v>0</v>
      </c>
      <c r="S212" s="40"/>
      <c r="T212" s="856">
        <f t="shared" si="143"/>
        <v>0</v>
      </c>
      <c r="U212" s="857">
        <f t="shared" si="144"/>
        <v>0</v>
      </c>
      <c r="V212" s="858">
        <f t="shared" si="146"/>
        <v>0</v>
      </c>
      <c r="W212" s="859"/>
      <c r="X212" s="855">
        <f t="shared" si="147"/>
        <v>0</v>
      </c>
    </row>
    <row r="213" spans="1:24" ht="12.75" customHeight="1" x14ac:dyDescent="0.2">
      <c r="A213" s="224">
        <f t="shared" si="142"/>
        <v>13</v>
      </c>
      <c r="B213" s="355">
        <v>2</v>
      </c>
      <c r="C213" s="634" t="s">
        <v>68</v>
      </c>
      <c r="D213" s="635"/>
      <c r="E213" s="635"/>
      <c r="F213" s="635"/>
      <c r="G213" s="635"/>
      <c r="H213" s="636"/>
      <c r="I213" s="223"/>
      <c r="J213" s="223"/>
      <c r="K213" s="223"/>
      <c r="L213" s="293">
        <v>0</v>
      </c>
      <c r="M213" s="40"/>
      <c r="N213" s="34">
        <v>0</v>
      </c>
      <c r="O213" s="294">
        <v>0</v>
      </c>
      <c r="P213" s="40"/>
      <c r="Q213" s="34">
        <v>0</v>
      </c>
      <c r="R213" s="295">
        <v>0</v>
      </c>
      <c r="S213" s="40"/>
      <c r="T213" s="856">
        <f t="shared" si="143"/>
        <v>0</v>
      </c>
      <c r="U213" s="857">
        <f t="shared" si="144"/>
        <v>0</v>
      </c>
      <c r="V213" s="858">
        <f t="shared" si="146"/>
        <v>0</v>
      </c>
      <c r="W213" s="859"/>
      <c r="X213" s="855">
        <f t="shared" si="147"/>
        <v>0</v>
      </c>
    </row>
    <row r="214" spans="1:24" ht="12.75" customHeight="1" x14ac:dyDescent="0.2">
      <c r="A214" s="224">
        <f t="shared" si="142"/>
        <v>14</v>
      </c>
      <c r="B214" s="355">
        <v>2.1</v>
      </c>
      <c r="C214" s="634" t="s">
        <v>340</v>
      </c>
      <c r="D214" s="635"/>
      <c r="E214" s="635"/>
      <c r="F214" s="635"/>
      <c r="G214" s="635"/>
      <c r="H214" s="636"/>
      <c r="I214" s="223"/>
      <c r="J214" s="223"/>
      <c r="K214" s="223"/>
      <c r="L214" s="293">
        <v>0</v>
      </c>
      <c r="M214" s="40"/>
      <c r="N214" s="34">
        <v>0</v>
      </c>
      <c r="O214" s="294">
        <v>0</v>
      </c>
      <c r="P214" s="40"/>
      <c r="Q214" s="34">
        <v>0</v>
      </c>
      <c r="R214" s="295">
        <v>0</v>
      </c>
      <c r="S214" s="40"/>
      <c r="T214" s="856">
        <f t="shared" si="143"/>
        <v>0</v>
      </c>
      <c r="U214" s="857">
        <f t="shared" si="144"/>
        <v>0</v>
      </c>
      <c r="V214" s="858">
        <f t="shared" si="146"/>
        <v>0</v>
      </c>
      <c r="W214" s="859"/>
      <c r="X214" s="855">
        <f t="shared" si="147"/>
        <v>0</v>
      </c>
    </row>
    <row r="215" spans="1:24" ht="12.75" customHeight="1" x14ac:dyDescent="0.2">
      <c r="A215" s="224">
        <f t="shared" si="142"/>
        <v>15</v>
      </c>
      <c r="B215" s="344" t="s">
        <v>579</v>
      </c>
      <c r="C215" s="588" t="s">
        <v>580</v>
      </c>
      <c r="D215" s="589"/>
      <c r="E215" s="589"/>
      <c r="F215" s="589"/>
      <c r="G215" s="589"/>
      <c r="H215" s="590"/>
      <c r="I215" s="223" t="s">
        <v>92</v>
      </c>
      <c r="J215" s="223">
        <v>311.87</v>
      </c>
      <c r="K215" s="223">
        <v>47119</v>
      </c>
      <c r="L215" s="293">
        <v>14695002.529999999</v>
      </c>
      <c r="M215" s="40"/>
      <c r="N215" s="34">
        <v>20.355999999999998</v>
      </c>
      <c r="O215" s="294">
        <f>+N215*K215</f>
        <v>959154.36399999994</v>
      </c>
      <c r="P215" s="40"/>
      <c r="Q215" s="34">
        <v>0</v>
      </c>
      <c r="R215" s="295">
        <v>0</v>
      </c>
      <c r="S215" s="40"/>
      <c r="T215" s="856">
        <f t="shared" si="143"/>
        <v>20.355999999999998</v>
      </c>
      <c r="U215" s="857">
        <f>+T215*K215</f>
        <v>959154.36399999994</v>
      </c>
      <c r="V215" s="858">
        <f t="shared" si="146"/>
        <v>6.5270785904383233E-2</v>
      </c>
      <c r="W215" s="859"/>
      <c r="X215" s="855">
        <f>+O215+R215-U215</f>
        <v>0</v>
      </c>
    </row>
    <row r="216" spans="1:24" ht="12.75" customHeight="1" x14ac:dyDescent="0.2">
      <c r="A216" s="224">
        <f t="shared" si="142"/>
        <v>16</v>
      </c>
      <c r="B216" s="344" t="s">
        <v>581</v>
      </c>
      <c r="C216" s="588" t="s">
        <v>582</v>
      </c>
      <c r="D216" s="589"/>
      <c r="E216" s="589"/>
      <c r="F216" s="589"/>
      <c r="G216" s="589"/>
      <c r="H216" s="590"/>
      <c r="I216" s="223" t="s">
        <v>92</v>
      </c>
      <c r="J216" s="223">
        <v>342.25</v>
      </c>
      <c r="K216" s="223">
        <v>69161</v>
      </c>
      <c r="L216" s="293">
        <v>23670352.25</v>
      </c>
      <c r="M216" s="40"/>
      <c r="N216" s="34">
        <v>0</v>
      </c>
      <c r="O216" s="294">
        <v>0</v>
      </c>
      <c r="P216" s="40"/>
      <c r="Q216" s="34">
        <v>0</v>
      </c>
      <c r="R216" s="295">
        <v>0</v>
      </c>
      <c r="S216" s="40"/>
      <c r="T216" s="856">
        <f t="shared" si="143"/>
        <v>0</v>
      </c>
      <c r="U216" s="857">
        <f t="shared" ref="U216:U228" si="148">+T216*K216</f>
        <v>0</v>
      </c>
      <c r="V216" s="858">
        <f t="shared" si="146"/>
        <v>0</v>
      </c>
      <c r="W216" s="859"/>
      <c r="X216" s="855">
        <f t="shared" si="147"/>
        <v>0</v>
      </c>
    </row>
    <row r="217" spans="1:24" ht="12.75" customHeight="1" x14ac:dyDescent="0.2">
      <c r="A217" s="224">
        <f t="shared" si="142"/>
        <v>17</v>
      </c>
      <c r="B217" s="355">
        <v>2.2000000000000002</v>
      </c>
      <c r="C217" s="634" t="s">
        <v>214</v>
      </c>
      <c r="D217" s="635"/>
      <c r="E217" s="635"/>
      <c r="F217" s="635"/>
      <c r="G217" s="635"/>
      <c r="H217" s="636"/>
      <c r="I217" s="223"/>
      <c r="J217" s="223"/>
      <c r="K217" s="223"/>
      <c r="L217" s="293">
        <v>0</v>
      </c>
      <c r="M217" s="40"/>
      <c r="N217" s="34">
        <v>0</v>
      </c>
      <c r="O217" s="294">
        <v>0</v>
      </c>
      <c r="P217" s="40"/>
      <c r="Q217" s="34">
        <v>0</v>
      </c>
      <c r="R217" s="295">
        <v>0</v>
      </c>
      <c r="S217" s="40"/>
      <c r="T217" s="856">
        <f t="shared" si="143"/>
        <v>0</v>
      </c>
      <c r="U217" s="857">
        <f t="shared" si="148"/>
        <v>0</v>
      </c>
      <c r="V217" s="858">
        <f t="shared" si="146"/>
        <v>0</v>
      </c>
      <c r="W217" s="859"/>
      <c r="X217" s="855">
        <f t="shared" si="147"/>
        <v>0</v>
      </c>
    </row>
    <row r="218" spans="1:24" ht="12.75" customHeight="1" x14ac:dyDescent="0.2">
      <c r="A218" s="224">
        <f t="shared" si="142"/>
        <v>18</v>
      </c>
      <c r="B218" s="344" t="s">
        <v>583</v>
      </c>
      <c r="C218" s="588" t="s">
        <v>584</v>
      </c>
      <c r="D218" s="589"/>
      <c r="E218" s="589"/>
      <c r="F218" s="589"/>
      <c r="G218" s="589"/>
      <c r="H218" s="590"/>
      <c r="I218" s="223" t="s">
        <v>92</v>
      </c>
      <c r="J218" s="223">
        <v>18.36</v>
      </c>
      <c r="K218" s="223">
        <v>449955.05</v>
      </c>
      <c r="L218" s="293">
        <v>8261174.7199999997</v>
      </c>
      <c r="M218" s="40"/>
      <c r="N218" s="34">
        <v>0</v>
      </c>
      <c r="O218" s="294">
        <v>0</v>
      </c>
      <c r="P218" s="40"/>
      <c r="Q218" s="34">
        <v>0</v>
      </c>
      <c r="R218" s="295">
        <v>0</v>
      </c>
      <c r="S218" s="40"/>
      <c r="T218" s="856">
        <f t="shared" si="143"/>
        <v>0</v>
      </c>
      <c r="U218" s="857">
        <f t="shared" si="148"/>
        <v>0</v>
      </c>
      <c r="V218" s="858">
        <f t="shared" si="146"/>
        <v>0</v>
      </c>
      <c r="W218" s="859"/>
      <c r="X218" s="855">
        <f t="shared" si="147"/>
        <v>0</v>
      </c>
    </row>
    <row r="219" spans="1:24" ht="12.75" customHeight="1" x14ac:dyDescent="0.2">
      <c r="A219" s="224">
        <f t="shared" si="142"/>
        <v>19</v>
      </c>
      <c r="B219" s="344" t="s">
        <v>341</v>
      </c>
      <c r="C219" s="588" t="s">
        <v>342</v>
      </c>
      <c r="D219" s="589"/>
      <c r="E219" s="589"/>
      <c r="F219" s="589"/>
      <c r="G219" s="589"/>
      <c r="H219" s="590"/>
      <c r="I219" s="223" t="s">
        <v>92</v>
      </c>
      <c r="J219" s="223">
        <v>36.700000000000003</v>
      </c>
      <c r="K219" s="223">
        <v>705184</v>
      </c>
      <c r="L219" s="293">
        <v>25880252.800000001</v>
      </c>
      <c r="M219" s="287"/>
      <c r="N219" s="34">
        <v>0</v>
      </c>
      <c r="O219" s="294">
        <v>0</v>
      </c>
      <c r="P219" s="287"/>
      <c r="Q219" s="34">
        <v>0</v>
      </c>
      <c r="R219" s="295">
        <v>0</v>
      </c>
      <c r="S219" s="357"/>
      <c r="T219" s="856">
        <f t="shared" si="143"/>
        <v>0</v>
      </c>
      <c r="U219" s="857">
        <f t="shared" si="148"/>
        <v>0</v>
      </c>
      <c r="V219" s="858">
        <f t="shared" si="146"/>
        <v>0</v>
      </c>
      <c r="W219" s="859"/>
      <c r="X219" s="855">
        <f t="shared" si="147"/>
        <v>0</v>
      </c>
    </row>
    <row r="220" spans="1:24" ht="12.75" customHeight="1" x14ac:dyDescent="0.2">
      <c r="A220" s="224">
        <f t="shared" si="142"/>
        <v>20</v>
      </c>
      <c r="B220" s="344" t="s">
        <v>585</v>
      </c>
      <c r="C220" s="588" t="s">
        <v>586</v>
      </c>
      <c r="D220" s="589"/>
      <c r="E220" s="589"/>
      <c r="F220" s="589"/>
      <c r="G220" s="589"/>
      <c r="H220" s="590"/>
      <c r="I220" s="223" t="s">
        <v>92</v>
      </c>
      <c r="J220" s="223">
        <v>1.53</v>
      </c>
      <c r="K220" s="223">
        <v>683866.32</v>
      </c>
      <c r="L220" s="293">
        <v>1046315.47</v>
      </c>
      <c r="M220" s="40"/>
      <c r="N220" s="34">
        <v>0</v>
      </c>
      <c r="O220" s="294">
        <v>0</v>
      </c>
      <c r="P220" s="40"/>
      <c r="Q220" s="34">
        <v>0</v>
      </c>
      <c r="R220" s="295">
        <v>0</v>
      </c>
      <c r="S220" s="40"/>
      <c r="T220" s="856">
        <f t="shared" si="143"/>
        <v>0</v>
      </c>
      <c r="U220" s="857">
        <f t="shared" si="148"/>
        <v>0</v>
      </c>
      <c r="V220" s="858">
        <f t="shared" si="146"/>
        <v>0</v>
      </c>
      <c r="W220" s="859"/>
      <c r="X220" s="855">
        <f t="shared" si="147"/>
        <v>0</v>
      </c>
    </row>
    <row r="221" spans="1:24" ht="12.75" customHeight="1" x14ac:dyDescent="0.2">
      <c r="A221" s="224">
        <f t="shared" si="142"/>
        <v>21</v>
      </c>
      <c r="B221" s="344" t="s">
        <v>587</v>
      </c>
      <c r="C221" s="588" t="s">
        <v>588</v>
      </c>
      <c r="D221" s="589"/>
      <c r="E221" s="589"/>
      <c r="F221" s="589"/>
      <c r="G221" s="589"/>
      <c r="H221" s="590"/>
      <c r="I221" s="223" t="s">
        <v>87</v>
      </c>
      <c r="J221" s="223">
        <v>782.33</v>
      </c>
      <c r="K221" s="223">
        <v>72143</v>
      </c>
      <c r="L221" s="293">
        <v>56439633.189999998</v>
      </c>
      <c r="M221" s="40"/>
      <c r="N221" s="34">
        <v>0</v>
      </c>
      <c r="O221" s="294">
        <v>0</v>
      </c>
      <c r="P221" s="40"/>
      <c r="Q221" s="34">
        <v>0</v>
      </c>
      <c r="R221" s="295">
        <v>0</v>
      </c>
      <c r="S221" s="40"/>
      <c r="T221" s="856">
        <f t="shared" si="143"/>
        <v>0</v>
      </c>
      <c r="U221" s="857">
        <f t="shared" si="148"/>
        <v>0</v>
      </c>
      <c r="V221" s="858">
        <f t="shared" si="146"/>
        <v>0</v>
      </c>
      <c r="W221" s="859"/>
      <c r="X221" s="855">
        <f t="shared" si="147"/>
        <v>0</v>
      </c>
    </row>
    <row r="222" spans="1:24" ht="12.75" customHeight="1" x14ac:dyDescent="0.2">
      <c r="A222" s="224">
        <f t="shared" si="142"/>
        <v>22</v>
      </c>
      <c r="B222" s="355" t="s">
        <v>69</v>
      </c>
      <c r="C222" s="634" t="s">
        <v>70</v>
      </c>
      <c r="D222" s="635"/>
      <c r="E222" s="635"/>
      <c r="F222" s="635"/>
      <c r="G222" s="635"/>
      <c r="H222" s="636"/>
      <c r="I222" s="223"/>
      <c r="J222" s="223"/>
      <c r="K222" s="223"/>
      <c r="L222" s="293">
        <v>0</v>
      </c>
      <c r="M222" s="40"/>
      <c r="N222" s="34">
        <v>0</v>
      </c>
      <c r="O222" s="294">
        <v>0</v>
      </c>
      <c r="P222" s="40"/>
      <c r="Q222" s="34">
        <v>0</v>
      </c>
      <c r="R222" s="295">
        <v>0</v>
      </c>
      <c r="S222" s="40"/>
      <c r="T222" s="856">
        <f t="shared" si="143"/>
        <v>0</v>
      </c>
      <c r="U222" s="857">
        <f t="shared" si="148"/>
        <v>0</v>
      </c>
      <c r="V222" s="858">
        <f t="shared" si="146"/>
        <v>0</v>
      </c>
      <c r="W222" s="859"/>
      <c r="X222" s="855">
        <f t="shared" si="147"/>
        <v>0</v>
      </c>
    </row>
    <row r="223" spans="1:24" ht="12.75" customHeight="1" x14ac:dyDescent="0.2">
      <c r="A223" s="224">
        <f t="shared" si="142"/>
        <v>23</v>
      </c>
      <c r="B223" s="344" t="s">
        <v>589</v>
      </c>
      <c r="C223" s="588" t="s">
        <v>590</v>
      </c>
      <c r="D223" s="589"/>
      <c r="E223" s="589"/>
      <c r="F223" s="589"/>
      <c r="G223" s="589"/>
      <c r="H223" s="590"/>
      <c r="I223" s="223" t="s">
        <v>97</v>
      </c>
      <c r="J223" s="223">
        <v>1304.96</v>
      </c>
      <c r="K223" s="223">
        <v>3542</v>
      </c>
      <c r="L223" s="293">
        <v>4622168.32</v>
      </c>
      <c r="M223" s="40"/>
      <c r="N223" s="34">
        <v>250.70999999999998</v>
      </c>
      <c r="O223" s="294">
        <f t="shared" ref="O223:O227" si="149">+N223*K223</f>
        <v>888014.82</v>
      </c>
      <c r="P223" s="40"/>
      <c r="Q223" s="34">
        <v>39.96</v>
      </c>
      <c r="R223" s="295">
        <v>141538.32</v>
      </c>
      <c r="S223" s="40"/>
      <c r="T223" s="856">
        <f t="shared" si="143"/>
        <v>290.66999999999996</v>
      </c>
      <c r="U223" s="857">
        <f t="shared" si="148"/>
        <v>1029553.1399999999</v>
      </c>
      <c r="V223" s="858">
        <f t="shared" si="146"/>
        <v>0.22274245953898966</v>
      </c>
      <c r="W223" s="859"/>
      <c r="X223" s="855">
        <f t="shared" si="147"/>
        <v>0</v>
      </c>
    </row>
    <row r="224" spans="1:24" ht="12.75" customHeight="1" x14ac:dyDescent="0.2">
      <c r="A224" s="224">
        <f t="shared" si="142"/>
        <v>24</v>
      </c>
      <c r="B224" s="344" t="s">
        <v>95</v>
      </c>
      <c r="C224" s="588" t="s">
        <v>96</v>
      </c>
      <c r="D224" s="589"/>
      <c r="E224" s="589"/>
      <c r="F224" s="589"/>
      <c r="G224" s="589"/>
      <c r="H224" s="590"/>
      <c r="I224" s="223" t="s">
        <v>97</v>
      </c>
      <c r="J224" s="223">
        <v>19430</v>
      </c>
      <c r="K224" s="223">
        <v>3542</v>
      </c>
      <c r="L224" s="293">
        <v>68821060</v>
      </c>
      <c r="M224" s="40"/>
      <c r="N224" s="34">
        <v>711.12500000000011</v>
      </c>
      <c r="O224" s="294">
        <f t="shared" si="149"/>
        <v>2518804.7500000005</v>
      </c>
      <c r="P224" s="40"/>
      <c r="Q224" s="34">
        <v>903.36</v>
      </c>
      <c r="R224" s="295">
        <v>3199701.12</v>
      </c>
      <c r="S224" s="40"/>
      <c r="T224" s="856">
        <f t="shared" si="143"/>
        <v>1614.4850000000001</v>
      </c>
      <c r="U224" s="857">
        <f t="shared" si="148"/>
        <v>5718505.8700000001</v>
      </c>
      <c r="V224" s="858">
        <f t="shared" si="146"/>
        <v>8.3092382913021109E-2</v>
      </c>
      <c r="W224" s="859"/>
      <c r="X224" s="855">
        <f t="shared" si="147"/>
        <v>0</v>
      </c>
    </row>
    <row r="225" spans="1:24" ht="12.75" customHeight="1" x14ac:dyDescent="0.2">
      <c r="A225" s="224">
        <f t="shared" si="142"/>
        <v>25</v>
      </c>
      <c r="B225" s="344" t="s">
        <v>98</v>
      </c>
      <c r="C225" s="588" t="s">
        <v>99</v>
      </c>
      <c r="D225" s="589"/>
      <c r="E225" s="589"/>
      <c r="F225" s="589"/>
      <c r="G225" s="589"/>
      <c r="H225" s="590"/>
      <c r="I225" s="223" t="s">
        <v>97</v>
      </c>
      <c r="J225" s="223">
        <v>1141.53</v>
      </c>
      <c r="K225" s="223">
        <v>3967</v>
      </c>
      <c r="L225" s="293">
        <v>4528449.51</v>
      </c>
      <c r="M225" s="40"/>
      <c r="N225" s="34">
        <v>88.771268000000006</v>
      </c>
      <c r="O225" s="294">
        <f t="shared" si="149"/>
        <v>352155.62015600002</v>
      </c>
      <c r="P225" s="40"/>
      <c r="Q225" s="34">
        <v>134.62</v>
      </c>
      <c r="R225" s="295">
        <v>534037.54</v>
      </c>
      <c r="S225" s="40"/>
      <c r="T225" s="856">
        <f t="shared" si="143"/>
        <v>223.39126800000003</v>
      </c>
      <c r="U225" s="857">
        <f t="shared" si="148"/>
        <v>886193.16015600006</v>
      </c>
      <c r="V225" s="858">
        <f t="shared" si="146"/>
        <v>0.19569460986570658</v>
      </c>
      <c r="W225" s="859"/>
      <c r="X225" s="855">
        <f t="shared" si="147"/>
        <v>0</v>
      </c>
    </row>
    <row r="226" spans="1:24" ht="12.75" customHeight="1" x14ac:dyDescent="0.2">
      <c r="A226" s="224">
        <f t="shared" si="142"/>
        <v>26</v>
      </c>
      <c r="B226" s="344" t="s">
        <v>215</v>
      </c>
      <c r="C226" s="588" t="s">
        <v>216</v>
      </c>
      <c r="D226" s="589"/>
      <c r="E226" s="589"/>
      <c r="F226" s="589"/>
      <c r="G226" s="589"/>
      <c r="H226" s="590"/>
      <c r="I226" s="223" t="s">
        <v>97</v>
      </c>
      <c r="J226" s="223">
        <v>2005.03</v>
      </c>
      <c r="K226" s="223">
        <v>3967</v>
      </c>
      <c r="L226" s="293">
        <v>7953954.0099999998</v>
      </c>
      <c r="M226" s="40"/>
      <c r="N226" s="34">
        <v>103.46017021276593</v>
      </c>
      <c r="O226" s="294">
        <f t="shared" si="149"/>
        <v>410426.49523404246</v>
      </c>
      <c r="P226" s="40"/>
      <c r="Q226" s="34">
        <v>0</v>
      </c>
      <c r="R226" s="295">
        <v>0</v>
      </c>
      <c r="S226" s="40"/>
      <c r="T226" s="856">
        <f t="shared" si="143"/>
        <v>103.46017021276593</v>
      </c>
      <c r="U226" s="857">
        <f t="shared" si="148"/>
        <v>410426.49523404246</v>
      </c>
      <c r="V226" s="858">
        <f t="shared" si="146"/>
        <v>5.16003103259133E-2</v>
      </c>
      <c r="W226" s="859"/>
      <c r="X226" s="855">
        <f t="shared" si="147"/>
        <v>0</v>
      </c>
    </row>
    <row r="227" spans="1:24" ht="12.75" customHeight="1" x14ac:dyDescent="0.2">
      <c r="A227" s="224">
        <f t="shared" si="142"/>
        <v>27</v>
      </c>
      <c r="B227" s="344" t="s">
        <v>100</v>
      </c>
      <c r="C227" s="588" t="s">
        <v>101</v>
      </c>
      <c r="D227" s="589"/>
      <c r="E227" s="589"/>
      <c r="F227" s="589"/>
      <c r="G227" s="589"/>
      <c r="H227" s="590"/>
      <c r="I227" s="223" t="s">
        <v>92</v>
      </c>
      <c r="J227" s="223">
        <v>69.58</v>
      </c>
      <c r="K227" s="223">
        <v>622711</v>
      </c>
      <c r="L227" s="293">
        <v>43328231.380000003</v>
      </c>
      <c r="M227" s="40"/>
      <c r="N227" s="34">
        <v>0.51177600000000001</v>
      </c>
      <c r="O227" s="294">
        <f t="shared" si="149"/>
        <v>318688.54473600001</v>
      </c>
      <c r="P227" s="40"/>
      <c r="Q227" s="34">
        <f>+R227/K227</f>
        <v>5.54</v>
      </c>
      <c r="R227" s="295">
        <v>3449818.94</v>
      </c>
      <c r="S227" s="40"/>
      <c r="T227" s="856">
        <f t="shared" si="143"/>
        <v>6.0517760000000003</v>
      </c>
      <c r="U227" s="857">
        <f t="shared" si="148"/>
        <v>3768507.4847360002</v>
      </c>
      <c r="V227" s="858">
        <f t="shared" si="146"/>
        <v>8.6975797643000854E-2</v>
      </c>
      <c r="W227" s="859"/>
      <c r="X227" s="855">
        <f t="shared" si="147"/>
        <v>0</v>
      </c>
    </row>
    <row r="228" spans="1:24" ht="12.75" customHeight="1" x14ac:dyDescent="0.2">
      <c r="A228" s="224">
        <f t="shared" si="142"/>
        <v>28</v>
      </c>
      <c r="B228" s="355" t="s">
        <v>591</v>
      </c>
      <c r="C228" s="634" t="s">
        <v>592</v>
      </c>
      <c r="D228" s="635"/>
      <c r="E228" s="635"/>
      <c r="F228" s="635"/>
      <c r="G228" s="635"/>
      <c r="H228" s="636"/>
      <c r="I228" s="223"/>
      <c r="J228" s="223"/>
      <c r="K228" s="223"/>
      <c r="L228" s="293">
        <v>0</v>
      </c>
      <c r="M228" s="40"/>
      <c r="N228" s="34">
        <v>0</v>
      </c>
      <c r="O228" s="294">
        <v>0</v>
      </c>
      <c r="P228" s="40"/>
      <c r="Q228" s="34">
        <v>0</v>
      </c>
      <c r="R228" s="295">
        <v>0</v>
      </c>
      <c r="S228" s="40"/>
      <c r="T228" s="856">
        <f t="shared" si="143"/>
        <v>0</v>
      </c>
      <c r="U228" s="857">
        <f t="shared" si="148"/>
        <v>0</v>
      </c>
      <c r="V228" s="858">
        <f t="shared" ref="V228:V268" si="150">IF(L228=0,0)+IF(L228&gt;0,U228/L228)</f>
        <v>0</v>
      </c>
      <c r="W228" s="859"/>
      <c r="X228" s="855">
        <f t="shared" si="147"/>
        <v>0</v>
      </c>
    </row>
    <row r="229" spans="1:24" ht="12.75" customHeight="1" x14ac:dyDescent="0.2">
      <c r="A229" s="224">
        <f t="shared" si="142"/>
        <v>29</v>
      </c>
      <c r="B229" s="344" t="s">
        <v>593</v>
      </c>
      <c r="C229" s="588" t="s">
        <v>594</v>
      </c>
      <c r="D229" s="589"/>
      <c r="E229" s="589"/>
      <c r="F229" s="589"/>
      <c r="G229" s="589"/>
      <c r="H229" s="590"/>
      <c r="I229" s="223" t="s">
        <v>73</v>
      </c>
      <c r="J229" s="223">
        <v>194.37</v>
      </c>
      <c r="K229" s="223">
        <v>136282</v>
      </c>
      <c r="L229" s="293">
        <v>26489132.34</v>
      </c>
      <c r="M229" s="40"/>
      <c r="N229" s="34">
        <v>0</v>
      </c>
      <c r="O229" s="294">
        <v>0</v>
      </c>
      <c r="P229" s="40"/>
      <c r="Q229" s="34">
        <v>0</v>
      </c>
      <c r="R229" s="295">
        <v>0</v>
      </c>
      <c r="S229" s="40"/>
      <c r="T229" s="856">
        <f t="shared" si="143"/>
        <v>0</v>
      </c>
      <c r="U229" s="857">
        <f t="shared" si="144"/>
        <v>0</v>
      </c>
      <c r="V229" s="858">
        <f t="shared" si="150"/>
        <v>0</v>
      </c>
      <c r="W229" s="859"/>
      <c r="X229" s="855">
        <f t="shared" si="147"/>
        <v>0</v>
      </c>
    </row>
    <row r="230" spans="1:24" ht="12.75" customHeight="1" x14ac:dyDescent="0.2">
      <c r="A230" s="224">
        <f t="shared" si="142"/>
        <v>30</v>
      </c>
      <c r="B230" s="344" t="s">
        <v>595</v>
      </c>
      <c r="C230" s="588" t="s">
        <v>596</v>
      </c>
      <c r="D230" s="589"/>
      <c r="E230" s="589"/>
      <c r="F230" s="589"/>
      <c r="G230" s="589"/>
      <c r="H230" s="590"/>
      <c r="I230" s="223" t="s">
        <v>87</v>
      </c>
      <c r="J230" s="223">
        <v>261.68</v>
      </c>
      <c r="K230" s="223">
        <v>19511</v>
      </c>
      <c r="L230" s="293">
        <v>5105638.4800000004</v>
      </c>
      <c r="M230" s="40"/>
      <c r="N230" s="34">
        <v>0</v>
      </c>
      <c r="O230" s="294">
        <v>0</v>
      </c>
      <c r="P230" s="40"/>
      <c r="Q230" s="34">
        <v>0</v>
      </c>
      <c r="R230" s="295">
        <v>0</v>
      </c>
      <c r="S230" s="40"/>
      <c r="T230" s="856">
        <f t="shared" si="143"/>
        <v>0</v>
      </c>
      <c r="U230" s="857">
        <f t="shared" si="144"/>
        <v>0</v>
      </c>
      <c r="V230" s="858">
        <f t="shared" si="150"/>
        <v>0</v>
      </c>
      <c r="W230" s="859"/>
      <c r="X230" s="855">
        <f t="shared" si="147"/>
        <v>0</v>
      </c>
    </row>
    <row r="231" spans="1:24" ht="12.75" customHeight="1" x14ac:dyDescent="0.2">
      <c r="A231" s="224">
        <f t="shared" si="142"/>
        <v>31</v>
      </c>
      <c r="B231" s="355">
        <v>3</v>
      </c>
      <c r="C231" s="634" t="s">
        <v>71</v>
      </c>
      <c r="D231" s="635"/>
      <c r="E231" s="635"/>
      <c r="F231" s="635"/>
      <c r="G231" s="635"/>
      <c r="H231" s="636"/>
      <c r="I231" s="223"/>
      <c r="J231" s="223"/>
      <c r="K231" s="223"/>
      <c r="L231" s="293">
        <v>0</v>
      </c>
      <c r="M231" s="40"/>
      <c r="N231" s="34">
        <v>0</v>
      </c>
      <c r="O231" s="294">
        <v>0</v>
      </c>
      <c r="P231" s="40"/>
      <c r="Q231" s="34">
        <v>0</v>
      </c>
      <c r="R231" s="295">
        <v>0</v>
      </c>
      <c r="S231" s="40"/>
      <c r="T231" s="856">
        <f t="shared" si="143"/>
        <v>0</v>
      </c>
      <c r="U231" s="857">
        <f t="shared" si="144"/>
        <v>0</v>
      </c>
      <c r="V231" s="858">
        <f t="shared" si="150"/>
        <v>0</v>
      </c>
      <c r="W231" s="859"/>
      <c r="X231" s="855">
        <f t="shared" si="147"/>
        <v>0</v>
      </c>
    </row>
    <row r="232" spans="1:24" ht="12.75" customHeight="1" x14ac:dyDescent="0.2">
      <c r="A232" s="224">
        <f t="shared" si="142"/>
        <v>32</v>
      </c>
      <c r="B232" s="355" t="s">
        <v>597</v>
      </c>
      <c r="C232" s="634" t="s">
        <v>598</v>
      </c>
      <c r="D232" s="635"/>
      <c r="E232" s="635"/>
      <c r="F232" s="635"/>
      <c r="G232" s="635"/>
      <c r="H232" s="636"/>
      <c r="I232" s="223"/>
      <c r="J232" s="223"/>
      <c r="K232" s="223"/>
      <c r="L232" s="293">
        <v>0</v>
      </c>
      <c r="M232" s="40"/>
      <c r="N232" s="34">
        <v>0</v>
      </c>
      <c r="O232" s="294">
        <v>0</v>
      </c>
      <c r="P232" s="40"/>
      <c r="Q232" s="34">
        <v>0</v>
      </c>
      <c r="R232" s="295">
        <v>0</v>
      </c>
      <c r="S232" s="40"/>
      <c r="T232" s="856">
        <f t="shared" si="143"/>
        <v>0</v>
      </c>
      <c r="U232" s="857">
        <f t="shared" si="144"/>
        <v>0</v>
      </c>
      <c r="V232" s="858">
        <f t="shared" si="150"/>
        <v>0</v>
      </c>
      <c r="W232" s="859"/>
      <c r="X232" s="855">
        <f t="shared" si="147"/>
        <v>0</v>
      </c>
    </row>
    <row r="233" spans="1:24" ht="12.75" customHeight="1" x14ac:dyDescent="0.2">
      <c r="A233" s="224">
        <f t="shared" si="142"/>
        <v>33</v>
      </c>
      <c r="B233" s="344" t="s">
        <v>599</v>
      </c>
      <c r="C233" s="588" t="s">
        <v>600</v>
      </c>
      <c r="D233" s="589"/>
      <c r="E233" s="589"/>
      <c r="F233" s="589"/>
      <c r="G233" s="589"/>
      <c r="H233" s="590"/>
      <c r="I233" s="223" t="s">
        <v>87</v>
      </c>
      <c r="J233" s="223">
        <v>434.19</v>
      </c>
      <c r="K233" s="223">
        <v>3626</v>
      </c>
      <c r="L233" s="293">
        <v>1574372.94</v>
      </c>
      <c r="M233" s="40"/>
      <c r="N233" s="34">
        <v>0</v>
      </c>
      <c r="O233" s="294">
        <v>0</v>
      </c>
      <c r="P233" s="40"/>
      <c r="Q233" s="34">
        <v>0</v>
      </c>
      <c r="R233" s="295">
        <v>0</v>
      </c>
      <c r="S233" s="40"/>
      <c r="T233" s="856">
        <f t="shared" si="143"/>
        <v>0</v>
      </c>
      <c r="U233" s="857">
        <f t="shared" si="144"/>
        <v>0</v>
      </c>
      <c r="V233" s="858">
        <f t="shared" si="150"/>
        <v>0</v>
      </c>
      <c r="W233" s="859"/>
      <c r="X233" s="855">
        <f t="shared" si="147"/>
        <v>0</v>
      </c>
    </row>
    <row r="234" spans="1:24" ht="12.75" customHeight="1" x14ac:dyDescent="0.2">
      <c r="A234" s="224">
        <f t="shared" si="142"/>
        <v>34</v>
      </c>
      <c r="B234" s="344">
        <v>4</v>
      </c>
      <c r="C234" s="588" t="s">
        <v>105</v>
      </c>
      <c r="D234" s="589"/>
      <c r="E234" s="589"/>
      <c r="F234" s="589"/>
      <c r="G234" s="589"/>
      <c r="H234" s="590"/>
      <c r="I234" s="223"/>
      <c r="J234" s="223"/>
      <c r="K234" s="223"/>
      <c r="L234" s="293">
        <v>0</v>
      </c>
      <c r="M234" s="40"/>
      <c r="N234" s="34">
        <v>0</v>
      </c>
      <c r="O234" s="294">
        <v>0</v>
      </c>
      <c r="P234" s="40"/>
      <c r="Q234" s="34">
        <v>0</v>
      </c>
      <c r="R234" s="295">
        <v>0</v>
      </c>
      <c r="S234" s="40"/>
      <c r="T234" s="856">
        <f t="shared" si="143"/>
        <v>0</v>
      </c>
      <c r="U234" s="857">
        <f t="shared" si="144"/>
        <v>0</v>
      </c>
      <c r="V234" s="858">
        <f t="shared" si="150"/>
        <v>0</v>
      </c>
      <c r="W234" s="859"/>
      <c r="X234" s="855">
        <f t="shared" si="147"/>
        <v>0</v>
      </c>
    </row>
    <row r="235" spans="1:24" x14ac:dyDescent="0.2">
      <c r="A235" s="224">
        <f t="shared" si="142"/>
        <v>35</v>
      </c>
      <c r="B235" s="344" t="s">
        <v>601</v>
      </c>
      <c r="C235" s="588" t="s">
        <v>602</v>
      </c>
      <c r="D235" s="589"/>
      <c r="E235" s="589"/>
      <c r="F235" s="589"/>
      <c r="G235" s="589"/>
      <c r="H235" s="590"/>
      <c r="I235" s="223"/>
      <c r="J235" s="223"/>
      <c r="K235" s="223"/>
      <c r="L235" s="293">
        <v>0</v>
      </c>
      <c r="M235" s="40"/>
      <c r="N235" s="34">
        <v>0</v>
      </c>
      <c r="O235" s="294">
        <v>0</v>
      </c>
      <c r="P235" s="40"/>
      <c r="Q235" s="34">
        <v>0</v>
      </c>
      <c r="R235" s="295">
        <v>0</v>
      </c>
      <c r="S235" s="40"/>
      <c r="T235" s="856">
        <f t="shared" si="143"/>
        <v>0</v>
      </c>
      <c r="U235" s="857">
        <f t="shared" si="144"/>
        <v>0</v>
      </c>
      <c r="V235" s="858">
        <f t="shared" si="150"/>
        <v>0</v>
      </c>
      <c r="W235" s="859"/>
      <c r="X235" s="855">
        <f t="shared" si="147"/>
        <v>0</v>
      </c>
    </row>
    <row r="236" spans="1:24" ht="12.75" customHeight="1" x14ac:dyDescent="0.2">
      <c r="A236" s="224">
        <f t="shared" si="142"/>
        <v>36</v>
      </c>
      <c r="B236" s="344" t="s">
        <v>603</v>
      </c>
      <c r="C236" s="588" t="s">
        <v>604</v>
      </c>
      <c r="D236" s="589"/>
      <c r="E236" s="589"/>
      <c r="F236" s="589"/>
      <c r="G236" s="589"/>
      <c r="H236" s="590"/>
      <c r="I236" s="223" t="s">
        <v>92</v>
      </c>
      <c r="J236" s="223">
        <v>1.51</v>
      </c>
      <c r="K236" s="223">
        <v>800987</v>
      </c>
      <c r="L236" s="293">
        <v>1209490.3700000001</v>
      </c>
      <c r="M236" s="40"/>
      <c r="N236" s="34">
        <v>0</v>
      </c>
      <c r="O236" s="294">
        <v>0</v>
      </c>
      <c r="P236" s="40"/>
      <c r="Q236" s="34">
        <v>0</v>
      </c>
      <c r="R236" s="295">
        <v>0</v>
      </c>
      <c r="S236" s="40"/>
      <c r="T236" s="856">
        <f t="shared" si="143"/>
        <v>0</v>
      </c>
      <c r="U236" s="857">
        <f t="shared" si="144"/>
        <v>0</v>
      </c>
      <c r="V236" s="858">
        <f t="shared" si="150"/>
        <v>0</v>
      </c>
      <c r="W236" s="859"/>
      <c r="X236" s="855">
        <f t="shared" si="147"/>
        <v>0</v>
      </c>
    </row>
    <row r="237" spans="1:24" ht="12.75" customHeight="1" x14ac:dyDescent="0.2">
      <c r="A237" s="224">
        <f t="shared" si="142"/>
        <v>37</v>
      </c>
      <c r="B237" s="344" t="s">
        <v>605</v>
      </c>
      <c r="C237" s="588" t="s">
        <v>106</v>
      </c>
      <c r="D237" s="589"/>
      <c r="E237" s="589"/>
      <c r="F237" s="589"/>
      <c r="G237" s="589"/>
      <c r="H237" s="590"/>
      <c r="I237" s="223"/>
      <c r="J237" s="223"/>
      <c r="K237" s="223"/>
      <c r="L237" s="293">
        <v>0</v>
      </c>
      <c r="M237" s="40"/>
      <c r="N237" s="34">
        <v>0</v>
      </c>
      <c r="O237" s="294">
        <v>0</v>
      </c>
      <c r="P237" s="40"/>
      <c r="Q237" s="34">
        <v>0</v>
      </c>
      <c r="R237" s="295">
        <v>0</v>
      </c>
      <c r="S237" s="40"/>
      <c r="T237" s="856">
        <f t="shared" si="143"/>
        <v>0</v>
      </c>
      <c r="U237" s="857">
        <f t="shared" si="144"/>
        <v>0</v>
      </c>
      <c r="V237" s="858">
        <f t="shared" si="150"/>
        <v>0</v>
      </c>
      <c r="W237" s="859"/>
      <c r="X237" s="855">
        <f t="shared" si="147"/>
        <v>0</v>
      </c>
    </row>
    <row r="238" spans="1:24" ht="12.75" customHeight="1" x14ac:dyDescent="0.2">
      <c r="A238" s="224">
        <f t="shared" si="142"/>
        <v>38</v>
      </c>
      <c r="B238" s="344" t="s">
        <v>606</v>
      </c>
      <c r="C238" s="588" t="s">
        <v>607</v>
      </c>
      <c r="D238" s="589"/>
      <c r="E238" s="589"/>
      <c r="F238" s="589"/>
      <c r="G238" s="589"/>
      <c r="H238" s="590"/>
      <c r="I238" s="223" t="s">
        <v>87</v>
      </c>
      <c r="J238" s="223">
        <v>15.3</v>
      </c>
      <c r="K238" s="223">
        <v>148801</v>
      </c>
      <c r="L238" s="293">
        <v>2276655.2999999998</v>
      </c>
      <c r="M238" s="40"/>
      <c r="N238" s="34">
        <v>0</v>
      </c>
      <c r="O238" s="294">
        <v>0</v>
      </c>
      <c r="P238" s="40"/>
      <c r="Q238" s="34">
        <v>0</v>
      </c>
      <c r="R238" s="295">
        <v>0</v>
      </c>
      <c r="S238" s="40"/>
      <c r="T238" s="856">
        <f t="shared" si="143"/>
        <v>0</v>
      </c>
      <c r="U238" s="857">
        <f t="shared" si="144"/>
        <v>0</v>
      </c>
      <c r="V238" s="858">
        <f t="shared" si="150"/>
        <v>0</v>
      </c>
      <c r="W238" s="859"/>
      <c r="X238" s="855">
        <f t="shared" si="147"/>
        <v>0</v>
      </c>
    </row>
    <row r="239" spans="1:24" ht="12.75" customHeight="1" x14ac:dyDescent="0.2">
      <c r="A239" s="224">
        <f t="shared" si="142"/>
        <v>39</v>
      </c>
      <c r="B239" s="344">
        <v>5</v>
      </c>
      <c r="C239" s="588" t="s">
        <v>74</v>
      </c>
      <c r="D239" s="589"/>
      <c r="E239" s="589"/>
      <c r="F239" s="589"/>
      <c r="G239" s="589"/>
      <c r="H239" s="590"/>
      <c r="I239" s="223"/>
      <c r="J239" s="223"/>
      <c r="K239" s="223"/>
      <c r="L239" s="293">
        <v>0</v>
      </c>
      <c r="M239" s="40"/>
      <c r="N239" s="34">
        <v>0</v>
      </c>
      <c r="O239" s="294">
        <v>0</v>
      </c>
      <c r="P239" s="40"/>
      <c r="Q239" s="34">
        <v>0</v>
      </c>
      <c r="R239" s="295"/>
      <c r="S239" s="40"/>
      <c r="T239" s="856">
        <f t="shared" si="143"/>
        <v>0</v>
      </c>
      <c r="U239" s="857">
        <f t="shared" si="144"/>
        <v>0</v>
      </c>
      <c r="V239" s="858">
        <f t="shared" si="150"/>
        <v>0</v>
      </c>
      <c r="W239" s="859"/>
      <c r="X239" s="855">
        <f t="shared" si="147"/>
        <v>0</v>
      </c>
    </row>
    <row r="240" spans="1:24" ht="12.75" customHeight="1" x14ac:dyDescent="0.2">
      <c r="A240" s="224">
        <f t="shared" si="142"/>
        <v>40</v>
      </c>
      <c r="B240" s="344" t="s">
        <v>608</v>
      </c>
      <c r="C240" s="588" t="s">
        <v>609</v>
      </c>
      <c r="D240" s="589"/>
      <c r="E240" s="589"/>
      <c r="F240" s="589"/>
      <c r="G240" s="589"/>
      <c r="H240" s="590"/>
      <c r="I240" s="223"/>
      <c r="J240" s="223"/>
      <c r="K240" s="223"/>
      <c r="L240" s="293">
        <v>0</v>
      </c>
      <c r="M240" s="40"/>
      <c r="N240" s="34">
        <v>0</v>
      </c>
      <c r="O240" s="294">
        <v>0</v>
      </c>
      <c r="P240" s="40"/>
      <c r="Q240" s="34">
        <v>0</v>
      </c>
      <c r="R240" s="295">
        <v>0</v>
      </c>
      <c r="S240" s="40"/>
      <c r="T240" s="856">
        <f t="shared" si="143"/>
        <v>0</v>
      </c>
      <c r="U240" s="857">
        <f t="shared" si="144"/>
        <v>0</v>
      </c>
      <c r="V240" s="858">
        <f t="shared" si="150"/>
        <v>0</v>
      </c>
      <c r="W240" s="859"/>
      <c r="X240" s="855">
        <f t="shared" si="147"/>
        <v>0</v>
      </c>
    </row>
    <row r="241" spans="1:24" x14ac:dyDescent="0.2">
      <c r="A241" s="224">
        <f t="shared" si="142"/>
        <v>41</v>
      </c>
      <c r="B241" s="344" t="s">
        <v>107</v>
      </c>
      <c r="C241" s="588" t="s">
        <v>108</v>
      </c>
      <c r="D241" s="589"/>
      <c r="E241" s="589"/>
      <c r="F241" s="589"/>
      <c r="G241" s="589"/>
      <c r="H241" s="590"/>
      <c r="I241" s="223" t="s">
        <v>87</v>
      </c>
      <c r="J241" s="223">
        <v>1604.82</v>
      </c>
      <c r="K241" s="223">
        <v>90618</v>
      </c>
      <c r="L241" s="293">
        <v>145425578.75999999</v>
      </c>
      <c r="M241" s="40"/>
      <c r="N241" s="34">
        <v>116.8048</v>
      </c>
      <c r="O241" s="294">
        <f t="shared" ref="O241" si="151">+N241*K241</f>
        <v>10584617.3664</v>
      </c>
      <c r="P241" s="40"/>
      <c r="Q241" s="34">
        <f>+R241/K241</f>
        <v>565.08999999999992</v>
      </c>
      <c r="R241" s="295">
        <v>51207325.619999997</v>
      </c>
      <c r="S241" s="40"/>
      <c r="T241" s="856">
        <f t="shared" si="143"/>
        <v>681.89479999999992</v>
      </c>
      <c r="U241" s="857">
        <f>+T241*K241</f>
        <v>61791942.986399993</v>
      </c>
      <c r="V241" s="858">
        <f t="shared" si="150"/>
        <v>0.42490422601911737</v>
      </c>
      <c r="W241" s="859"/>
      <c r="X241" s="855">
        <f t="shared" si="147"/>
        <v>0</v>
      </c>
    </row>
    <row r="242" spans="1:24" x14ac:dyDescent="0.2">
      <c r="A242" s="224">
        <f t="shared" si="142"/>
        <v>42</v>
      </c>
      <c r="B242" s="344" t="s">
        <v>610</v>
      </c>
      <c r="C242" s="588" t="s">
        <v>112</v>
      </c>
      <c r="D242" s="589"/>
      <c r="E242" s="589"/>
      <c r="F242" s="589"/>
      <c r="G242" s="589"/>
      <c r="H242" s="590"/>
      <c r="I242" s="223"/>
      <c r="J242" s="223"/>
      <c r="K242" s="223"/>
      <c r="L242" s="293">
        <v>0</v>
      </c>
      <c r="M242" s="287"/>
      <c r="N242" s="34">
        <v>0</v>
      </c>
      <c r="O242" s="294">
        <v>0</v>
      </c>
      <c r="P242" s="287"/>
      <c r="Q242" s="34">
        <v>0</v>
      </c>
      <c r="R242" s="295">
        <v>0</v>
      </c>
      <c r="S242" s="357"/>
      <c r="T242" s="856">
        <f t="shared" si="143"/>
        <v>0</v>
      </c>
      <c r="U242" s="857">
        <f t="shared" si="144"/>
        <v>0</v>
      </c>
      <c r="V242" s="858">
        <f t="shared" si="150"/>
        <v>0</v>
      </c>
      <c r="W242" s="859"/>
      <c r="X242" s="855">
        <f t="shared" si="147"/>
        <v>0</v>
      </c>
    </row>
    <row r="243" spans="1:24" ht="12.75" customHeight="1" x14ac:dyDescent="0.2">
      <c r="A243" s="224">
        <f t="shared" si="142"/>
        <v>43</v>
      </c>
      <c r="B243" s="344" t="s">
        <v>611</v>
      </c>
      <c r="C243" s="588" t="s">
        <v>612</v>
      </c>
      <c r="D243" s="589"/>
      <c r="E243" s="589"/>
      <c r="F243" s="589"/>
      <c r="G243" s="589"/>
      <c r="H243" s="590"/>
      <c r="I243" s="223" t="s">
        <v>73</v>
      </c>
      <c r="J243" s="223">
        <v>1</v>
      </c>
      <c r="K243" s="223">
        <v>39993</v>
      </c>
      <c r="L243" s="293">
        <v>39993</v>
      </c>
      <c r="M243" s="40"/>
      <c r="N243" s="34">
        <v>0</v>
      </c>
      <c r="O243" s="294">
        <v>0</v>
      </c>
      <c r="P243" s="40"/>
      <c r="Q243" s="34">
        <v>0</v>
      </c>
      <c r="R243" s="295">
        <v>0</v>
      </c>
      <c r="S243" s="40"/>
      <c r="T243" s="856">
        <f t="shared" si="143"/>
        <v>0</v>
      </c>
      <c r="U243" s="857">
        <f t="shared" si="144"/>
        <v>0</v>
      </c>
      <c r="V243" s="858">
        <f t="shared" si="150"/>
        <v>0</v>
      </c>
      <c r="W243" s="859"/>
      <c r="X243" s="855">
        <f t="shared" si="147"/>
        <v>0</v>
      </c>
    </row>
    <row r="244" spans="1:24" ht="12.75" customHeight="1" x14ac:dyDescent="0.2">
      <c r="A244" s="224">
        <f t="shared" si="142"/>
        <v>44</v>
      </c>
      <c r="B244" s="344" t="s">
        <v>75</v>
      </c>
      <c r="C244" s="588" t="s">
        <v>76</v>
      </c>
      <c r="D244" s="589"/>
      <c r="E244" s="589"/>
      <c r="F244" s="589"/>
      <c r="G244" s="589"/>
      <c r="H244" s="590"/>
      <c r="I244" s="223"/>
      <c r="J244" s="223"/>
      <c r="K244" s="223"/>
      <c r="L244" s="293">
        <v>0</v>
      </c>
      <c r="M244" s="40"/>
      <c r="N244" s="34">
        <v>0</v>
      </c>
      <c r="O244" s="294">
        <v>0</v>
      </c>
      <c r="P244" s="40"/>
      <c r="Q244" s="34">
        <v>0</v>
      </c>
      <c r="R244" s="295">
        <v>0</v>
      </c>
      <c r="S244" s="40"/>
      <c r="T244" s="856">
        <f t="shared" si="143"/>
        <v>0</v>
      </c>
      <c r="U244" s="857">
        <f t="shared" si="144"/>
        <v>0</v>
      </c>
      <c r="V244" s="858">
        <f t="shared" si="150"/>
        <v>0</v>
      </c>
      <c r="W244" s="859"/>
      <c r="X244" s="855">
        <f t="shared" si="147"/>
        <v>0</v>
      </c>
    </row>
    <row r="245" spans="1:24" x14ac:dyDescent="0.2">
      <c r="A245" s="224">
        <f t="shared" si="142"/>
        <v>45</v>
      </c>
      <c r="B245" s="344" t="s">
        <v>109</v>
      </c>
      <c r="C245" s="588" t="s">
        <v>110</v>
      </c>
      <c r="D245" s="589"/>
      <c r="E245" s="589"/>
      <c r="F245" s="589"/>
      <c r="G245" s="589"/>
      <c r="H245" s="590"/>
      <c r="I245" s="223" t="s">
        <v>111</v>
      </c>
      <c r="J245" s="223">
        <v>12061</v>
      </c>
      <c r="K245" s="223">
        <v>600</v>
      </c>
      <c r="L245" s="293">
        <v>7236600</v>
      </c>
      <c r="M245" s="287"/>
      <c r="N245" s="34">
        <v>0</v>
      </c>
      <c r="O245" s="294">
        <v>0</v>
      </c>
      <c r="P245" s="287"/>
      <c r="Q245" s="34">
        <v>693</v>
      </c>
      <c r="R245" s="295">
        <v>415800</v>
      </c>
      <c r="S245" s="357"/>
      <c r="T245" s="856">
        <f t="shared" si="143"/>
        <v>693</v>
      </c>
      <c r="U245" s="857">
        <f t="shared" si="144"/>
        <v>415800</v>
      </c>
      <c r="V245" s="858">
        <f t="shared" si="150"/>
        <v>5.7457922228670924E-2</v>
      </c>
      <c r="W245" s="859"/>
      <c r="X245" s="855">
        <f t="shared" si="147"/>
        <v>0</v>
      </c>
    </row>
    <row r="246" spans="1:24" ht="12.75" customHeight="1" x14ac:dyDescent="0.2">
      <c r="A246" s="224">
        <f t="shared" si="142"/>
        <v>46</v>
      </c>
      <c r="B246" s="344" t="s">
        <v>613</v>
      </c>
      <c r="C246" s="588" t="s">
        <v>614</v>
      </c>
      <c r="D246" s="589"/>
      <c r="E246" s="589"/>
      <c r="F246" s="589"/>
      <c r="G246" s="589"/>
      <c r="H246" s="590"/>
      <c r="I246" s="223" t="s">
        <v>111</v>
      </c>
      <c r="J246" s="223">
        <v>6494</v>
      </c>
      <c r="K246" s="223">
        <v>609</v>
      </c>
      <c r="L246" s="293">
        <v>3954846</v>
      </c>
      <c r="M246" s="40"/>
      <c r="N246" s="34">
        <v>1023</v>
      </c>
      <c r="O246" s="294">
        <f t="shared" ref="O246" si="152">+N246*K246</f>
        <v>623007</v>
      </c>
      <c r="P246" s="40"/>
      <c r="Q246" s="34">
        <v>4037</v>
      </c>
      <c r="R246" s="295">
        <v>2458533</v>
      </c>
      <c r="S246" s="40"/>
      <c r="T246" s="856">
        <f t="shared" si="143"/>
        <v>5060</v>
      </c>
      <c r="U246" s="857">
        <f t="shared" si="144"/>
        <v>3081540</v>
      </c>
      <c r="V246" s="858">
        <f t="shared" si="150"/>
        <v>0.77918078226054821</v>
      </c>
      <c r="W246" s="859"/>
      <c r="X246" s="855">
        <f t="shared" si="147"/>
        <v>0</v>
      </c>
    </row>
    <row r="247" spans="1:24" x14ac:dyDescent="0.2">
      <c r="A247" s="224">
        <f t="shared" si="142"/>
        <v>47</v>
      </c>
      <c r="B247" s="344">
        <v>6</v>
      </c>
      <c r="C247" s="588" t="s">
        <v>615</v>
      </c>
      <c r="D247" s="589"/>
      <c r="E247" s="589"/>
      <c r="F247" s="589"/>
      <c r="G247" s="589"/>
      <c r="H247" s="590"/>
      <c r="I247" s="223"/>
      <c r="J247" s="223"/>
      <c r="K247" s="223"/>
      <c r="L247" s="293">
        <v>0</v>
      </c>
      <c r="M247" s="40"/>
      <c r="N247" s="34">
        <v>0</v>
      </c>
      <c r="O247" s="294">
        <v>0</v>
      </c>
      <c r="P247" s="40"/>
      <c r="Q247" s="34">
        <v>0</v>
      </c>
      <c r="R247" s="295">
        <v>0</v>
      </c>
      <c r="S247" s="40"/>
      <c r="T247" s="856">
        <f t="shared" si="143"/>
        <v>0</v>
      </c>
      <c r="U247" s="857">
        <f t="shared" si="144"/>
        <v>0</v>
      </c>
      <c r="V247" s="858">
        <f t="shared" si="150"/>
        <v>0</v>
      </c>
      <c r="W247" s="859"/>
      <c r="X247" s="855">
        <f t="shared" si="147"/>
        <v>0</v>
      </c>
    </row>
    <row r="248" spans="1:24" ht="12.75" customHeight="1" x14ac:dyDescent="0.2">
      <c r="A248" s="224">
        <f t="shared" si="142"/>
        <v>48</v>
      </c>
      <c r="B248" s="344" t="s">
        <v>616</v>
      </c>
      <c r="C248" s="588" t="s">
        <v>617</v>
      </c>
      <c r="D248" s="589"/>
      <c r="E248" s="589"/>
      <c r="F248" s="589"/>
      <c r="G248" s="589"/>
      <c r="H248" s="590"/>
      <c r="I248" s="223"/>
      <c r="J248" s="223"/>
      <c r="K248" s="223"/>
      <c r="L248" s="293">
        <v>0</v>
      </c>
      <c r="M248" s="40"/>
      <c r="N248" s="34">
        <v>0</v>
      </c>
      <c r="O248" s="294">
        <v>0</v>
      </c>
      <c r="P248" s="40"/>
      <c r="Q248" s="34">
        <v>0</v>
      </c>
      <c r="R248" s="295">
        <v>0</v>
      </c>
      <c r="S248" s="40"/>
      <c r="T248" s="856">
        <f t="shared" si="143"/>
        <v>0</v>
      </c>
      <c r="U248" s="857">
        <f t="shared" si="144"/>
        <v>0</v>
      </c>
      <c r="V248" s="858">
        <f t="shared" si="150"/>
        <v>0</v>
      </c>
      <c r="W248" s="859"/>
      <c r="X248" s="855">
        <f t="shared" si="147"/>
        <v>0</v>
      </c>
    </row>
    <row r="249" spans="1:24" ht="12.75" customHeight="1" x14ac:dyDescent="0.2">
      <c r="A249" s="224">
        <f t="shared" si="142"/>
        <v>49</v>
      </c>
      <c r="B249" s="344" t="s">
        <v>618</v>
      </c>
      <c r="C249" s="588" t="s">
        <v>619</v>
      </c>
      <c r="D249" s="589"/>
      <c r="E249" s="589"/>
      <c r="F249" s="589"/>
      <c r="G249" s="589"/>
      <c r="H249" s="590"/>
      <c r="I249" s="223" t="s">
        <v>73</v>
      </c>
      <c r="J249" s="223">
        <v>194.37</v>
      </c>
      <c r="K249" s="223">
        <v>68598</v>
      </c>
      <c r="L249" s="293">
        <v>13333393.26</v>
      </c>
      <c r="M249" s="40"/>
      <c r="N249" s="34">
        <v>0</v>
      </c>
      <c r="O249" s="294">
        <v>0</v>
      </c>
      <c r="P249" s="40"/>
      <c r="Q249" s="34">
        <v>0</v>
      </c>
      <c r="R249" s="295">
        <v>0</v>
      </c>
      <c r="S249" s="40"/>
      <c r="T249" s="856">
        <f t="shared" si="143"/>
        <v>0</v>
      </c>
      <c r="U249" s="857">
        <f t="shared" si="144"/>
        <v>0</v>
      </c>
      <c r="V249" s="858">
        <f t="shared" si="150"/>
        <v>0</v>
      </c>
      <c r="W249" s="859"/>
      <c r="X249" s="855">
        <f t="shared" si="147"/>
        <v>0</v>
      </c>
    </row>
    <row r="250" spans="1:24" ht="12.75" customHeight="1" x14ac:dyDescent="0.2">
      <c r="A250" s="224">
        <f t="shared" si="142"/>
        <v>50</v>
      </c>
      <c r="B250" s="344" t="s">
        <v>620</v>
      </c>
      <c r="C250" s="588" t="s">
        <v>621</v>
      </c>
      <c r="D250" s="589"/>
      <c r="E250" s="589"/>
      <c r="F250" s="589"/>
      <c r="G250" s="589"/>
      <c r="H250" s="590"/>
      <c r="I250" s="223" t="s">
        <v>73</v>
      </c>
      <c r="J250" s="223">
        <v>267.13</v>
      </c>
      <c r="K250" s="223">
        <v>26196</v>
      </c>
      <c r="L250" s="293">
        <v>6997737.4800000004</v>
      </c>
      <c r="M250" s="40"/>
      <c r="N250" s="34">
        <v>162.95999999999998</v>
      </c>
      <c r="O250" s="294">
        <f t="shared" ref="O250:O251" si="153">+N250*K250</f>
        <v>4268900.1599999992</v>
      </c>
      <c r="P250" s="40"/>
      <c r="Q250" s="34">
        <v>3</v>
      </c>
      <c r="R250" s="295">
        <v>78588</v>
      </c>
      <c r="S250" s="40"/>
      <c r="T250" s="856">
        <f t="shared" si="143"/>
        <v>165.95999999999998</v>
      </c>
      <c r="U250" s="857">
        <f t="shared" si="144"/>
        <v>4347488.16</v>
      </c>
      <c r="V250" s="858">
        <f t="shared" si="150"/>
        <v>0.62127054243252344</v>
      </c>
      <c r="W250" s="859"/>
      <c r="X250" s="855">
        <f t="shared" si="147"/>
        <v>0</v>
      </c>
    </row>
    <row r="251" spans="1:24" ht="12.75" customHeight="1" x14ac:dyDescent="0.2">
      <c r="A251" s="224">
        <f t="shared" si="142"/>
        <v>51</v>
      </c>
      <c r="B251" s="344" t="s">
        <v>622</v>
      </c>
      <c r="C251" s="588" t="s">
        <v>623</v>
      </c>
      <c r="D251" s="589"/>
      <c r="E251" s="589"/>
      <c r="F251" s="589"/>
      <c r="G251" s="589"/>
      <c r="H251" s="590"/>
      <c r="I251" s="870" t="s">
        <v>73</v>
      </c>
      <c r="J251" s="223">
        <f>+T251</f>
        <v>45.86</v>
      </c>
      <c r="K251" s="223">
        <v>40103</v>
      </c>
      <c r="L251" s="293">
        <f>+J251*K251</f>
        <v>1839123.58</v>
      </c>
      <c r="M251" s="40"/>
      <c r="N251" s="34">
        <v>19.400000000000002</v>
      </c>
      <c r="O251" s="294">
        <f t="shared" si="153"/>
        <v>777998.20000000007</v>
      </c>
      <c r="P251" s="40"/>
      <c r="Q251" s="34">
        <v>26.459999999999997</v>
      </c>
      <c r="R251" s="295">
        <v>1061125.3799999999</v>
      </c>
      <c r="S251" s="40"/>
      <c r="T251" s="856">
        <f t="shared" si="143"/>
        <v>45.86</v>
      </c>
      <c r="U251" s="857">
        <f t="shared" si="144"/>
        <v>1839123.58</v>
      </c>
      <c r="V251" s="858">
        <f t="shared" si="150"/>
        <v>1</v>
      </c>
      <c r="W251" s="859"/>
      <c r="X251" s="855">
        <f t="shared" si="147"/>
        <v>0</v>
      </c>
    </row>
    <row r="252" spans="1:24" ht="12.75" customHeight="1" x14ac:dyDescent="0.2">
      <c r="A252" s="224">
        <f t="shared" si="142"/>
        <v>52</v>
      </c>
      <c r="B252" s="344" t="s">
        <v>624</v>
      </c>
      <c r="C252" s="588" t="s">
        <v>625</v>
      </c>
      <c r="D252" s="589"/>
      <c r="E252" s="589"/>
      <c r="F252" s="589"/>
      <c r="G252" s="589"/>
      <c r="H252" s="590"/>
      <c r="I252" s="223">
        <v>0</v>
      </c>
      <c r="J252" s="223">
        <v>0</v>
      </c>
      <c r="K252" s="223">
        <v>0</v>
      </c>
      <c r="L252" s="293">
        <v>0</v>
      </c>
      <c r="M252" s="40"/>
      <c r="N252" s="34">
        <v>0</v>
      </c>
      <c r="O252" s="294">
        <v>0</v>
      </c>
      <c r="P252" s="40"/>
      <c r="Q252" s="34">
        <v>0</v>
      </c>
      <c r="R252" s="295">
        <v>0</v>
      </c>
      <c r="S252" s="40"/>
      <c r="T252" s="856">
        <f t="shared" si="143"/>
        <v>0</v>
      </c>
      <c r="U252" s="857">
        <f t="shared" si="144"/>
        <v>0</v>
      </c>
      <c r="V252" s="858">
        <f t="shared" si="150"/>
        <v>0</v>
      </c>
      <c r="W252" s="859"/>
      <c r="X252" s="855">
        <f t="shared" si="147"/>
        <v>0</v>
      </c>
    </row>
    <row r="253" spans="1:24" ht="12.75" customHeight="1" x14ac:dyDescent="0.2">
      <c r="A253" s="224">
        <f t="shared" si="142"/>
        <v>53</v>
      </c>
      <c r="B253" s="344" t="s">
        <v>626</v>
      </c>
      <c r="C253" s="588" t="s">
        <v>627</v>
      </c>
      <c r="D253" s="589"/>
      <c r="E253" s="589"/>
      <c r="F253" s="589"/>
      <c r="G253" s="589"/>
      <c r="H253" s="590"/>
      <c r="I253" s="223" t="s">
        <v>73</v>
      </c>
      <c r="J253" s="223">
        <v>83.87</v>
      </c>
      <c r="K253" s="223">
        <v>60489</v>
      </c>
      <c r="L253" s="293">
        <v>5073212.43</v>
      </c>
      <c r="M253" s="40"/>
      <c r="N253" s="34">
        <v>0</v>
      </c>
      <c r="O253" s="294">
        <v>0</v>
      </c>
      <c r="P253" s="40"/>
      <c r="Q253" s="34">
        <v>0</v>
      </c>
      <c r="R253" s="295">
        <v>0</v>
      </c>
      <c r="S253" s="40"/>
      <c r="T253" s="856">
        <f t="shared" si="143"/>
        <v>0</v>
      </c>
      <c r="U253" s="857">
        <f t="shared" si="144"/>
        <v>0</v>
      </c>
      <c r="V253" s="858">
        <f t="shared" si="150"/>
        <v>0</v>
      </c>
      <c r="W253" s="859"/>
      <c r="X253" s="855">
        <f t="shared" si="147"/>
        <v>0</v>
      </c>
    </row>
    <row r="254" spans="1:24" ht="12.75" customHeight="1" x14ac:dyDescent="0.2">
      <c r="A254" s="224">
        <f t="shared" si="142"/>
        <v>54</v>
      </c>
      <c r="B254" s="344">
        <v>9</v>
      </c>
      <c r="C254" s="588" t="s">
        <v>154</v>
      </c>
      <c r="D254" s="589"/>
      <c r="E254" s="589"/>
      <c r="F254" s="589"/>
      <c r="G254" s="589"/>
      <c r="H254" s="590"/>
      <c r="I254" s="223">
        <v>0</v>
      </c>
      <c r="J254" s="223"/>
      <c r="K254" s="223"/>
      <c r="L254" s="293">
        <v>0</v>
      </c>
      <c r="M254" s="40"/>
      <c r="N254" s="34">
        <v>0</v>
      </c>
      <c r="O254" s="294">
        <v>0</v>
      </c>
      <c r="P254" s="40"/>
      <c r="Q254" s="34">
        <v>0</v>
      </c>
      <c r="R254" s="295">
        <v>0</v>
      </c>
      <c r="S254" s="40"/>
      <c r="T254" s="856">
        <f t="shared" si="143"/>
        <v>0</v>
      </c>
      <c r="U254" s="857">
        <f t="shared" si="144"/>
        <v>0</v>
      </c>
      <c r="V254" s="858">
        <f t="shared" si="150"/>
        <v>0</v>
      </c>
      <c r="W254" s="859"/>
      <c r="X254" s="855">
        <f t="shared" si="147"/>
        <v>0</v>
      </c>
    </row>
    <row r="255" spans="1:24" ht="12.75" customHeight="1" x14ac:dyDescent="0.2">
      <c r="A255" s="224">
        <f t="shared" si="142"/>
        <v>55</v>
      </c>
      <c r="B255" s="344">
        <v>9.1</v>
      </c>
      <c r="C255" s="588" t="s">
        <v>356</v>
      </c>
      <c r="D255" s="589"/>
      <c r="E255" s="589"/>
      <c r="F255" s="589"/>
      <c r="G255" s="589"/>
      <c r="H255" s="590"/>
      <c r="I255" s="223">
        <v>0</v>
      </c>
      <c r="J255" s="223"/>
      <c r="K255" s="223"/>
      <c r="L255" s="293">
        <v>0</v>
      </c>
      <c r="M255" s="40"/>
      <c r="N255" s="34">
        <v>0</v>
      </c>
      <c r="O255" s="294">
        <v>0</v>
      </c>
      <c r="P255" s="40"/>
      <c r="Q255" s="34">
        <v>0</v>
      </c>
      <c r="R255" s="295">
        <v>0</v>
      </c>
      <c r="S255" s="40"/>
      <c r="T255" s="856">
        <f t="shared" si="143"/>
        <v>0</v>
      </c>
      <c r="U255" s="857">
        <f t="shared" si="144"/>
        <v>0</v>
      </c>
      <c r="V255" s="858">
        <f t="shared" si="150"/>
        <v>0</v>
      </c>
      <c r="W255" s="859"/>
      <c r="X255" s="855">
        <f t="shared" si="147"/>
        <v>0</v>
      </c>
    </row>
    <row r="256" spans="1:24" ht="12.75" customHeight="1" x14ac:dyDescent="0.2">
      <c r="A256" s="224">
        <f t="shared" si="142"/>
        <v>56</v>
      </c>
      <c r="B256" s="344" t="s">
        <v>155</v>
      </c>
      <c r="C256" s="588" t="s">
        <v>156</v>
      </c>
      <c r="D256" s="589"/>
      <c r="E256" s="589"/>
      <c r="F256" s="589"/>
      <c r="G256" s="589"/>
      <c r="H256" s="590"/>
      <c r="I256" s="223" t="s">
        <v>73</v>
      </c>
      <c r="J256" s="223">
        <v>1250</v>
      </c>
      <c r="K256" s="223">
        <v>5061</v>
      </c>
      <c r="L256" s="293">
        <v>6326250</v>
      </c>
      <c r="M256" s="40"/>
      <c r="N256" s="34">
        <v>0</v>
      </c>
      <c r="O256" s="294">
        <v>0</v>
      </c>
      <c r="P256" s="40"/>
      <c r="Q256" s="34">
        <v>141.33000000000001</v>
      </c>
      <c r="R256" s="295">
        <v>715271.13</v>
      </c>
      <c r="S256" s="40"/>
      <c r="T256" s="856">
        <f t="shared" si="143"/>
        <v>141.33000000000001</v>
      </c>
      <c r="U256" s="857">
        <f t="shared" si="144"/>
        <v>715271.13</v>
      </c>
      <c r="V256" s="858">
        <f t="shared" si="150"/>
        <v>0.113064</v>
      </c>
      <c r="W256" s="859"/>
      <c r="X256" s="855">
        <f t="shared" si="147"/>
        <v>0</v>
      </c>
    </row>
    <row r="257" spans="1:24" ht="12.75" customHeight="1" x14ac:dyDescent="0.2">
      <c r="A257" s="224">
        <f t="shared" si="142"/>
        <v>57</v>
      </c>
      <c r="B257" s="344" t="s">
        <v>157</v>
      </c>
      <c r="C257" s="588" t="s">
        <v>158</v>
      </c>
      <c r="D257" s="589"/>
      <c r="E257" s="589"/>
      <c r="F257" s="589"/>
      <c r="G257" s="589"/>
      <c r="H257" s="590"/>
      <c r="I257" s="223" t="s">
        <v>87</v>
      </c>
      <c r="J257" s="223">
        <v>260.39999999999998</v>
      </c>
      <c r="K257" s="223">
        <v>17301</v>
      </c>
      <c r="L257" s="293">
        <v>4505180.4000000004</v>
      </c>
      <c r="M257" s="40"/>
      <c r="N257" s="34">
        <v>125.75640000000001</v>
      </c>
      <c r="O257" s="294">
        <f t="shared" ref="O257:O259" si="154">+N257*K257</f>
        <v>2175711.4764</v>
      </c>
      <c r="P257" s="40"/>
      <c r="Q257" s="34">
        <v>64.760000000000005</v>
      </c>
      <c r="R257" s="295">
        <v>1120412.76</v>
      </c>
      <c r="S257" s="40"/>
      <c r="T257" s="856">
        <f t="shared" si="143"/>
        <v>190.51640000000003</v>
      </c>
      <c r="U257" s="857">
        <f>+T257*K257</f>
        <v>3296124.2364000008</v>
      </c>
      <c r="V257" s="858">
        <f t="shared" si="150"/>
        <v>0.7316298003072198</v>
      </c>
      <c r="W257" s="859"/>
      <c r="X257" s="855">
        <f t="shared" si="147"/>
        <v>0</v>
      </c>
    </row>
    <row r="258" spans="1:24" ht="12.75" customHeight="1" x14ac:dyDescent="0.2">
      <c r="A258" s="224">
        <f t="shared" si="142"/>
        <v>58</v>
      </c>
      <c r="B258" s="344" t="s">
        <v>159</v>
      </c>
      <c r="C258" s="588" t="s">
        <v>160</v>
      </c>
      <c r="D258" s="589"/>
      <c r="E258" s="589"/>
      <c r="F258" s="589"/>
      <c r="G258" s="589"/>
      <c r="H258" s="590"/>
      <c r="I258" s="223" t="s">
        <v>87</v>
      </c>
      <c r="J258" s="223">
        <v>489.25</v>
      </c>
      <c r="K258" s="223">
        <v>20333</v>
      </c>
      <c r="L258" s="293">
        <v>9947920.25</v>
      </c>
      <c r="M258" s="287"/>
      <c r="N258" s="34">
        <v>100.75000000000001</v>
      </c>
      <c r="O258" s="294">
        <f t="shared" si="154"/>
        <v>2048549.7500000002</v>
      </c>
      <c r="P258" s="287"/>
      <c r="Q258" s="34">
        <v>0</v>
      </c>
      <c r="R258" s="295">
        <v>0</v>
      </c>
      <c r="S258" s="357"/>
      <c r="T258" s="856">
        <f t="shared" si="143"/>
        <v>100.75000000000001</v>
      </c>
      <c r="U258" s="857">
        <f t="shared" si="144"/>
        <v>2048549.75</v>
      </c>
      <c r="V258" s="858">
        <f t="shared" si="150"/>
        <v>0.20592743995912111</v>
      </c>
      <c r="W258" s="859"/>
      <c r="X258" s="855">
        <f t="shared" si="147"/>
        <v>0</v>
      </c>
    </row>
    <row r="259" spans="1:24" ht="12.75" customHeight="1" x14ac:dyDescent="0.2">
      <c r="A259" s="224">
        <f t="shared" si="142"/>
        <v>59</v>
      </c>
      <c r="B259" s="344" t="s">
        <v>628</v>
      </c>
      <c r="C259" s="588" t="s">
        <v>629</v>
      </c>
      <c r="D259" s="589"/>
      <c r="E259" s="589"/>
      <c r="F259" s="589"/>
      <c r="G259" s="589"/>
      <c r="H259" s="590"/>
      <c r="I259" s="223" t="s">
        <v>87</v>
      </c>
      <c r="J259" s="223">
        <v>2456.42</v>
      </c>
      <c r="K259" s="223">
        <v>16239</v>
      </c>
      <c r="L259" s="293">
        <v>39889804.380000003</v>
      </c>
      <c r="M259" s="40"/>
      <c r="N259" s="34">
        <v>514.14440000000002</v>
      </c>
      <c r="O259" s="294">
        <f t="shared" si="154"/>
        <v>8349190.9116000002</v>
      </c>
      <c r="P259" s="40"/>
      <c r="Q259" s="34">
        <v>1375.93</v>
      </c>
      <c r="R259" s="295">
        <v>22343727.27</v>
      </c>
      <c r="S259" s="40"/>
      <c r="T259" s="856">
        <f t="shared" si="143"/>
        <v>1890.0744</v>
      </c>
      <c r="U259" s="857">
        <f>+T259*K259</f>
        <v>30692918.181600001</v>
      </c>
      <c r="V259" s="858">
        <f t="shared" si="150"/>
        <v>0.76944268488287826</v>
      </c>
      <c r="W259" s="859"/>
      <c r="X259" s="855">
        <f t="shared" si="147"/>
        <v>0</v>
      </c>
    </row>
    <row r="260" spans="1:24" ht="12.75" customHeight="1" x14ac:dyDescent="0.2">
      <c r="A260" s="224">
        <f t="shared" si="142"/>
        <v>60</v>
      </c>
      <c r="B260" s="344" t="s">
        <v>630</v>
      </c>
      <c r="C260" s="588" t="s">
        <v>631</v>
      </c>
      <c r="D260" s="589"/>
      <c r="E260" s="589"/>
      <c r="F260" s="589"/>
      <c r="G260" s="589"/>
      <c r="H260" s="590"/>
      <c r="I260" s="223" t="s">
        <v>87</v>
      </c>
      <c r="J260" s="223">
        <v>1666.76</v>
      </c>
      <c r="K260" s="223">
        <v>15847</v>
      </c>
      <c r="L260" s="293">
        <v>26413145.719999999</v>
      </c>
      <c r="M260" s="40"/>
      <c r="N260" s="34">
        <v>0</v>
      </c>
      <c r="O260" s="294">
        <v>0</v>
      </c>
      <c r="P260" s="40"/>
      <c r="Q260" s="34">
        <v>0</v>
      </c>
      <c r="R260" s="295">
        <v>0</v>
      </c>
      <c r="S260" s="40"/>
      <c r="T260" s="856">
        <f t="shared" si="143"/>
        <v>0</v>
      </c>
      <c r="U260" s="857">
        <f t="shared" si="144"/>
        <v>0</v>
      </c>
      <c r="V260" s="858">
        <f t="shared" si="150"/>
        <v>0</v>
      </c>
      <c r="W260" s="859"/>
      <c r="X260" s="855">
        <f t="shared" si="147"/>
        <v>0</v>
      </c>
    </row>
    <row r="261" spans="1:24" ht="12.75" customHeight="1" x14ac:dyDescent="0.2">
      <c r="A261" s="224">
        <f t="shared" si="142"/>
        <v>61</v>
      </c>
      <c r="B261" s="344">
        <v>10</v>
      </c>
      <c r="C261" s="588" t="s">
        <v>632</v>
      </c>
      <c r="D261" s="589"/>
      <c r="E261" s="589"/>
      <c r="F261" s="589"/>
      <c r="G261" s="589"/>
      <c r="H261" s="590"/>
      <c r="I261" s="223">
        <v>0</v>
      </c>
      <c r="J261" s="223"/>
      <c r="K261" s="223"/>
      <c r="L261" s="293">
        <v>0</v>
      </c>
      <c r="M261" s="40"/>
      <c r="N261" s="34">
        <v>0</v>
      </c>
      <c r="O261" s="294">
        <v>0</v>
      </c>
      <c r="P261" s="40"/>
      <c r="Q261" s="34">
        <v>0</v>
      </c>
      <c r="R261" s="295">
        <v>0</v>
      </c>
      <c r="S261" s="40"/>
      <c r="T261" s="856">
        <f t="shared" si="143"/>
        <v>0</v>
      </c>
      <c r="U261" s="857">
        <f t="shared" si="144"/>
        <v>0</v>
      </c>
      <c r="V261" s="858">
        <f t="shared" si="150"/>
        <v>0</v>
      </c>
      <c r="W261" s="859"/>
      <c r="X261" s="855">
        <f t="shared" si="147"/>
        <v>0</v>
      </c>
    </row>
    <row r="262" spans="1:24" ht="12.75" customHeight="1" x14ac:dyDescent="0.2">
      <c r="A262" s="224">
        <f t="shared" si="142"/>
        <v>62</v>
      </c>
      <c r="B262" s="344">
        <v>10.1</v>
      </c>
      <c r="C262" s="588" t="s">
        <v>162</v>
      </c>
      <c r="D262" s="589"/>
      <c r="E262" s="589"/>
      <c r="F262" s="589"/>
      <c r="G262" s="589"/>
      <c r="H262" s="590"/>
      <c r="I262" s="223">
        <v>0</v>
      </c>
      <c r="J262" s="223"/>
      <c r="K262" s="223"/>
      <c r="L262" s="293">
        <v>0</v>
      </c>
      <c r="M262" s="40"/>
      <c r="N262" s="34">
        <v>0</v>
      </c>
      <c r="O262" s="294">
        <v>0</v>
      </c>
      <c r="P262" s="40"/>
      <c r="Q262" s="34">
        <v>0</v>
      </c>
      <c r="R262" s="295">
        <v>0</v>
      </c>
      <c r="S262" s="40"/>
      <c r="T262" s="856">
        <f t="shared" si="143"/>
        <v>0</v>
      </c>
      <c r="U262" s="857">
        <f t="shared" si="144"/>
        <v>0</v>
      </c>
      <c r="V262" s="858">
        <f t="shared" si="150"/>
        <v>0</v>
      </c>
      <c r="W262" s="859"/>
      <c r="X262" s="855">
        <f t="shared" si="147"/>
        <v>0</v>
      </c>
    </row>
    <row r="263" spans="1:24" ht="12.75" customHeight="1" x14ac:dyDescent="0.2">
      <c r="A263" s="224">
        <f t="shared" si="142"/>
        <v>63</v>
      </c>
      <c r="B263" s="344" t="s">
        <v>633</v>
      </c>
      <c r="C263" s="588" t="s">
        <v>634</v>
      </c>
      <c r="D263" s="589"/>
      <c r="E263" s="589"/>
      <c r="F263" s="589"/>
      <c r="G263" s="589"/>
      <c r="H263" s="590"/>
      <c r="I263" s="223" t="s">
        <v>635</v>
      </c>
      <c r="J263" s="223">
        <v>2688.68</v>
      </c>
      <c r="K263" s="223">
        <v>29799</v>
      </c>
      <c r="L263" s="293">
        <v>80119975.319999993</v>
      </c>
      <c r="M263" s="40"/>
      <c r="N263" s="34">
        <v>211.10430399999996</v>
      </c>
      <c r="O263" s="294">
        <f t="shared" ref="O263:O264" si="155">+N263*K263</f>
        <v>6290697.1548959985</v>
      </c>
      <c r="P263" s="40"/>
      <c r="Q263" s="34">
        <v>1373.09</v>
      </c>
      <c r="R263" s="295">
        <v>40916708.909999996</v>
      </c>
      <c r="S263" s="40"/>
      <c r="T263" s="856">
        <f t="shared" si="143"/>
        <v>1584.1943039999999</v>
      </c>
      <c r="U263" s="857">
        <f>+T263*K263</f>
        <v>47207406.064895995</v>
      </c>
      <c r="V263" s="858">
        <f t="shared" si="150"/>
        <v>0.58920894416591041</v>
      </c>
      <c r="W263" s="859"/>
      <c r="X263" s="855">
        <f t="shared" si="147"/>
        <v>0</v>
      </c>
    </row>
    <row r="264" spans="1:24" ht="12.75" customHeight="1" x14ac:dyDescent="0.2">
      <c r="A264" s="224">
        <f t="shared" si="142"/>
        <v>64</v>
      </c>
      <c r="B264" s="344" t="s">
        <v>163</v>
      </c>
      <c r="C264" s="588" t="s">
        <v>164</v>
      </c>
      <c r="D264" s="589"/>
      <c r="E264" s="589"/>
      <c r="F264" s="589"/>
      <c r="G264" s="589"/>
      <c r="H264" s="590"/>
      <c r="I264" s="223" t="s">
        <v>87</v>
      </c>
      <c r="J264" s="223">
        <v>105.53</v>
      </c>
      <c r="K264" s="223">
        <v>24096</v>
      </c>
      <c r="L264" s="293">
        <v>2542850.88</v>
      </c>
      <c r="M264" s="287"/>
      <c r="N264" s="34">
        <v>72.078299999999999</v>
      </c>
      <c r="O264" s="294">
        <f t="shared" si="155"/>
        <v>1736798.7168000001</v>
      </c>
      <c r="P264" s="287"/>
      <c r="Q264" s="34">
        <v>0</v>
      </c>
      <c r="R264" s="295">
        <v>0</v>
      </c>
      <c r="S264" s="357"/>
      <c r="T264" s="856">
        <f t="shared" si="143"/>
        <v>72.078299999999999</v>
      </c>
      <c r="U264" s="857">
        <f>+T264*K264</f>
        <v>1736798.7168000001</v>
      </c>
      <c r="V264" s="858">
        <f t="shared" si="150"/>
        <v>0.68301241353169717</v>
      </c>
      <c r="W264" s="859"/>
      <c r="X264" s="855">
        <f t="shared" si="147"/>
        <v>0</v>
      </c>
    </row>
    <row r="265" spans="1:24" x14ac:dyDescent="0.2">
      <c r="A265" s="224">
        <f t="shared" si="142"/>
        <v>65</v>
      </c>
      <c r="B265" s="344">
        <v>10.199999999999999</v>
      </c>
      <c r="C265" s="588" t="s">
        <v>359</v>
      </c>
      <c r="D265" s="589"/>
      <c r="E265" s="589"/>
      <c r="F265" s="589"/>
      <c r="G265" s="589"/>
      <c r="H265" s="590"/>
      <c r="I265" s="223">
        <v>0</v>
      </c>
      <c r="J265" s="223">
        <v>0</v>
      </c>
      <c r="K265" s="223">
        <v>0</v>
      </c>
      <c r="L265" s="293">
        <v>0</v>
      </c>
      <c r="M265" s="40"/>
      <c r="N265" s="34">
        <v>0</v>
      </c>
      <c r="O265" s="294">
        <v>0</v>
      </c>
      <c r="P265" s="40"/>
      <c r="Q265" s="34">
        <v>0</v>
      </c>
      <c r="R265" s="295">
        <v>0</v>
      </c>
      <c r="S265" s="40"/>
      <c r="T265" s="856">
        <f t="shared" si="143"/>
        <v>0</v>
      </c>
      <c r="U265" s="857">
        <f t="shared" si="144"/>
        <v>0</v>
      </c>
      <c r="V265" s="858">
        <f t="shared" si="150"/>
        <v>0</v>
      </c>
      <c r="W265" s="859"/>
      <c r="X265" s="855">
        <f t="shared" si="147"/>
        <v>0</v>
      </c>
    </row>
    <row r="266" spans="1:24" ht="12.75" customHeight="1" x14ac:dyDescent="0.2">
      <c r="A266" s="224">
        <f t="shared" si="142"/>
        <v>66</v>
      </c>
      <c r="B266" s="344" t="s">
        <v>636</v>
      </c>
      <c r="C266" s="588" t="s">
        <v>637</v>
      </c>
      <c r="D266" s="589"/>
      <c r="E266" s="589"/>
      <c r="F266" s="589"/>
      <c r="G266" s="589"/>
      <c r="H266" s="590"/>
      <c r="I266" s="223" t="s">
        <v>87</v>
      </c>
      <c r="J266" s="223">
        <v>805.64</v>
      </c>
      <c r="K266" s="223">
        <v>93477</v>
      </c>
      <c r="L266" s="293">
        <v>75308810.280000001</v>
      </c>
      <c r="M266" s="40"/>
      <c r="N266" s="34">
        <v>0</v>
      </c>
      <c r="O266" s="294">
        <v>0</v>
      </c>
      <c r="P266" s="40"/>
      <c r="Q266" s="34">
        <v>0</v>
      </c>
      <c r="R266" s="295">
        <v>0</v>
      </c>
      <c r="S266" s="40"/>
      <c r="T266" s="856">
        <f t="shared" si="143"/>
        <v>0</v>
      </c>
      <c r="U266" s="857">
        <f t="shared" si="144"/>
        <v>0</v>
      </c>
      <c r="V266" s="858">
        <f t="shared" si="150"/>
        <v>0</v>
      </c>
      <c r="W266" s="859"/>
      <c r="X266" s="855">
        <f t="shared" si="147"/>
        <v>0</v>
      </c>
    </row>
    <row r="267" spans="1:24" ht="12.75" customHeight="1" x14ac:dyDescent="0.2">
      <c r="A267" s="224">
        <f t="shared" ref="A267:A330" si="156">+A266+1</f>
        <v>67</v>
      </c>
      <c r="B267" s="344" t="s">
        <v>638</v>
      </c>
      <c r="C267" s="588" t="s">
        <v>639</v>
      </c>
      <c r="D267" s="589"/>
      <c r="E267" s="589"/>
      <c r="F267" s="589"/>
      <c r="G267" s="589"/>
      <c r="H267" s="590"/>
      <c r="I267" s="223" t="s">
        <v>87</v>
      </c>
      <c r="J267" s="223">
        <v>105.53</v>
      </c>
      <c r="K267" s="223">
        <v>50736</v>
      </c>
      <c r="L267" s="293">
        <v>5354170.08</v>
      </c>
      <c r="M267" s="40"/>
      <c r="N267" s="34">
        <v>60.76</v>
      </c>
      <c r="O267" s="294">
        <f t="shared" ref="O267" si="157">+N267*K267</f>
        <v>3082719.36</v>
      </c>
      <c r="P267" s="40"/>
      <c r="Q267" s="34">
        <v>0</v>
      </c>
      <c r="R267" s="295">
        <v>0</v>
      </c>
      <c r="S267" s="40"/>
      <c r="T267" s="856">
        <f t="shared" ref="T267:T330" si="158">+N267+Q267</f>
        <v>60.76</v>
      </c>
      <c r="U267" s="857">
        <f t="shared" ref="U267" si="159">+ROUND((ROUNDDOWN(T267,2))*K267,2)</f>
        <v>3082719.36</v>
      </c>
      <c r="V267" s="858">
        <f t="shared" si="150"/>
        <v>0.57576044726618025</v>
      </c>
      <c r="W267" s="859"/>
      <c r="X267" s="855">
        <f t="shared" si="147"/>
        <v>0</v>
      </c>
    </row>
    <row r="268" spans="1:24" ht="12.75" customHeight="1" x14ac:dyDescent="0.2">
      <c r="A268" s="224">
        <f t="shared" si="156"/>
        <v>68</v>
      </c>
      <c r="B268" s="344">
        <v>10.3</v>
      </c>
      <c r="C268" s="588" t="s">
        <v>640</v>
      </c>
      <c r="D268" s="589"/>
      <c r="E268" s="589"/>
      <c r="F268" s="589"/>
      <c r="G268" s="589"/>
      <c r="H268" s="590"/>
      <c r="I268" s="223">
        <v>0</v>
      </c>
      <c r="J268" s="223"/>
      <c r="K268" s="223"/>
      <c r="L268" s="293">
        <v>0</v>
      </c>
      <c r="M268" s="40"/>
      <c r="N268" s="34">
        <v>0</v>
      </c>
      <c r="O268" s="294">
        <v>0</v>
      </c>
      <c r="P268" s="40"/>
      <c r="Q268" s="34">
        <v>0</v>
      </c>
      <c r="R268" s="295">
        <v>0</v>
      </c>
      <c r="S268" s="40"/>
      <c r="T268" s="856">
        <f t="shared" si="158"/>
        <v>0</v>
      </c>
      <c r="U268" s="857">
        <f t="shared" si="144"/>
        <v>0</v>
      </c>
      <c r="V268" s="858">
        <f t="shared" si="150"/>
        <v>0</v>
      </c>
      <c r="W268" s="859"/>
      <c r="X268" s="855">
        <f t="shared" si="147"/>
        <v>0</v>
      </c>
    </row>
    <row r="269" spans="1:24" ht="12.75" customHeight="1" x14ac:dyDescent="0.2">
      <c r="A269" s="224">
        <f t="shared" si="156"/>
        <v>69</v>
      </c>
      <c r="B269" s="344" t="s">
        <v>641</v>
      </c>
      <c r="C269" s="588" t="s">
        <v>642</v>
      </c>
      <c r="D269" s="589"/>
      <c r="E269" s="589"/>
      <c r="F269" s="589"/>
      <c r="G269" s="589"/>
      <c r="H269" s="590"/>
      <c r="I269" s="223" t="s">
        <v>73</v>
      </c>
      <c r="J269" s="223">
        <v>195.26</v>
      </c>
      <c r="K269" s="223">
        <v>48533</v>
      </c>
      <c r="L269" s="293">
        <v>9476553.5800000001</v>
      </c>
      <c r="M269" s="40"/>
      <c r="N269" s="34">
        <v>0</v>
      </c>
      <c r="O269" s="294">
        <v>0</v>
      </c>
      <c r="P269" s="40"/>
      <c r="Q269" s="34">
        <v>0</v>
      </c>
      <c r="R269" s="295">
        <v>0</v>
      </c>
      <c r="S269" s="40"/>
      <c r="T269" s="856">
        <f t="shared" si="158"/>
        <v>0</v>
      </c>
      <c r="U269" s="857">
        <f t="shared" ref="U269:U332" si="160">+ROUND((ROUNDDOWN(T269,2))*K269,2)</f>
        <v>0</v>
      </c>
      <c r="V269" s="858">
        <f t="shared" ref="V269:V322" si="161">IF(L269=0,0)+IF(L269&gt;0,U269/L269)</f>
        <v>0</v>
      </c>
      <c r="W269" s="859"/>
      <c r="X269" s="855">
        <f t="shared" si="147"/>
        <v>0</v>
      </c>
    </row>
    <row r="270" spans="1:24" ht="12.75" customHeight="1" x14ac:dyDescent="0.2">
      <c r="A270" s="224">
        <f t="shared" si="156"/>
        <v>70</v>
      </c>
      <c r="B270" s="344" t="s">
        <v>643</v>
      </c>
      <c r="C270" s="588" t="s">
        <v>644</v>
      </c>
      <c r="D270" s="589"/>
      <c r="E270" s="589"/>
      <c r="F270" s="589"/>
      <c r="G270" s="589"/>
      <c r="H270" s="590"/>
      <c r="I270" s="223">
        <v>0</v>
      </c>
      <c r="J270" s="223"/>
      <c r="K270" s="223"/>
      <c r="L270" s="293">
        <v>0</v>
      </c>
      <c r="M270" s="40"/>
      <c r="N270" s="34">
        <v>0</v>
      </c>
      <c r="O270" s="294">
        <v>0</v>
      </c>
      <c r="P270" s="40"/>
      <c r="Q270" s="34">
        <v>0</v>
      </c>
      <c r="R270" s="295">
        <v>0</v>
      </c>
      <c r="S270" s="40"/>
      <c r="T270" s="856">
        <f t="shared" si="158"/>
        <v>0</v>
      </c>
      <c r="U270" s="857">
        <f t="shared" si="160"/>
        <v>0</v>
      </c>
      <c r="V270" s="858">
        <f t="shared" si="161"/>
        <v>0</v>
      </c>
      <c r="W270" s="859"/>
      <c r="X270" s="855">
        <f t="shared" si="147"/>
        <v>0</v>
      </c>
    </row>
    <row r="271" spans="1:24" ht="12.75" customHeight="1" x14ac:dyDescent="0.2">
      <c r="A271" s="224">
        <f t="shared" si="156"/>
        <v>71</v>
      </c>
      <c r="B271" s="344" t="s">
        <v>645</v>
      </c>
      <c r="C271" s="588" t="s">
        <v>646</v>
      </c>
      <c r="D271" s="589"/>
      <c r="E271" s="589"/>
      <c r="F271" s="589"/>
      <c r="G271" s="589"/>
      <c r="H271" s="590"/>
      <c r="I271" s="223" t="s">
        <v>73</v>
      </c>
      <c r="J271" s="223">
        <v>33.5</v>
      </c>
      <c r="K271" s="223">
        <v>30575</v>
      </c>
      <c r="L271" s="293">
        <v>1024262.5</v>
      </c>
      <c r="M271" s="40"/>
      <c r="N271" s="34">
        <v>0</v>
      </c>
      <c r="O271" s="294">
        <v>0</v>
      </c>
      <c r="P271" s="40"/>
      <c r="Q271" s="34">
        <v>0</v>
      </c>
      <c r="R271" s="295">
        <v>0</v>
      </c>
      <c r="S271" s="40"/>
      <c r="T271" s="856">
        <f t="shared" si="158"/>
        <v>0</v>
      </c>
      <c r="U271" s="857">
        <f t="shared" si="160"/>
        <v>0</v>
      </c>
      <c r="V271" s="858">
        <f t="shared" si="161"/>
        <v>0</v>
      </c>
      <c r="W271" s="859"/>
      <c r="X271" s="855">
        <f t="shared" ref="X271:X280" si="162">+O271+R271-U271</f>
        <v>0</v>
      </c>
    </row>
    <row r="272" spans="1:24" ht="12.75" customHeight="1" x14ac:dyDescent="0.2">
      <c r="A272" s="224">
        <f t="shared" si="156"/>
        <v>72</v>
      </c>
      <c r="B272" s="344" t="s">
        <v>647</v>
      </c>
      <c r="C272" s="588" t="s">
        <v>648</v>
      </c>
      <c r="D272" s="589"/>
      <c r="E272" s="589"/>
      <c r="F272" s="589"/>
      <c r="G272" s="589"/>
      <c r="H272" s="590"/>
      <c r="I272" s="223" t="s">
        <v>73</v>
      </c>
      <c r="J272" s="223">
        <v>205.39</v>
      </c>
      <c r="K272" s="223">
        <v>9835</v>
      </c>
      <c r="L272" s="293">
        <v>2020010.65</v>
      </c>
      <c r="M272" s="40"/>
      <c r="N272" s="34">
        <v>0</v>
      </c>
      <c r="O272" s="294">
        <v>0</v>
      </c>
      <c r="P272" s="40"/>
      <c r="Q272" s="34">
        <v>0</v>
      </c>
      <c r="R272" s="295">
        <v>0</v>
      </c>
      <c r="S272" s="40"/>
      <c r="T272" s="856">
        <f t="shared" si="158"/>
        <v>0</v>
      </c>
      <c r="U272" s="857">
        <f t="shared" si="160"/>
        <v>0</v>
      </c>
      <c r="V272" s="858">
        <f t="shared" si="161"/>
        <v>0</v>
      </c>
      <c r="W272" s="859"/>
      <c r="X272" s="855">
        <f t="shared" si="162"/>
        <v>0</v>
      </c>
    </row>
    <row r="273" spans="1:24" ht="12.75" customHeight="1" x14ac:dyDescent="0.2">
      <c r="A273" s="224">
        <f t="shared" si="156"/>
        <v>73</v>
      </c>
      <c r="B273" s="344">
        <v>11</v>
      </c>
      <c r="C273" s="588" t="s">
        <v>287</v>
      </c>
      <c r="D273" s="589"/>
      <c r="E273" s="589"/>
      <c r="F273" s="589"/>
      <c r="G273" s="589"/>
      <c r="H273" s="590"/>
      <c r="I273" s="223">
        <v>0</v>
      </c>
      <c r="J273" s="223"/>
      <c r="K273" s="223"/>
      <c r="L273" s="293">
        <v>0</v>
      </c>
      <c r="M273" s="40"/>
      <c r="N273" s="34">
        <v>0</v>
      </c>
      <c r="O273" s="294">
        <v>0</v>
      </c>
      <c r="P273" s="40"/>
      <c r="Q273" s="34">
        <v>0</v>
      </c>
      <c r="R273" s="295">
        <v>0</v>
      </c>
      <c r="S273" s="40"/>
      <c r="T273" s="856">
        <f t="shared" si="158"/>
        <v>0</v>
      </c>
      <c r="U273" s="857">
        <f t="shared" si="160"/>
        <v>0</v>
      </c>
      <c r="V273" s="858">
        <f t="shared" si="161"/>
        <v>0</v>
      </c>
      <c r="W273" s="859"/>
      <c r="X273" s="855">
        <f t="shared" si="162"/>
        <v>0</v>
      </c>
    </row>
    <row r="274" spans="1:24" ht="12.75" customHeight="1" x14ac:dyDescent="0.2">
      <c r="A274" s="224">
        <f t="shared" si="156"/>
        <v>74</v>
      </c>
      <c r="B274" s="344">
        <v>11.1</v>
      </c>
      <c r="C274" s="588" t="s">
        <v>167</v>
      </c>
      <c r="D274" s="589"/>
      <c r="E274" s="589"/>
      <c r="F274" s="589"/>
      <c r="G274" s="589"/>
      <c r="H274" s="590"/>
      <c r="I274" s="223">
        <v>0</v>
      </c>
      <c r="J274" s="223"/>
      <c r="K274" s="223"/>
      <c r="L274" s="293">
        <v>0</v>
      </c>
      <c r="M274" s="40"/>
      <c r="N274" s="34">
        <v>0</v>
      </c>
      <c r="O274" s="294">
        <v>0</v>
      </c>
      <c r="P274" s="40"/>
      <c r="Q274" s="34">
        <v>0</v>
      </c>
      <c r="R274" s="295">
        <v>0</v>
      </c>
      <c r="S274" s="40"/>
      <c r="T274" s="856">
        <f t="shared" si="158"/>
        <v>0</v>
      </c>
      <c r="U274" s="857">
        <f t="shared" si="160"/>
        <v>0</v>
      </c>
      <c r="V274" s="858">
        <f t="shared" si="161"/>
        <v>0</v>
      </c>
      <c r="W274" s="859"/>
      <c r="X274" s="855">
        <f t="shared" si="162"/>
        <v>0</v>
      </c>
    </row>
    <row r="275" spans="1:24" ht="12.75" customHeight="1" x14ac:dyDescent="0.2">
      <c r="A275" s="224">
        <f t="shared" si="156"/>
        <v>75</v>
      </c>
      <c r="B275" s="344" t="s">
        <v>649</v>
      </c>
      <c r="C275" s="588" t="s">
        <v>650</v>
      </c>
      <c r="D275" s="589"/>
      <c r="E275" s="589"/>
      <c r="F275" s="589"/>
      <c r="G275" s="589"/>
      <c r="H275" s="590"/>
      <c r="I275" s="223" t="s">
        <v>87</v>
      </c>
      <c r="J275" s="223">
        <v>181.89</v>
      </c>
      <c r="K275" s="223">
        <v>28474</v>
      </c>
      <c r="L275" s="293">
        <v>5179135.8600000003</v>
      </c>
      <c r="M275" s="40"/>
      <c r="N275" s="34">
        <v>54.198</v>
      </c>
      <c r="O275" s="294">
        <f>+N275*K275</f>
        <v>1543233.852</v>
      </c>
      <c r="P275" s="40"/>
      <c r="Q275" s="34">
        <v>0</v>
      </c>
      <c r="R275" s="295">
        <v>0</v>
      </c>
      <c r="S275" s="40"/>
      <c r="T275" s="856">
        <f t="shared" si="158"/>
        <v>54.198</v>
      </c>
      <c r="U275" s="857">
        <f>+T275*K275</f>
        <v>1543233.852</v>
      </c>
      <c r="V275" s="858">
        <f t="shared" si="161"/>
        <v>0.29797130133597227</v>
      </c>
      <c r="W275" s="859"/>
      <c r="X275" s="855">
        <f t="shared" si="162"/>
        <v>0</v>
      </c>
    </row>
    <row r="276" spans="1:24" ht="12.75" customHeight="1" x14ac:dyDescent="0.2">
      <c r="A276" s="224">
        <f t="shared" si="156"/>
        <v>76</v>
      </c>
      <c r="B276" s="344" t="s">
        <v>434</v>
      </c>
      <c r="C276" s="588" t="s">
        <v>435</v>
      </c>
      <c r="D276" s="589"/>
      <c r="E276" s="589"/>
      <c r="F276" s="589"/>
      <c r="G276" s="589"/>
      <c r="H276" s="590"/>
      <c r="I276" s="223" t="s">
        <v>87</v>
      </c>
      <c r="J276" s="223">
        <v>181.89</v>
      </c>
      <c r="K276" s="223">
        <v>46479</v>
      </c>
      <c r="L276" s="293">
        <v>8454065.3100000005</v>
      </c>
      <c r="M276" s="40"/>
      <c r="N276" s="34">
        <v>54.198</v>
      </c>
      <c r="O276" s="294">
        <f t="shared" ref="O275:O277" si="163">+N276*K276</f>
        <v>2519068.8420000002</v>
      </c>
      <c r="P276" s="40"/>
      <c r="Q276" s="34">
        <v>0</v>
      </c>
      <c r="R276" s="295">
        <v>0</v>
      </c>
      <c r="S276" s="40"/>
      <c r="T276" s="856">
        <f t="shared" si="158"/>
        <v>54.198</v>
      </c>
      <c r="U276" s="857">
        <f>+T276*K276</f>
        <v>2519068.8420000002</v>
      </c>
      <c r="V276" s="858">
        <f t="shared" si="161"/>
        <v>0.29797130133597227</v>
      </c>
      <c r="W276" s="859"/>
      <c r="X276" s="855">
        <f t="shared" si="162"/>
        <v>0</v>
      </c>
    </row>
    <row r="277" spans="1:24" ht="12.75" customHeight="1" x14ac:dyDescent="0.2">
      <c r="A277" s="224">
        <f t="shared" si="156"/>
        <v>77</v>
      </c>
      <c r="B277" s="344" t="s">
        <v>651</v>
      </c>
      <c r="C277" s="588" t="s">
        <v>652</v>
      </c>
      <c r="D277" s="589"/>
      <c r="E277" s="589"/>
      <c r="F277" s="589"/>
      <c r="G277" s="589"/>
      <c r="H277" s="590"/>
      <c r="I277" s="223" t="s">
        <v>73</v>
      </c>
      <c r="J277" s="223">
        <v>273</v>
      </c>
      <c r="K277" s="223">
        <v>10400</v>
      </c>
      <c r="L277" s="293">
        <v>2839200</v>
      </c>
      <c r="M277" s="40"/>
      <c r="N277" s="34">
        <v>122.03999999999999</v>
      </c>
      <c r="O277" s="294">
        <f t="shared" si="163"/>
        <v>1269216</v>
      </c>
      <c r="P277" s="40"/>
      <c r="Q277" s="34">
        <v>0</v>
      </c>
      <c r="R277" s="295">
        <v>0</v>
      </c>
      <c r="S277" s="40"/>
      <c r="T277" s="856">
        <f t="shared" si="158"/>
        <v>122.03999999999999</v>
      </c>
      <c r="U277" s="857">
        <f t="shared" si="160"/>
        <v>1269216</v>
      </c>
      <c r="V277" s="858">
        <f t="shared" si="161"/>
        <v>0.44703296703296702</v>
      </c>
      <c r="W277" s="859"/>
      <c r="X277" s="855">
        <f t="shared" si="162"/>
        <v>0</v>
      </c>
    </row>
    <row r="278" spans="1:24" ht="12.75" customHeight="1" x14ac:dyDescent="0.2">
      <c r="A278" s="224">
        <f t="shared" si="156"/>
        <v>78</v>
      </c>
      <c r="B278" s="344" t="s">
        <v>653</v>
      </c>
      <c r="C278" s="588" t="s">
        <v>217</v>
      </c>
      <c r="D278" s="589"/>
      <c r="E278" s="589"/>
      <c r="F278" s="589"/>
      <c r="G278" s="589"/>
      <c r="H278" s="590"/>
      <c r="I278" s="223">
        <v>0</v>
      </c>
      <c r="J278" s="223"/>
      <c r="K278" s="223"/>
      <c r="L278" s="293">
        <v>0</v>
      </c>
      <c r="M278" s="40"/>
      <c r="N278" s="34">
        <v>0</v>
      </c>
      <c r="O278" s="294">
        <v>0</v>
      </c>
      <c r="P278" s="40"/>
      <c r="Q278" s="34">
        <v>0</v>
      </c>
      <c r="R278" s="295">
        <v>0</v>
      </c>
      <c r="S278" s="40"/>
      <c r="T278" s="856">
        <f t="shared" si="158"/>
        <v>0</v>
      </c>
      <c r="U278" s="857">
        <f t="shared" si="160"/>
        <v>0</v>
      </c>
      <c r="V278" s="858">
        <f t="shared" si="161"/>
        <v>0</v>
      </c>
      <c r="W278" s="859"/>
      <c r="X278" s="855">
        <f t="shared" si="162"/>
        <v>0</v>
      </c>
    </row>
    <row r="279" spans="1:24" ht="12.75" customHeight="1" x14ac:dyDescent="0.2">
      <c r="A279" s="224">
        <f t="shared" si="156"/>
        <v>79</v>
      </c>
      <c r="B279" s="344" t="s">
        <v>168</v>
      </c>
      <c r="C279" s="588" t="s">
        <v>169</v>
      </c>
      <c r="D279" s="589"/>
      <c r="E279" s="589"/>
      <c r="F279" s="589"/>
      <c r="G279" s="589"/>
      <c r="H279" s="590"/>
      <c r="I279" s="223" t="s">
        <v>97</v>
      </c>
      <c r="J279" s="223">
        <v>42081.052806692584</v>
      </c>
      <c r="K279" s="223">
        <v>14950</v>
      </c>
      <c r="L279" s="293">
        <v>629111739.46005416</v>
      </c>
      <c r="M279" s="40"/>
      <c r="N279" s="34">
        <v>2500</v>
      </c>
      <c r="O279" s="294">
        <f t="shared" ref="O279:O280" si="164">+N279*K279</f>
        <v>37375000</v>
      </c>
      <c r="P279" s="40"/>
      <c r="Q279" s="34">
        <v>10129.199999999997</v>
      </c>
      <c r="R279" s="295">
        <v>151431540</v>
      </c>
      <c r="S279" s="40"/>
      <c r="T279" s="856">
        <f t="shared" si="158"/>
        <v>12629.199999999997</v>
      </c>
      <c r="U279" s="857">
        <f t="shared" si="160"/>
        <v>188806540</v>
      </c>
      <c r="V279" s="858">
        <f t="shared" si="161"/>
        <v>0.30011606548948905</v>
      </c>
      <c r="W279" s="859"/>
      <c r="X279" s="855">
        <f t="shared" si="162"/>
        <v>0</v>
      </c>
    </row>
    <row r="280" spans="1:24" ht="12.75" customHeight="1" x14ac:dyDescent="0.2">
      <c r="A280" s="224">
        <f t="shared" si="156"/>
        <v>80</v>
      </c>
      <c r="B280" s="344" t="s">
        <v>170</v>
      </c>
      <c r="C280" s="588" t="s">
        <v>171</v>
      </c>
      <c r="D280" s="589"/>
      <c r="E280" s="589"/>
      <c r="F280" s="589"/>
      <c r="G280" s="589"/>
      <c r="H280" s="590"/>
      <c r="I280" s="223" t="s">
        <v>87</v>
      </c>
      <c r="J280" s="223">
        <v>910.59</v>
      </c>
      <c r="K280" s="223">
        <v>72060</v>
      </c>
      <c r="L280" s="293">
        <v>65617115.399999999</v>
      </c>
      <c r="M280" s="40"/>
      <c r="N280" s="34">
        <v>525.72059999999999</v>
      </c>
      <c r="O280" s="294">
        <f t="shared" si="164"/>
        <v>37883426.435999997</v>
      </c>
      <c r="P280" s="40"/>
      <c r="Q280" s="34">
        <v>0</v>
      </c>
      <c r="R280" s="295">
        <v>0</v>
      </c>
      <c r="S280" s="40"/>
      <c r="T280" s="856">
        <f t="shared" si="158"/>
        <v>525.72059999999999</v>
      </c>
      <c r="U280" s="857">
        <f>+T280*K280</f>
        <v>37883426.435999997</v>
      </c>
      <c r="V280" s="858">
        <f t="shared" si="161"/>
        <v>0.57734062530886565</v>
      </c>
      <c r="W280" s="859"/>
      <c r="X280" s="855">
        <f t="shared" si="162"/>
        <v>0</v>
      </c>
    </row>
    <row r="281" spans="1:24" ht="12.75" customHeight="1" x14ac:dyDescent="0.2">
      <c r="A281" s="224">
        <f t="shared" si="156"/>
        <v>81</v>
      </c>
      <c r="B281" s="344">
        <v>11.3</v>
      </c>
      <c r="C281" s="588" t="s">
        <v>172</v>
      </c>
      <c r="D281" s="589"/>
      <c r="E281" s="589"/>
      <c r="F281" s="589"/>
      <c r="G281" s="589"/>
      <c r="H281" s="590"/>
      <c r="I281" s="223">
        <v>0</v>
      </c>
      <c r="J281" s="223"/>
      <c r="K281" s="223"/>
      <c r="L281" s="293">
        <v>0</v>
      </c>
      <c r="M281" s="40"/>
      <c r="N281" s="34">
        <v>0</v>
      </c>
      <c r="O281" s="294">
        <v>0</v>
      </c>
      <c r="P281" s="40"/>
      <c r="Q281" s="34">
        <v>0</v>
      </c>
      <c r="R281" s="295">
        <v>0</v>
      </c>
      <c r="S281" s="40"/>
      <c r="T281" s="856">
        <f t="shared" si="158"/>
        <v>0</v>
      </c>
      <c r="U281" s="857">
        <f t="shared" si="160"/>
        <v>0</v>
      </c>
      <c r="V281" s="858">
        <f t="shared" si="161"/>
        <v>0</v>
      </c>
      <c r="W281" s="859"/>
      <c r="X281" s="855">
        <f>+O281+R281-U281</f>
        <v>0</v>
      </c>
    </row>
    <row r="282" spans="1:24" ht="12.75" customHeight="1" x14ac:dyDescent="0.2">
      <c r="A282" s="224">
        <f t="shared" si="156"/>
        <v>82</v>
      </c>
      <c r="B282" s="344" t="s">
        <v>175</v>
      </c>
      <c r="C282" s="588" t="s">
        <v>176</v>
      </c>
      <c r="D282" s="589"/>
      <c r="E282" s="589"/>
      <c r="F282" s="589"/>
      <c r="G282" s="589"/>
      <c r="H282" s="590"/>
      <c r="I282" s="223" t="s">
        <v>73</v>
      </c>
      <c r="J282" s="223">
        <v>374.41</v>
      </c>
      <c r="K282" s="223">
        <v>24334</v>
      </c>
      <c r="L282" s="293">
        <v>9110892.9399999995</v>
      </c>
      <c r="M282" s="40"/>
      <c r="N282" s="34">
        <v>0</v>
      </c>
      <c r="O282" s="294">
        <v>0</v>
      </c>
      <c r="P282" s="40"/>
      <c r="Q282" s="34">
        <v>0</v>
      </c>
      <c r="R282" s="295">
        <v>0</v>
      </c>
      <c r="S282" s="40"/>
      <c r="T282" s="856">
        <f t="shared" si="158"/>
        <v>0</v>
      </c>
      <c r="U282" s="857">
        <f t="shared" si="160"/>
        <v>0</v>
      </c>
      <c r="V282" s="858">
        <f t="shared" si="161"/>
        <v>0</v>
      </c>
      <c r="W282" s="859"/>
      <c r="X282" s="855">
        <f t="shared" ref="X282:X345" si="165">+O282+R282-U282</f>
        <v>0</v>
      </c>
    </row>
    <row r="283" spans="1:24" ht="12.75" customHeight="1" x14ac:dyDescent="0.2">
      <c r="A283" s="224">
        <f t="shared" si="156"/>
        <v>83</v>
      </c>
      <c r="B283" s="344">
        <v>12</v>
      </c>
      <c r="C283" s="588" t="s">
        <v>288</v>
      </c>
      <c r="D283" s="589"/>
      <c r="E283" s="589"/>
      <c r="F283" s="589"/>
      <c r="G283" s="589"/>
      <c r="H283" s="590"/>
      <c r="I283" s="223">
        <v>0</v>
      </c>
      <c r="J283" s="223"/>
      <c r="K283" s="223"/>
      <c r="L283" s="293">
        <v>0</v>
      </c>
      <c r="M283" s="40"/>
      <c r="N283" s="34">
        <v>0</v>
      </c>
      <c r="O283" s="294">
        <v>0</v>
      </c>
      <c r="P283" s="40"/>
      <c r="Q283" s="34">
        <v>0</v>
      </c>
      <c r="R283" s="295">
        <v>0</v>
      </c>
      <c r="S283" s="40"/>
      <c r="T283" s="856">
        <f t="shared" si="158"/>
        <v>0</v>
      </c>
      <c r="U283" s="857">
        <f t="shared" si="160"/>
        <v>0</v>
      </c>
      <c r="V283" s="858">
        <f t="shared" si="161"/>
        <v>0</v>
      </c>
      <c r="W283" s="859"/>
      <c r="X283" s="855">
        <f t="shared" si="165"/>
        <v>0</v>
      </c>
    </row>
    <row r="284" spans="1:24" ht="12.75" customHeight="1" x14ac:dyDescent="0.2">
      <c r="A284" s="224">
        <f t="shared" si="156"/>
        <v>84</v>
      </c>
      <c r="B284" s="344">
        <v>12.1</v>
      </c>
      <c r="C284" s="588" t="s">
        <v>654</v>
      </c>
      <c r="D284" s="589"/>
      <c r="E284" s="589"/>
      <c r="F284" s="589"/>
      <c r="G284" s="589"/>
      <c r="H284" s="590"/>
      <c r="I284" s="223">
        <v>0</v>
      </c>
      <c r="J284" s="223"/>
      <c r="K284" s="223"/>
      <c r="L284" s="293">
        <v>0</v>
      </c>
      <c r="M284" s="40"/>
      <c r="N284" s="34">
        <v>0</v>
      </c>
      <c r="O284" s="294">
        <v>0</v>
      </c>
      <c r="P284" s="40"/>
      <c r="Q284" s="34">
        <v>0</v>
      </c>
      <c r="R284" s="295">
        <v>0</v>
      </c>
      <c r="S284" s="40"/>
      <c r="T284" s="856">
        <f t="shared" si="158"/>
        <v>0</v>
      </c>
      <c r="U284" s="857">
        <f t="shared" si="160"/>
        <v>0</v>
      </c>
      <c r="V284" s="858">
        <f t="shared" si="161"/>
        <v>0</v>
      </c>
      <c r="W284" s="859"/>
      <c r="X284" s="855">
        <f t="shared" si="165"/>
        <v>0</v>
      </c>
    </row>
    <row r="285" spans="1:24" ht="12.75" customHeight="1" x14ac:dyDescent="0.2">
      <c r="A285" s="224">
        <f t="shared" si="156"/>
        <v>85</v>
      </c>
      <c r="B285" s="344" t="s">
        <v>655</v>
      </c>
      <c r="C285" s="588" t="s">
        <v>656</v>
      </c>
      <c r="D285" s="589"/>
      <c r="E285" s="589"/>
      <c r="F285" s="589"/>
      <c r="G285" s="589"/>
      <c r="H285" s="590"/>
      <c r="I285" s="223" t="s">
        <v>87</v>
      </c>
      <c r="J285" s="223">
        <v>530.86</v>
      </c>
      <c r="K285" s="223">
        <v>418456</v>
      </c>
      <c r="L285" s="293">
        <v>222141552.16</v>
      </c>
      <c r="M285" s="40"/>
      <c r="N285" s="34">
        <v>0</v>
      </c>
      <c r="O285" s="294">
        <v>0</v>
      </c>
      <c r="P285" s="40"/>
      <c r="Q285" s="34">
        <v>0</v>
      </c>
      <c r="R285" s="295">
        <v>0</v>
      </c>
      <c r="S285" s="40"/>
      <c r="T285" s="856">
        <f t="shared" si="158"/>
        <v>0</v>
      </c>
      <c r="U285" s="857">
        <f t="shared" si="160"/>
        <v>0</v>
      </c>
      <c r="V285" s="858">
        <f t="shared" si="161"/>
        <v>0</v>
      </c>
      <c r="W285" s="859"/>
      <c r="X285" s="855">
        <f t="shared" si="165"/>
        <v>0</v>
      </c>
    </row>
    <row r="286" spans="1:24" ht="12.75" customHeight="1" x14ac:dyDescent="0.2">
      <c r="A286" s="224">
        <f t="shared" si="156"/>
        <v>86</v>
      </c>
      <c r="B286" s="344">
        <v>12.2</v>
      </c>
      <c r="C286" s="588" t="s">
        <v>657</v>
      </c>
      <c r="D286" s="589"/>
      <c r="E286" s="589"/>
      <c r="F286" s="589"/>
      <c r="G286" s="589"/>
      <c r="H286" s="590"/>
      <c r="I286" s="223">
        <v>0</v>
      </c>
      <c r="J286" s="223"/>
      <c r="K286" s="223"/>
      <c r="L286" s="293">
        <v>0</v>
      </c>
      <c r="M286" s="40"/>
      <c r="N286" s="34">
        <v>0</v>
      </c>
      <c r="O286" s="294">
        <v>0</v>
      </c>
      <c r="P286" s="40"/>
      <c r="Q286" s="34">
        <v>0</v>
      </c>
      <c r="R286" s="295">
        <v>0</v>
      </c>
      <c r="S286" s="40"/>
      <c r="T286" s="856">
        <f t="shared" si="158"/>
        <v>0</v>
      </c>
      <c r="U286" s="857">
        <f t="shared" si="160"/>
        <v>0</v>
      </c>
      <c r="V286" s="858">
        <f t="shared" si="161"/>
        <v>0</v>
      </c>
      <c r="W286" s="859"/>
      <c r="X286" s="855">
        <f t="shared" si="165"/>
        <v>0</v>
      </c>
    </row>
    <row r="287" spans="1:24" ht="12.75" customHeight="1" x14ac:dyDescent="0.2">
      <c r="A287" s="224">
        <f t="shared" si="156"/>
        <v>87</v>
      </c>
      <c r="B287" s="344" t="s">
        <v>658</v>
      </c>
      <c r="C287" s="588" t="s">
        <v>659</v>
      </c>
      <c r="D287" s="589"/>
      <c r="E287" s="589"/>
      <c r="F287" s="589"/>
      <c r="G287" s="589"/>
      <c r="H287" s="590"/>
      <c r="I287" s="223" t="s">
        <v>47</v>
      </c>
      <c r="J287" s="223">
        <v>59</v>
      </c>
      <c r="K287" s="223">
        <v>125372.87</v>
      </c>
      <c r="L287" s="293">
        <v>7396999.3300000001</v>
      </c>
      <c r="M287" s="40"/>
      <c r="N287" s="34">
        <v>0</v>
      </c>
      <c r="O287" s="294">
        <v>0</v>
      </c>
      <c r="P287" s="40"/>
      <c r="Q287" s="34">
        <v>0</v>
      </c>
      <c r="R287" s="295">
        <v>0</v>
      </c>
      <c r="S287" s="40"/>
      <c r="T287" s="856">
        <f t="shared" si="158"/>
        <v>0</v>
      </c>
      <c r="U287" s="857">
        <f t="shared" si="160"/>
        <v>0</v>
      </c>
      <c r="V287" s="858">
        <f t="shared" si="161"/>
        <v>0</v>
      </c>
      <c r="W287" s="859"/>
      <c r="X287" s="855">
        <f t="shared" si="165"/>
        <v>0</v>
      </c>
    </row>
    <row r="288" spans="1:24" ht="12.75" customHeight="1" x14ac:dyDescent="0.2">
      <c r="A288" s="224">
        <f t="shared" si="156"/>
        <v>88</v>
      </c>
      <c r="B288" s="344" t="s">
        <v>660</v>
      </c>
      <c r="C288" s="588" t="s">
        <v>661</v>
      </c>
      <c r="D288" s="589"/>
      <c r="E288" s="589"/>
      <c r="F288" s="589"/>
      <c r="G288" s="589"/>
      <c r="H288" s="590"/>
      <c r="I288" s="223" t="s">
        <v>47</v>
      </c>
      <c r="J288" s="223">
        <v>34</v>
      </c>
      <c r="K288" s="223">
        <v>135450</v>
      </c>
      <c r="L288" s="293">
        <v>4605300</v>
      </c>
      <c r="M288" s="40"/>
      <c r="N288" s="34">
        <v>0</v>
      </c>
      <c r="O288" s="294">
        <v>0</v>
      </c>
      <c r="P288" s="40"/>
      <c r="Q288" s="34">
        <v>0</v>
      </c>
      <c r="R288" s="295">
        <v>0</v>
      </c>
      <c r="S288" s="40"/>
      <c r="T288" s="856">
        <f t="shared" si="158"/>
        <v>0</v>
      </c>
      <c r="U288" s="857">
        <f t="shared" si="160"/>
        <v>0</v>
      </c>
      <c r="V288" s="858">
        <f t="shared" si="161"/>
        <v>0</v>
      </c>
      <c r="W288" s="859"/>
      <c r="X288" s="855">
        <f t="shared" si="165"/>
        <v>0</v>
      </c>
    </row>
    <row r="289" spans="1:24" ht="12.75" customHeight="1" x14ac:dyDescent="0.2">
      <c r="A289" s="224">
        <f t="shared" si="156"/>
        <v>89</v>
      </c>
      <c r="B289" s="344" t="s">
        <v>662</v>
      </c>
      <c r="C289" s="588" t="s">
        <v>663</v>
      </c>
      <c r="D289" s="589"/>
      <c r="E289" s="589"/>
      <c r="F289" s="589"/>
      <c r="G289" s="589"/>
      <c r="H289" s="590"/>
      <c r="I289" s="223" t="s">
        <v>87</v>
      </c>
      <c r="J289" s="223">
        <v>209.49</v>
      </c>
      <c r="K289" s="223">
        <v>443457.14</v>
      </c>
      <c r="L289" s="293">
        <v>92899836.260000005</v>
      </c>
      <c r="M289" s="40"/>
      <c r="N289" s="34">
        <v>0</v>
      </c>
      <c r="O289" s="294">
        <v>0</v>
      </c>
      <c r="P289" s="40"/>
      <c r="Q289" s="34">
        <v>0</v>
      </c>
      <c r="R289" s="295">
        <v>0</v>
      </c>
      <c r="S289" s="40"/>
      <c r="T289" s="856">
        <f t="shared" si="158"/>
        <v>0</v>
      </c>
      <c r="U289" s="857">
        <f t="shared" si="160"/>
        <v>0</v>
      </c>
      <c r="V289" s="858">
        <f t="shared" si="161"/>
        <v>0</v>
      </c>
      <c r="W289" s="859"/>
      <c r="X289" s="855">
        <f t="shared" si="165"/>
        <v>0</v>
      </c>
    </row>
    <row r="290" spans="1:24" ht="12.75" customHeight="1" x14ac:dyDescent="0.2">
      <c r="A290" s="224">
        <f t="shared" si="156"/>
        <v>90</v>
      </c>
      <c r="B290" s="344" t="s">
        <v>184</v>
      </c>
      <c r="C290" s="588" t="s">
        <v>185</v>
      </c>
      <c r="D290" s="589"/>
      <c r="E290" s="589"/>
      <c r="F290" s="589"/>
      <c r="G290" s="589"/>
      <c r="H290" s="590"/>
      <c r="I290" s="223" t="s">
        <v>73</v>
      </c>
      <c r="J290" s="223">
        <v>202.85</v>
      </c>
      <c r="K290" s="223">
        <v>318771</v>
      </c>
      <c r="L290" s="293">
        <v>64662697.350000001</v>
      </c>
      <c r="M290" s="40"/>
      <c r="N290" s="34">
        <v>0</v>
      </c>
      <c r="O290" s="294">
        <v>0</v>
      </c>
      <c r="P290" s="40"/>
      <c r="Q290" s="34">
        <v>0</v>
      </c>
      <c r="R290" s="295">
        <v>0</v>
      </c>
      <c r="S290" s="40"/>
      <c r="T290" s="856">
        <f t="shared" si="158"/>
        <v>0</v>
      </c>
      <c r="U290" s="857">
        <f t="shared" si="160"/>
        <v>0</v>
      </c>
      <c r="V290" s="858">
        <f t="shared" si="161"/>
        <v>0</v>
      </c>
      <c r="W290" s="859"/>
      <c r="X290" s="855">
        <f t="shared" si="165"/>
        <v>0</v>
      </c>
    </row>
    <row r="291" spans="1:24" ht="12.75" customHeight="1" x14ac:dyDescent="0.2">
      <c r="A291" s="224">
        <f t="shared" si="156"/>
        <v>91</v>
      </c>
      <c r="B291" s="344" t="s">
        <v>186</v>
      </c>
      <c r="C291" s="588" t="s">
        <v>187</v>
      </c>
      <c r="D291" s="589"/>
      <c r="E291" s="589"/>
      <c r="F291" s="589"/>
      <c r="G291" s="589"/>
      <c r="H291" s="590"/>
      <c r="I291" s="223" t="s">
        <v>73</v>
      </c>
      <c r="J291" s="223">
        <v>37.799999999999997</v>
      </c>
      <c r="K291" s="223">
        <v>86267</v>
      </c>
      <c r="L291" s="293">
        <v>3260892.6</v>
      </c>
      <c r="M291" s="40"/>
      <c r="N291" s="34">
        <v>0</v>
      </c>
      <c r="O291" s="294">
        <v>0</v>
      </c>
      <c r="P291" s="40"/>
      <c r="Q291" s="34">
        <v>0</v>
      </c>
      <c r="R291" s="295">
        <v>0</v>
      </c>
      <c r="S291" s="40"/>
      <c r="T291" s="856">
        <f t="shared" si="158"/>
        <v>0</v>
      </c>
      <c r="U291" s="857">
        <f t="shared" si="160"/>
        <v>0</v>
      </c>
      <c r="V291" s="858">
        <f t="shared" si="161"/>
        <v>0</v>
      </c>
      <c r="W291" s="859"/>
      <c r="X291" s="855">
        <f t="shared" si="165"/>
        <v>0</v>
      </c>
    </row>
    <row r="292" spans="1:24" ht="12.75" customHeight="1" x14ac:dyDescent="0.2">
      <c r="A292" s="224">
        <f t="shared" si="156"/>
        <v>92</v>
      </c>
      <c r="B292" s="344">
        <v>14</v>
      </c>
      <c r="C292" s="588" t="s">
        <v>664</v>
      </c>
      <c r="D292" s="589"/>
      <c r="E292" s="589"/>
      <c r="F292" s="589"/>
      <c r="G292" s="589"/>
      <c r="H292" s="590"/>
      <c r="I292" s="223">
        <v>0</v>
      </c>
      <c r="J292" s="223"/>
      <c r="K292" s="223"/>
      <c r="L292" s="293">
        <v>0</v>
      </c>
      <c r="M292" s="40"/>
      <c r="N292" s="34">
        <v>0</v>
      </c>
      <c r="O292" s="294">
        <v>0</v>
      </c>
      <c r="P292" s="40"/>
      <c r="Q292" s="34">
        <v>0</v>
      </c>
      <c r="R292" s="295">
        <v>0</v>
      </c>
      <c r="S292" s="40"/>
      <c r="T292" s="856">
        <f t="shared" si="158"/>
        <v>0</v>
      </c>
      <c r="U292" s="857">
        <f t="shared" si="160"/>
        <v>0</v>
      </c>
      <c r="V292" s="858">
        <f t="shared" si="161"/>
        <v>0</v>
      </c>
      <c r="W292" s="859"/>
      <c r="X292" s="855">
        <f t="shared" si="165"/>
        <v>0</v>
      </c>
    </row>
    <row r="293" spans="1:24" ht="12.75" customHeight="1" x14ac:dyDescent="0.2">
      <c r="A293" s="224">
        <f t="shared" si="156"/>
        <v>93</v>
      </c>
      <c r="B293" s="344">
        <v>14.1</v>
      </c>
      <c r="C293" s="588" t="s">
        <v>665</v>
      </c>
      <c r="D293" s="589"/>
      <c r="E293" s="589"/>
      <c r="F293" s="589"/>
      <c r="G293" s="589"/>
      <c r="H293" s="590"/>
      <c r="I293" s="223">
        <v>0</v>
      </c>
      <c r="J293" s="223"/>
      <c r="K293" s="223"/>
      <c r="L293" s="293">
        <v>0</v>
      </c>
      <c r="M293" s="40"/>
      <c r="N293" s="34">
        <v>0</v>
      </c>
      <c r="O293" s="294">
        <v>0</v>
      </c>
      <c r="P293" s="40"/>
      <c r="Q293" s="34">
        <v>0</v>
      </c>
      <c r="R293" s="295">
        <v>0</v>
      </c>
      <c r="S293" s="40"/>
      <c r="T293" s="856">
        <f t="shared" si="158"/>
        <v>0</v>
      </c>
      <c r="U293" s="857">
        <f t="shared" si="160"/>
        <v>0</v>
      </c>
      <c r="V293" s="858">
        <f t="shared" si="161"/>
        <v>0</v>
      </c>
      <c r="W293" s="859"/>
      <c r="X293" s="855">
        <f t="shared" si="165"/>
        <v>0</v>
      </c>
    </row>
    <row r="294" spans="1:24" ht="12.75" customHeight="1" x14ac:dyDescent="0.2">
      <c r="A294" s="224">
        <f t="shared" si="156"/>
        <v>94</v>
      </c>
      <c r="B294" s="344" t="s">
        <v>666</v>
      </c>
      <c r="C294" s="588" t="s">
        <v>667</v>
      </c>
      <c r="D294" s="589"/>
      <c r="E294" s="589"/>
      <c r="F294" s="589"/>
      <c r="G294" s="589"/>
      <c r="H294" s="590"/>
      <c r="I294" s="223" t="s">
        <v>87</v>
      </c>
      <c r="J294" s="223">
        <v>633.29999999999995</v>
      </c>
      <c r="K294" s="223">
        <v>47302</v>
      </c>
      <c r="L294" s="293">
        <v>29956356.600000001</v>
      </c>
      <c r="M294" s="40"/>
      <c r="N294" s="34">
        <v>172.12400000000002</v>
      </c>
      <c r="O294" s="294">
        <f t="shared" ref="O294" si="166">+N294*K294</f>
        <v>8141809.4480000008</v>
      </c>
      <c r="P294" s="40"/>
      <c r="Q294" s="34">
        <v>0</v>
      </c>
      <c r="R294" s="295">
        <v>0</v>
      </c>
      <c r="S294" s="40"/>
      <c r="T294" s="856">
        <f t="shared" si="158"/>
        <v>172.12400000000002</v>
      </c>
      <c r="U294" s="857">
        <f>+T294*K294</f>
        <v>8141809.4480000008</v>
      </c>
      <c r="V294" s="858">
        <f t="shared" si="161"/>
        <v>0.27178904152850153</v>
      </c>
      <c r="W294" s="859"/>
      <c r="X294" s="855">
        <f t="shared" si="165"/>
        <v>0</v>
      </c>
    </row>
    <row r="295" spans="1:24" ht="12.75" customHeight="1" x14ac:dyDescent="0.2">
      <c r="A295" s="224">
        <f t="shared" si="156"/>
        <v>95</v>
      </c>
      <c r="B295" s="344" t="s">
        <v>668</v>
      </c>
      <c r="C295" s="588" t="s">
        <v>669</v>
      </c>
      <c r="D295" s="589"/>
      <c r="E295" s="589"/>
      <c r="F295" s="589"/>
      <c r="G295" s="589"/>
      <c r="H295" s="590"/>
      <c r="I295" s="223" t="s">
        <v>670</v>
      </c>
      <c r="J295" s="223">
        <v>4</v>
      </c>
      <c r="K295" s="223">
        <v>204009</v>
      </c>
      <c r="L295" s="293">
        <v>816036</v>
      </c>
      <c r="M295" s="40"/>
      <c r="N295" s="34">
        <v>0</v>
      </c>
      <c r="O295" s="294">
        <v>0</v>
      </c>
      <c r="P295" s="40"/>
      <c r="Q295" s="34">
        <v>0</v>
      </c>
      <c r="R295" s="295">
        <v>0</v>
      </c>
      <c r="S295" s="40"/>
      <c r="T295" s="856">
        <f t="shared" si="158"/>
        <v>0</v>
      </c>
      <c r="U295" s="857">
        <f t="shared" si="160"/>
        <v>0</v>
      </c>
      <c r="V295" s="858">
        <f t="shared" ref="V295:V340" si="167">IF(L295=0,0)+IF(L295&gt;0,U295/L295)</f>
        <v>0</v>
      </c>
      <c r="W295" s="859"/>
      <c r="X295" s="855">
        <f t="shared" si="165"/>
        <v>0</v>
      </c>
    </row>
    <row r="296" spans="1:24" ht="12.75" customHeight="1" x14ac:dyDescent="0.2">
      <c r="A296" s="224">
        <f t="shared" si="156"/>
        <v>96</v>
      </c>
      <c r="B296" s="344">
        <v>14.2</v>
      </c>
      <c r="C296" s="588" t="s">
        <v>671</v>
      </c>
      <c r="D296" s="589"/>
      <c r="E296" s="589"/>
      <c r="F296" s="589"/>
      <c r="G296" s="589"/>
      <c r="H296" s="590"/>
      <c r="I296" s="223">
        <v>0</v>
      </c>
      <c r="J296" s="223"/>
      <c r="K296" s="223"/>
      <c r="L296" s="293">
        <v>0</v>
      </c>
      <c r="M296" s="40"/>
      <c r="N296" s="34">
        <v>0</v>
      </c>
      <c r="O296" s="294">
        <v>0</v>
      </c>
      <c r="P296" s="40"/>
      <c r="Q296" s="34">
        <v>0</v>
      </c>
      <c r="R296" s="295">
        <v>0</v>
      </c>
      <c r="S296" s="40"/>
      <c r="T296" s="856">
        <f t="shared" si="158"/>
        <v>0</v>
      </c>
      <c r="U296" s="857">
        <f t="shared" si="160"/>
        <v>0</v>
      </c>
      <c r="V296" s="858">
        <f t="shared" si="167"/>
        <v>0</v>
      </c>
      <c r="W296" s="859"/>
      <c r="X296" s="855">
        <f t="shared" si="165"/>
        <v>0</v>
      </c>
    </row>
    <row r="297" spans="1:24" ht="12.75" customHeight="1" x14ac:dyDescent="0.2">
      <c r="A297" s="224">
        <f t="shared" si="156"/>
        <v>97</v>
      </c>
      <c r="B297" s="344" t="s">
        <v>672</v>
      </c>
      <c r="C297" s="588" t="s">
        <v>673</v>
      </c>
      <c r="D297" s="589"/>
      <c r="E297" s="589"/>
      <c r="F297" s="589"/>
      <c r="G297" s="589"/>
      <c r="H297" s="590"/>
      <c r="I297" s="223" t="s">
        <v>73</v>
      </c>
      <c r="J297" s="223">
        <v>35.4</v>
      </c>
      <c r="K297" s="223">
        <v>65281</v>
      </c>
      <c r="L297" s="293">
        <v>2310947.4</v>
      </c>
      <c r="M297" s="40"/>
      <c r="N297" s="34">
        <v>0</v>
      </c>
      <c r="O297" s="294">
        <v>0</v>
      </c>
      <c r="P297" s="40"/>
      <c r="Q297" s="34">
        <v>0</v>
      </c>
      <c r="R297" s="295">
        <v>0</v>
      </c>
      <c r="S297" s="40"/>
      <c r="T297" s="856">
        <f t="shared" si="158"/>
        <v>0</v>
      </c>
      <c r="U297" s="857">
        <f t="shared" si="160"/>
        <v>0</v>
      </c>
      <c r="V297" s="858">
        <f t="shared" si="167"/>
        <v>0</v>
      </c>
      <c r="W297" s="859"/>
      <c r="X297" s="855">
        <f t="shared" si="165"/>
        <v>0</v>
      </c>
    </row>
    <row r="298" spans="1:24" ht="12.75" customHeight="1" x14ac:dyDescent="0.2">
      <c r="A298" s="224">
        <f t="shared" si="156"/>
        <v>98</v>
      </c>
      <c r="B298" s="344" t="s">
        <v>674</v>
      </c>
      <c r="C298" s="588" t="s">
        <v>675</v>
      </c>
      <c r="D298" s="589"/>
      <c r="E298" s="589"/>
      <c r="F298" s="589"/>
      <c r="G298" s="589"/>
      <c r="H298" s="590"/>
      <c r="I298" s="223" t="s">
        <v>73</v>
      </c>
      <c r="J298" s="223">
        <v>28.47</v>
      </c>
      <c r="K298" s="223">
        <v>74888</v>
      </c>
      <c r="L298" s="293">
        <v>2132061.36</v>
      </c>
      <c r="M298" s="40"/>
      <c r="N298" s="34">
        <v>0</v>
      </c>
      <c r="O298" s="294">
        <v>0</v>
      </c>
      <c r="P298" s="40"/>
      <c r="Q298" s="34">
        <v>0</v>
      </c>
      <c r="R298" s="295">
        <v>0</v>
      </c>
      <c r="S298" s="40"/>
      <c r="T298" s="856">
        <f t="shared" si="158"/>
        <v>0</v>
      </c>
      <c r="U298" s="857">
        <f t="shared" si="160"/>
        <v>0</v>
      </c>
      <c r="V298" s="858">
        <f t="shared" si="167"/>
        <v>0</v>
      </c>
      <c r="W298" s="859"/>
      <c r="X298" s="855">
        <f t="shared" si="165"/>
        <v>0</v>
      </c>
    </row>
    <row r="299" spans="1:24" ht="12.75" customHeight="1" x14ac:dyDescent="0.2">
      <c r="A299" s="224">
        <f>+A298+1</f>
        <v>99</v>
      </c>
      <c r="B299" s="355">
        <v>16</v>
      </c>
      <c r="C299" s="634" t="s">
        <v>676</v>
      </c>
      <c r="D299" s="635"/>
      <c r="E299" s="635"/>
      <c r="F299" s="635"/>
      <c r="G299" s="635"/>
      <c r="H299" s="636"/>
      <c r="I299" s="223">
        <v>0</v>
      </c>
      <c r="J299" s="223"/>
      <c r="K299" s="223"/>
      <c r="L299" s="293">
        <v>0</v>
      </c>
      <c r="M299" s="40"/>
      <c r="N299" s="34">
        <v>0</v>
      </c>
      <c r="O299" s="294">
        <v>0</v>
      </c>
      <c r="P299" s="40"/>
      <c r="Q299" s="34">
        <v>0</v>
      </c>
      <c r="R299" s="295">
        <v>0</v>
      </c>
      <c r="S299" s="40"/>
      <c r="T299" s="856">
        <f t="shared" si="158"/>
        <v>0</v>
      </c>
      <c r="U299" s="857">
        <f t="shared" si="160"/>
        <v>0</v>
      </c>
      <c r="V299" s="858">
        <f t="shared" si="167"/>
        <v>0</v>
      </c>
      <c r="W299" s="859"/>
      <c r="X299" s="855">
        <f t="shared" si="165"/>
        <v>0</v>
      </c>
    </row>
    <row r="300" spans="1:24" ht="12.75" customHeight="1" x14ac:dyDescent="0.2">
      <c r="A300" s="224">
        <f t="shared" si="156"/>
        <v>100</v>
      </c>
      <c r="B300" s="355">
        <v>16.100000000000001</v>
      </c>
      <c r="C300" s="634" t="s">
        <v>677</v>
      </c>
      <c r="D300" s="635"/>
      <c r="E300" s="635"/>
      <c r="F300" s="635"/>
      <c r="G300" s="635"/>
      <c r="H300" s="636"/>
      <c r="I300" s="223">
        <v>0</v>
      </c>
      <c r="J300" s="223"/>
      <c r="K300" s="223"/>
      <c r="L300" s="293">
        <v>0</v>
      </c>
      <c r="M300" s="40"/>
      <c r="N300" s="34">
        <v>0</v>
      </c>
      <c r="O300" s="294">
        <v>0</v>
      </c>
      <c r="P300" s="40"/>
      <c r="Q300" s="34">
        <v>0</v>
      </c>
      <c r="R300" s="295">
        <v>0</v>
      </c>
      <c r="S300" s="40"/>
      <c r="T300" s="856">
        <f t="shared" si="158"/>
        <v>0</v>
      </c>
      <c r="U300" s="857">
        <f t="shared" si="160"/>
        <v>0</v>
      </c>
      <c r="V300" s="858">
        <f t="shared" si="167"/>
        <v>0</v>
      </c>
      <c r="W300" s="859"/>
      <c r="X300" s="855">
        <f t="shared" si="165"/>
        <v>0</v>
      </c>
    </row>
    <row r="301" spans="1:24" ht="12.75" customHeight="1" x14ac:dyDescent="0.2">
      <c r="A301" s="224">
        <f t="shared" si="156"/>
        <v>101</v>
      </c>
      <c r="B301" s="344" t="s">
        <v>678</v>
      </c>
      <c r="C301" s="588" t="s">
        <v>679</v>
      </c>
      <c r="D301" s="589"/>
      <c r="E301" s="589"/>
      <c r="F301" s="589"/>
      <c r="G301" s="589"/>
      <c r="H301" s="590"/>
      <c r="I301" s="223" t="s">
        <v>47</v>
      </c>
      <c r="J301" s="223">
        <v>1</v>
      </c>
      <c r="K301" s="223">
        <v>87756</v>
      </c>
      <c r="L301" s="293">
        <v>87756</v>
      </c>
      <c r="M301" s="40"/>
      <c r="N301" s="34">
        <v>0</v>
      </c>
      <c r="O301" s="294">
        <v>0</v>
      </c>
      <c r="P301" s="40"/>
      <c r="Q301" s="34">
        <v>0</v>
      </c>
      <c r="R301" s="295">
        <v>0</v>
      </c>
      <c r="S301" s="40"/>
      <c r="T301" s="856">
        <f t="shared" si="158"/>
        <v>0</v>
      </c>
      <c r="U301" s="857">
        <f t="shared" si="160"/>
        <v>0</v>
      </c>
      <c r="V301" s="858">
        <f t="shared" si="167"/>
        <v>0</v>
      </c>
      <c r="W301" s="859"/>
      <c r="X301" s="855">
        <f t="shared" si="165"/>
        <v>0</v>
      </c>
    </row>
    <row r="302" spans="1:24" ht="12.75" customHeight="1" x14ac:dyDescent="0.2">
      <c r="A302" s="224">
        <f t="shared" si="156"/>
        <v>102</v>
      </c>
      <c r="B302" s="344" t="s">
        <v>680</v>
      </c>
      <c r="C302" s="588" t="s">
        <v>681</v>
      </c>
      <c r="D302" s="589"/>
      <c r="E302" s="589"/>
      <c r="F302" s="589"/>
      <c r="G302" s="589"/>
      <c r="H302" s="590"/>
      <c r="I302" s="223" t="s">
        <v>47</v>
      </c>
      <c r="J302" s="223">
        <v>6</v>
      </c>
      <c r="K302" s="223">
        <v>94883</v>
      </c>
      <c r="L302" s="293">
        <v>569298</v>
      </c>
      <c r="M302" s="40"/>
      <c r="N302" s="34">
        <v>0</v>
      </c>
      <c r="O302" s="294">
        <v>0</v>
      </c>
      <c r="P302" s="40"/>
      <c r="Q302" s="34">
        <v>0</v>
      </c>
      <c r="R302" s="295">
        <v>0</v>
      </c>
      <c r="S302" s="40"/>
      <c r="T302" s="856">
        <f t="shared" si="158"/>
        <v>0</v>
      </c>
      <c r="U302" s="857">
        <f t="shared" si="160"/>
        <v>0</v>
      </c>
      <c r="V302" s="858">
        <f t="shared" si="167"/>
        <v>0</v>
      </c>
      <c r="W302" s="859"/>
      <c r="X302" s="855">
        <f t="shared" si="165"/>
        <v>0</v>
      </c>
    </row>
    <row r="303" spans="1:24" ht="12.75" customHeight="1" x14ac:dyDescent="0.2">
      <c r="A303" s="224">
        <f t="shared" si="156"/>
        <v>103</v>
      </c>
      <c r="B303" s="344" t="s">
        <v>682</v>
      </c>
      <c r="C303" s="588" t="s">
        <v>683</v>
      </c>
      <c r="D303" s="589"/>
      <c r="E303" s="589"/>
      <c r="F303" s="589"/>
      <c r="G303" s="589"/>
      <c r="H303" s="590"/>
      <c r="I303" s="223" t="s">
        <v>47</v>
      </c>
      <c r="J303" s="223">
        <v>7</v>
      </c>
      <c r="K303" s="223">
        <v>296594</v>
      </c>
      <c r="L303" s="293">
        <v>2076158</v>
      </c>
      <c r="M303" s="40"/>
      <c r="N303" s="34">
        <v>0</v>
      </c>
      <c r="O303" s="294">
        <v>0</v>
      </c>
      <c r="P303" s="40"/>
      <c r="Q303" s="34">
        <v>0</v>
      </c>
      <c r="R303" s="295">
        <v>0</v>
      </c>
      <c r="S303" s="40"/>
      <c r="T303" s="856">
        <f t="shared" si="158"/>
        <v>0</v>
      </c>
      <c r="U303" s="857">
        <f t="shared" si="160"/>
        <v>0</v>
      </c>
      <c r="V303" s="858">
        <f t="shared" si="167"/>
        <v>0</v>
      </c>
      <c r="W303" s="859"/>
      <c r="X303" s="855">
        <f t="shared" si="165"/>
        <v>0</v>
      </c>
    </row>
    <row r="304" spans="1:24" ht="12.75" customHeight="1" x14ac:dyDescent="0.2">
      <c r="A304" s="224">
        <f t="shared" si="156"/>
        <v>104</v>
      </c>
      <c r="B304" s="344" t="s">
        <v>684</v>
      </c>
      <c r="C304" s="588" t="s">
        <v>685</v>
      </c>
      <c r="D304" s="589"/>
      <c r="E304" s="589"/>
      <c r="F304" s="589"/>
      <c r="G304" s="589"/>
      <c r="H304" s="590"/>
      <c r="I304" s="223" t="s">
        <v>47</v>
      </c>
      <c r="J304" s="223">
        <v>29</v>
      </c>
      <c r="K304" s="223">
        <v>368183</v>
      </c>
      <c r="L304" s="293">
        <v>10677307</v>
      </c>
      <c r="M304" s="40"/>
      <c r="N304" s="34">
        <v>0</v>
      </c>
      <c r="O304" s="294">
        <v>0</v>
      </c>
      <c r="P304" s="40"/>
      <c r="Q304" s="34">
        <v>0</v>
      </c>
      <c r="R304" s="295">
        <v>0</v>
      </c>
      <c r="S304" s="40"/>
      <c r="T304" s="856">
        <f t="shared" si="158"/>
        <v>0</v>
      </c>
      <c r="U304" s="857">
        <f t="shared" si="160"/>
        <v>0</v>
      </c>
      <c r="V304" s="858">
        <f t="shared" si="167"/>
        <v>0</v>
      </c>
      <c r="W304" s="859"/>
      <c r="X304" s="855">
        <f t="shared" si="165"/>
        <v>0</v>
      </c>
    </row>
    <row r="305" spans="1:24" x14ac:dyDescent="0.2">
      <c r="A305" s="224">
        <f t="shared" si="156"/>
        <v>105</v>
      </c>
      <c r="B305" s="344" t="s">
        <v>686</v>
      </c>
      <c r="C305" s="588" t="s">
        <v>687</v>
      </c>
      <c r="D305" s="589"/>
      <c r="E305" s="589"/>
      <c r="F305" s="589"/>
      <c r="G305" s="589"/>
      <c r="H305" s="590"/>
      <c r="I305" s="223" t="s">
        <v>47</v>
      </c>
      <c r="J305" s="223">
        <v>7</v>
      </c>
      <c r="K305" s="223">
        <v>302935</v>
      </c>
      <c r="L305" s="293">
        <v>2120545</v>
      </c>
      <c r="M305" s="40"/>
      <c r="N305" s="34">
        <v>0</v>
      </c>
      <c r="O305" s="294">
        <v>0</v>
      </c>
      <c r="P305" s="40"/>
      <c r="Q305" s="34">
        <v>0</v>
      </c>
      <c r="R305" s="295">
        <v>0</v>
      </c>
      <c r="S305" s="40"/>
      <c r="T305" s="856">
        <f t="shared" si="158"/>
        <v>0</v>
      </c>
      <c r="U305" s="857">
        <f t="shared" si="160"/>
        <v>0</v>
      </c>
      <c r="V305" s="858">
        <f t="shared" si="167"/>
        <v>0</v>
      </c>
      <c r="W305" s="859"/>
      <c r="X305" s="855">
        <f t="shared" si="165"/>
        <v>0</v>
      </c>
    </row>
    <row r="306" spans="1:24" ht="12.75" customHeight="1" x14ac:dyDescent="0.2">
      <c r="A306" s="224">
        <f t="shared" si="156"/>
        <v>106</v>
      </c>
      <c r="B306" s="344">
        <v>16.2</v>
      </c>
      <c r="C306" s="588" t="s">
        <v>688</v>
      </c>
      <c r="D306" s="589"/>
      <c r="E306" s="589"/>
      <c r="F306" s="589"/>
      <c r="G306" s="589"/>
      <c r="H306" s="590"/>
      <c r="I306" s="223">
        <v>0</v>
      </c>
      <c r="J306" s="223"/>
      <c r="K306" s="223"/>
      <c r="L306" s="293">
        <v>0</v>
      </c>
      <c r="M306" s="40"/>
      <c r="N306" s="34">
        <v>0</v>
      </c>
      <c r="O306" s="294">
        <v>0</v>
      </c>
      <c r="P306" s="40"/>
      <c r="Q306" s="34">
        <v>0</v>
      </c>
      <c r="R306" s="295">
        <v>0</v>
      </c>
      <c r="S306" s="40"/>
      <c r="T306" s="856">
        <f t="shared" si="158"/>
        <v>0</v>
      </c>
      <c r="U306" s="857">
        <f t="shared" si="160"/>
        <v>0</v>
      </c>
      <c r="V306" s="858">
        <f t="shared" si="167"/>
        <v>0</v>
      </c>
      <c r="W306" s="859"/>
      <c r="X306" s="855">
        <f t="shared" si="165"/>
        <v>0</v>
      </c>
    </row>
    <row r="307" spans="1:24" ht="12.75" customHeight="1" x14ac:dyDescent="0.2">
      <c r="A307" s="224">
        <f t="shared" si="156"/>
        <v>107</v>
      </c>
      <c r="B307" s="344" t="s">
        <v>689</v>
      </c>
      <c r="C307" s="588" t="s">
        <v>690</v>
      </c>
      <c r="D307" s="589"/>
      <c r="E307" s="589"/>
      <c r="F307" s="589"/>
      <c r="G307" s="589"/>
      <c r="H307" s="590"/>
      <c r="I307" s="223" t="s">
        <v>47</v>
      </c>
      <c r="J307" s="223">
        <v>4</v>
      </c>
      <c r="K307" s="223">
        <v>443280</v>
      </c>
      <c r="L307" s="293">
        <v>1773120</v>
      </c>
      <c r="M307" s="40"/>
      <c r="N307" s="34">
        <v>0</v>
      </c>
      <c r="O307" s="294">
        <v>0</v>
      </c>
      <c r="P307" s="40"/>
      <c r="Q307" s="34">
        <v>0</v>
      </c>
      <c r="R307" s="295">
        <v>0</v>
      </c>
      <c r="S307" s="40"/>
      <c r="T307" s="856">
        <f t="shared" si="158"/>
        <v>0</v>
      </c>
      <c r="U307" s="857">
        <f t="shared" si="160"/>
        <v>0</v>
      </c>
      <c r="V307" s="858">
        <f t="shared" si="167"/>
        <v>0</v>
      </c>
      <c r="W307" s="859"/>
      <c r="X307" s="855">
        <f t="shared" si="165"/>
        <v>0</v>
      </c>
    </row>
    <row r="308" spans="1:24" ht="12.75" customHeight="1" x14ac:dyDescent="0.2">
      <c r="A308" s="224">
        <f t="shared" si="156"/>
        <v>108</v>
      </c>
      <c r="B308" s="344">
        <v>16.3</v>
      </c>
      <c r="C308" s="588" t="s">
        <v>691</v>
      </c>
      <c r="D308" s="589"/>
      <c r="E308" s="589"/>
      <c r="F308" s="589"/>
      <c r="G308" s="589"/>
      <c r="H308" s="590"/>
      <c r="I308" s="223">
        <v>0</v>
      </c>
      <c r="J308" s="223"/>
      <c r="K308" s="223"/>
      <c r="L308" s="293">
        <v>0</v>
      </c>
      <c r="M308" s="40"/>
      <c r="N308" s="34">
        <v>0</v>
      </c>
      <c r="O308" s="294">
        <v>0</v>
      </c>
      <c r="P308" s="40"/>
      <c r="Q308" s="34">
        <v>0</v>
      </c>
      <c r="R308" s="295">
        <v>0</v>
      </c>
      <c r="S308" s="40"/>
      <c r="T308" s="856">
        <f t="shared" si="158"/>
        <v>0</v>
      </c>
      <c r="U308" s="857">
        <f t="shared" si="160"/>
        <v>0</v>
      </c>
      <c r="V308" s="858">
        <f t="shared" si="167"/>
        <v>0</v>
      </c>
      <c r="W308" s="859"/>
      <c r="X308" s="855">
        <f t="shared" si="165"/>
        <v>0</v>
      </c>
    </row>
    <row r="309" spans="1:24" ht="12.75" customHeight="1" x14ac:dyDescent="0.2">
      <c r="A309" s="224">
        <f t="shared" si="156"/>
        <v>109</v>
      </c>
      <c r="B309" s="344" t="s">
        <v>692</v>
      </c>
      <c r="C309" s="588" t="s">
        <v>693</v>
      </c>
      <c r="D309" s="589"/>
      <c r="E309" s="589"/>
      <c r="F309" s="589"/>
      <c r="G309" s="589"/>
      <c r="H309" s="590"/>
      <c r="I309" s="223" t="s">
        <v>47</v>
      </c>
      <c r="J309" s="223">
        <v>73</v>
      </c>
      <c r="K309" s="223">
        <v>34310</v>
      </c>
      <c r="L309" s="293">
        <v>2504630</v>
      </c>
      <c r="M309" s="40"/>
      <c r="N309" s="34">
        <v>0</v>
      </c>
      <c r="O309" s="294">
        <v>0</v>
      </c>
      <c r="P309" s="40"/>
      <c r="Q309" s="34">
        <v>0</v>
      </c>
      <c r="R309" s="295">
        <v>0</v>
      </c>
      <c r="S309" s="40"/>
      <c r="T309" s="856">
        <f t="shared" si="158"/>
        <v>0</v>
      </c>
      <c r="U309" s="857">
        <f t="shared" si="160"/>
        <v>0</v>
      </c>
      <c r="V309" s="858">
        <f t="shared" si="167"/>
        <v>0</v>
      </c>
      <c r="W309" s="859"/>
      <c r="X309" s="855">
        <f t="shared" si="165"/>
        <v>0</v>
      </c>
    </row>
    <row r="310" spans="1:24" ht="12.75" customHeight="1" x14ac:dyDescent="0.2">
      <c r="A310" s="224">
        <f t="shared" si="156"/>
        <v>110</v>
      </c>
      <c r="B310" s="344">
        <v>16.399999999999999</v>
      </c>
      <c r="C310" s="588" t="s">
        <v>694</v>
      </c>
      <c r="D310" s="589"/>
      <c r="E310" s="589"/>
      <c r="F310" s="589"/>
      <c r="G310" s="589"/>
      <c r="H310" s="590"/>
      <c r="I310" s="223">
        <v>0</v>
      </c>
      <c r="J310" s="223"/>
      <c r="K310" s="223"/>
      <c r="L310" s="293">
        <v>0</v>
      </c>
      <c r="M310" s="40"/>
      <c r="N310" s="34">
        <v>0</v>
      </c>
      <c r="O310" s="294">
        <v>0</v>
      </c>
      <c r="P310" s="40"/>
      <c r="Q310" s="34">
        <v>0</v>
      </c>
      <c r="R310" s="295">
        <v>0</v>
      </c>
      <c r="S310" s="40"/>
      <c r="T310" s="856">
        <f t="shared" si="158"/>
        <v>0</v>
      </c>
      <c r="U310" s="857">
        <f t="shared" si="160"/>
        <v>0</v>
      </c>
      <c r="V310" s="858">
        <f t="shared" si="167"/>
        <v>0</v>
      </c>
      <c r="W310" s="859"/>
      <c r="X310" s="855">
        <f t="shared" si="165"/>
        <v>0</v>
      </c>
    </row>
    <row r="311" spans="1:24" ht="12.75" customHeight="1" x14ac:dyDescent="0.2">
      <c r="A311" s="224">
        <f t="shared" si="156"/>
        <v>111</v>
      </c>
      <c r="B311" s="344" t="s">
        <v>695</v>
      </c>
      <c r="C311" s="588" t="s">
        <v>696</v>
      </c>
      <c r="D311" s="589"/>
      <c r="E311" s="589"/>
      <c r="F311" s="589"/>
      <c r="G311" s="589"/>
      <c r="H311" s="590"/>
      <c r="I311" s="223" t="s">
        <v>47</v>
      </c>
      <c r="J311" s="223">
        <v>2</v>
      </c>
      <c r="K311" s="223">
        <v>200825</v>
      </c>
      <c r="L311" s="293">
        <v>401650</v>
      </c>
      <c r="M311" s="40"/>
      <c r="N311" s="34">
        <v>0</v>
      </c>
      <c r="O311" s="294">
        <v>0</v>
      </c>
      <c r="P311" s="40"/>
      <c r="Q311" s="34">
        <v>0</v>
      </c>
      <c r="R311" s="295">
        <v>0</v>
      </c>
      <c r="S311" s="40"/>
      <c r="T311" s="856">
        <f t="shared" si="158"/>
        <v>0</v>
      </c>
      <c r="U311" s="857">
        <f t="shared" si="160"/>
        <v>0</v>
      </c>
      <c r="V311" s="858">
        <f t="shared" si="167"/>
        <v>0</v>
      </c>
      <c r="W311" s="859"/>
      <c r="X311" s="855">
        <f t="shared" si="165"/>
        <v>0</v>
      </c>
    </row>
    <row r="312" spans="1:24" ht="12.75" customHeight="1" x14ac:dyDescent="0.2">
      <c r="A312" s="224">
        <f t="shared" si="156"/>
        <v>112</v>
      </c>
      <c r="B312" s="344" t="s">
        <v>697</v>
      </c>
      <c r="C312" s="588" t="s">
        <v>698</v>
      </c>
      <c r="D312" s="589"/>
      <c r="E312" s="589"/>
      <c r="F312" s="589"/>
      <c r="G312" s="589"/>
      <c r="H312" s="590"/>
      <c r="I312" s="223" t="s">
        <v>47</v>
      </c>
      <c r="J312" s="223">
        <v>7</v>
      </c>
      <c r="K312" s="223">
        <v>264923</v>
      </c>
      <c r="L312" s="293">
        <v>1854461</v>
      </c>
      <c r="M312" s="40"/>
      <c r="N312" s="34">
        <v>0</v>
      </c>
      <c r="O312" s="294">
        <v>0</v>
      </c>
      <c r="P312" s="40"/>
      <c r="Q312" s="34">
        <v>0</v>
      </c>
      <c r="R312" s="295">
        <v>0</v>
      </c>
      <c r="S312" s="40"/>
      <c r="T312" s="856">
        <f t="shared" si="158"/>
        <v>0</v>
      </c>
      <c r="U312" s="857">
        <f t="shared" si="160"/>
        <v>0</v>
      </c>
      <c r="V312" s="858">
        <f t="shared" si="167"/>
        <v>0</v>
      </c>
      <c r="W312" s="859"/>
      <c r="X312" s="855">
        <f t="shared" si="165"/>
        <v>0</v>
      </c>
    </row>
    <row r="313" spans="1:24" ht="12.75" customHeight="1" x14ac:dyDescent="0.2">
      <c r="A313" s="224">
        <f t="shared" si="156"/>
        <v>113</v>
      </c>
      <c r="B313" s="344" t="s">
        <v>699</v>
      </c>
      <c r="C313" s="588" t="s">
        <v>700</v>
      </c>
      <c r="D313" s="589"/>
      <c r="E313" s="589"/>
      <c r="F313" s="589"/>
      <c r="G313" s="589"/>
      <c r="H313" s="590"/>
      <c r="I313" s="223" t="s">
        <v>47</v>
      </c>
      <c r="J313" s="223">
        <v>39</v>
      </c>
      <c r="K313" s="223">
        <v>292852</v>
      </c>
      <c r="L313" s="293">
        <v>11421228</v>
      </c>
      <c r="M313" s="40"/>
      <c r="N313" s="34">
        <v>0</v>
      </c>
      <c r="O313" s="294">
        <v>0</v>
      </c>
      <c r="P313" s="40"/>
      <c r="Q313" s="34">
        <v>0</v>
      </c>
      <c r="R313" s="295">
        <v>0</v>
      </c>
      <c r="S313" s="40"/>
      <c r="T313" s="856">
        <f t="shared" si="158"/>
        <v>0</v>
      </c>
      <c r="U313" s="857">
        <f t="shared" si="160"/>
        <v>0</v>
      </c>
      <c r="V313" s="858">
        <f t="shared" si="167"/>
        <v>0</v>
      </c>
      <c r="W313" s="859"/>
      <c r="X313" s="855">
        <f t="shared" si="165"/>
        <v>0</v>
      </c>
    </row>
    <row r="314" spans="1:24" ht="12.75" customHeight="1" x14ac:dyDescent="0.2">
      <c r="A314" s="224">
        <f t="shared" si="156"/>
        <v>114</v>
      </c>
      <c r="B314" s="344" t="s">
        <v>701</v>
      </c>
      <c r="C314" s="588" t="s">
        <v>702</v>
      </c>
      <c r="D314" s="589"/>
      <c r="E314" s="589"/>
      <c r="F314" s="589"/>
      <c r="G314" s="589"/>
      <c r="H314" s="590"/>
      <c r="I314" s="223" t="s">
        <v>47</v>
      </c>
      <c r="J314" s="223">
        <v>2</v>
      </c>
      <c r="K314" s="223">
        <v>537322</v>
      </c>
      <c r="L314" s="293">
        <v>1074644</v>
      </c>
      <c r="M314" s="40"/>
      <c r="N314" s="34">
        <v>0</v>
      </c>
      <c r="O314" s="294">
        <v>0</v>
      </c>
      <c r="P314" s="40"/>
      <c r="Q314" s="34">
        <v>0</v>
      </c>
      <c r="R314" s="295">
        <v>0</v>
      </c>
      <c r="S314" s="40"/>
      <c r="T314" s="856">
        <f t="shared" si="158"/>
        <v>0</v>
      </c>
      <c r="U314" s="857">
        <f t="shared" si="160"/>
        <v>0</v>
      </c>
      <c r="V314" s="858">
        <f t="shared" si="167"/>
        <v>0</v>
      </c>
      <c r="W314" s="859"/>
      <c r="X314" s="855">
        <f t="shared" si="165"/>
        <v>0</v>
      </c>
    </row>
    <row r="315" spans="1:24" ht="12.75" customHeight="1" x14ac:dyDescent="0.2">
      <c r="A315" s="224">
        <f t="shared" si="156"/>
        <v>115</v>
      </c>
      <c r="B315" s="344" t="s">
        <v>703</v>
      </c>
      <c r="C315" s="588" t="s">
        <v>704</v>
      </c>
      <c r="D315" s="589"/>
      <c r="E315" s="589"/>
      <c r="F315" s="589"/>
      <c r="G315" s="589"/>
      <c r="H315" s="590"/>
      <c r="I315" s="223" t="s">
        <v>47</v>
      </c>
      <c r="J315" s="223">
        <v>33</v>
      </c>
      <c r="K315" s="223">
        <v>256218</v>
      </c>
      <c r="L315" s="293">
        <v>8455194</v>
      </c>
      <c r="M315" s="40"/>
      <c r="N315" s="34">
        <v>0</v>
      </c>
      <c r="O315" s="294">
        <v>0</v>
      </c>
      <c r="P315" s="40"/>
      <c r="Q315" s="34">
        <v>0</v>
      </c>
      <c r="R315" s="295">
        <v>0</v>
      </c>
      <c r="S315" s="40"/>
      <c r="T315" s="856">
        <f t="shared" si="158"/>
        <v>0</v>
      </c>
      <c r="U315" s="857">
        <f t="shared" si="160"/>
        <v>0</v>
      </c>
      <c r="V315" s="858">
        <f t="shared" si="167"/>
        <v>0</v>
      </c>
      <c r="W315" s="859"/>
      <c r="X315" s="855">
        <f t="shared" si="165"/>
        <v>0</v>
      </c>
    </row>
    <row r="316" spans="1:24" ht="12.75" customHeight="1" x14ac:dyDescent="0.2">
      <c r="A316" s="224">
        <f t="shared" si="156"/>
        <v>116</v>
      </c>
      <c r="B316" s="344" t="s">
        <v>705</v>
      </c>
      <c r="C316" s="588" t="s">
        <v>706</v>
      </c>
      <c r="D316" s="589"/>
      <c r="E316" s="589"/>
      <c r="F316" s="589"/>
      <c r="G316" s="589"/>
      <c r="H316" s="590"/>
      <c r="I316" s="223" t="s">
        <v>47</v>
      </c>
      <c r="J316" s="223">
        <v>1</v>
      </c>
      <c r="K316" s="223">
        <v>2039813</v>
      </c>
      <c r="L316" s="293">
        <v>2039813</v>
      </c>
      <c r="M316" s="40"/>
      <c r="N316" s="34">
        <v>0</v>
      </c>
      <c r="O316" s="294">
        <v>0</v>
      </c>
      <c r="P316" s="40"/>
      <c r="Q316" s="34">
        <v>0</v>
      </c>
      <c r="R316" s="295">
        <v>0</v>
      </c>
      <c r="S316" s="40"/>
      <c r="T316" s="856">
        <f t="shared" si="158"/>
        <v>0</v>
      </c>
      <c r="U316" s="857">
        <f t="shared" si="160"/>
        <v>0</v>
      </c>
      <c r="V316" s="858">
        <f t="shared" si="167"/>
        <v>0</v>
      </c>
      <c r="W316" s="859"/>
      <c r="X316" s="855">
        <f t="shared" si="165"/>
        <v>0</v>
      </c>
    </row>
    <row r="317" spans="1:24" ht="12.75" customHeight="1" x14ac:dyDescent="0.2">
      <c r="A317" s="224">
        <f t="shared" si="156"/>
        <v>117</v>
      </c>
      <c r="B317" s="344">
        <v>17.2</v>
      </c>
      <c r="C317" s="588" t="s">
        <v>707</v>
      </c>
      <c r="D317" s="589"/>
      <c r="E317" s="589"/>
      <c r="F317" s="589"/>
      <c r="G317" s="589"/>
      <c r="H317" s="590"/>
      <c r="I317" s="223">
        <v>0</v>
      </c>
      <c r="J317" s="223"/>
      <c r="K317" s="223"/>
      <c r="L317" s="293">
        <v>0</v>
      </c>
      <c r="M317" s="40"/>
      <c r="N317" s="34">
        <v>0</v>
      </c>
      <c r="O317" s="294">
        <v>0</v>
      </c>
      <c r="P317" s="40"/>
      <c r="Q317" s="34">
        <v>0</v>
      </c>
      <c r="R317" s="295">
        <v>0</v>
      </c>
      <c r="S317" s="40"/>
      <c r="T317" s="856">
        <f t="shared" si="158"/>
        <v>0</v>
      </c>
      <c r="U317" s="857">
        <f t="shared" si="160"/>
        <v>0</v>
      </c>
      <c r="V317" s="858">
        <f t="shared" si="167"/>
        <v>0</v>
      </c>
      <c r="W317" s="859"/>
      <c r="X317" s="855">
        <f t="shared" si="165"/>
        <v>0</v>
      </c>
    </row>
    <row r="318" spans="1:24" ht="12.75" customHeight="1" x14ac:dyDescent="0.2">
      <c r="A318" s="224">
        <f t="shared" si="156"/>
        <v>118</v>
      </c>
      <c r="B318" s="344" t="s">
        <v>708</v>
      </c>
      <c r="C318" s="588" t="s">
        <v>709</v>
      </c>
      <c r="D318" s="589"/>
      <c r="E318" s="589"/>
      <c r="F318" s="589"/>
      <c r="G318" s="589"/>
      <c r="H318" s="590"/>
      <c r="I318" s="223" t="s">
        <v>87</v>
      </c>
      <c r="J318" s="223">
        <v>98.76</v>
      </c>
      <c r="K318" s="223">
        <v>672021</v>
      </c>
      <c r="L318" s="293">
        <v>66368793.960000001</v>
      </c>
      <c r="M318" s="40"/>
      <c r="N318" s="34">
        <v>0</v>
      </c>
      <c r="O318" s="294">
        <v>0</v>
      </c>
      <c r="P318" s="40"/>
      <c r="Q318" s="34">
        <v>0</v>
      </c>
      <c r="R318" s="295">
        <v>0</v>
      </c>
      <c r="S318" s="40"/>
      <c r="T318" s="856">
        <f t="shared" si="158"/>
        <v>0</v>
      </c>
      <c r="U318" s="857">
        <f t="shared" si="160"/>
        <v>0</v>
      </c>
      <c r="V318" s="858">
        <f t="shared" si="167"/>
        <v>0</v>
      </c>
      <c r="W318" s="859"/>
      <c r="X318" s="855">
        <f t="shared" si="165"/>
        <v>0</v>
      </c>
    </row>
    <row r="319" spans="1:24" ht="12.75" customHeight="1" x14ac:dyDescent="0.2">
      <c r="A319" s="224">
        <f t="shared" si="156"/>
        <v>119</v>
      </c>
      <c r="B319" s="344">
        <v>18</v>
      </c>
      <c r="C319" s="588" t="s">
        <v>189</v>
      </c>
      <c r="D319" s="589"/>
      <c r="E319" s="589"/>
      <c r="F319" s="589"/>
      <c r="G319" s="589"/>
      <c r="H319" s="590"/>
      <c r="I319" s="223">
        <v>0</v>
      </c>
      <c r="J319" s="223"/>
      <c r="K319" s="223"/>
      <c r="L319" s="293">
        <v>0</v>
      </c>
      <c r="M319" s="40"/>
      <c r="N319" s="34">
        <v>0</v>
      </c>
      <c r="O319" s="294">
        <v>0</v>
      </c>
      <c r="P319" s="40"/>
      <c r="Q319" s="34">
        <v>0</v>
      </c>
      <c r="R319" s="295">
        <v>0</v>
      </c>
      <c r="S319" s="40"/>
      <c r="T319" s="856">
        <f t="shared" si="158"/>
        <v>0</v>
      </c>
      <c r="U319" s="857">
        <f t="shared" si="160"/>
        <v>0</v>
      </c>
      <c r="V319" s="858">
        <f t="shared" si="167"/>
        <v>0</v>
      </c>
      <c r="W319" s="859"/>
      <c r="X319" s="855">
        <f t="shared" si="165"/>
        <v>0</v>
      </c>
    </row>
    <row r="320" spans="1:24" ht="12.75" customHeight="1" x14ac:dyDescent="0.2">
      <c r="A320" s="224">
        <f t="shared" si="156"/>
        <v>120</v>
      </c>
      <c r="B320" s="344">
        <v>18.100000000000001</v>
      </c>
      <c r="C320" s="588" t="s">
        <v>190</v>
      </c>
      <c r="D320" s="589"/>
      <c r="E320" s="589"/>
      <c r="F320" s="589"/>
      <c r="G320" s="589"/>
      <c r="H320" s="590"/>
      <c r="I320" s="223">
        <v>0</v>
      </c>
      <c r="J320" s="223"/>
      <c r="K320" s="223"/>
      <c r="L320" s="293">
        <v>0</v>
      </c>
      <c r="M320" s="40"/>
      <c r="N320" s="34">
        <v>0</v>
      </c>
      <c r="O320" s="294">
        <v>0</v>
      </c>
      <c r="P320" s="40"/>
      <c r="Q320" s="34">
        <v>0</v>
      </c>
      <c r="R320" s="295">
        <v>0</v>
      </c>
      <c r="S320" s="40"/>
      <c r="T320" s="856">
        <f t="shared" si="158"/>
        <v>0</v>
      </c>
      <c r="U320" s="857">
        <f t="shared" si="160"/>
        <v>0</v>
      </c>
      <c r="V320" s="858">
        <f t="shared" si="167"/>
        <v>0</v>
      </c>
      <c r="W320" s="859"/>
      <c r="X320" s="855">
        <f t="shared" si="165"/>
        <v>0</v>
      </c>
    </row>
    <row r="321" spans="1:24" ht="12.75" customHeight="1" x14ac:dyDescent="0.2">
      <c r="A321" s="224">
        <f t="shared" si="156"/>
        <v>121</v>
      </c>
      <c r="B321" s="344" t="s">
        <v>710</v>
      </c>
      <c r="C321" s="588" t="s">
        <v>711</v>
      </c>
      <c r="D321" s="589"/>
      <c r="E321" s="589"/>
      <c r="F321" s="589"/>
      <c r="G321" s="589"/>
      <c r="H321" s="590"/>
      <c r="I321" s="223" t="s">
        <v>87</v>
      </c>
      <c r="J321" s="223">
        <v>2521.12</v>
      </c>
      <c r="K321" s="223">
        <v>7768</v>
      </c>
      <c r="L321" s="293">
        <v>19584060.16</v>
      </c>
      <c r="M321" s="40"/>
      <c r="N321" s="34">
        <v>0</v>
      </c>
      <c r="O321" s="294">
        <v>0</v>
      </c>
      <c r="P321" s="40"/>
      <c r="Q321" s="34">
        <v>0</v>
      </c>
      <c r="R321" s="295">
        <v>0</v>
      </c>
      <c r="S321" s="40"/>
      <c r="T321" s="856">
        <f t="shared" si="158"/>
        <v>0</v>
      </c>
      <c r="U321" s="857">
        <f t="shared" si="160"/>
        <v>0</v>
      </c>
      <c r="V321" s="858">
        <f t="shared" si="167"/>
        <v>0</v>
      </c>
      <c r="W321" s="859"/>
      <c r="X321" s="855">
        <f t="shared" si="165"/>
        <v>0</v>
      </c>
    </row>
    <row r="322" spans="1:24" ht="12.75" customHeight="1" x14ac:dyDescent="0.2">
      <c r="A322" s="224">
        <f t="shared" si="156"/>
        <v>122</v>
      </c>
      <c r="B322" s="344" t="s">
        <v>449</v>
      </c>
      <c r="C322" s="588" t="s">
        <v>450</v>
      </c>
      <c r="D322" s="589"/>
      <c r="E322" s="589"/>
      <c r="F322" s="589"/>
      <c r="G322" s="589"/>
      <c r="H322" s="590"/>
      <c r="I322" s="223" t="s">
        <v>87</v>
      </c>
      <c r="J322" s="223">
        <v>2521.12</v>
      </c>
      <c r="K322" s="223">
        <v>10644</v>
      </c>
      <c r="L322" s="293">
        <v>26834801.280000001</v>
      </c>
      <c r="M322" s="40"/>
      <c r="N322" s="34">
        <v>0</v>
      </c>
      <c r="O322" s="294">
        <v>0</v>
      </c>
      <c r="P322" s="40"/>
      <c r="Q322" s="34">
        <v>0</v>
      </c>
      <c r="R322" s="295">
        <v>0</v>
      </c>
      <c r="S322" s="40"/>
      <c r="T322" s="856">
        <f t="shared" si="158"/>
        <v>0</v>
      </c>
      <c r="U322" s="857">
        <f t="shared" si="160"/>
        <v>0</v>
      </c>
      <c r="V322" s="858">
        <f t="shared" si="167"/>
        <v>0</v>
      </c>
      <c r="W322" s="859"/>
      <c r="X322" s="855">
        <f t="shared" si="165"/>
        <v>0</v>
      </c>
    </row>
    <row r="323" spans="1:24" ht="12.75" customHeight="1" x14ac:dyDescent="0.2">
      <c r="A323" s="224">
        <f t="shared" si="156"/>
        <v>123</v>
      </c>
      <c r="B323" s="344">
        <v>18.2</v>
      </c>
      <c r="C323" s="588" t="s">
        <v>368</v>
      </c>
      <c r="D323" s="589"/>
      <c r="E323" s="589"/>
      <c r="F323" s="589"/>
      <c r="G323" s="589"/>
      <c r="H323" s="590"/>
      <c r="I323" s="223">
        <v>0</v>
      </c>
      <c r="J323" s="223"/>
      <c r="K323" s="223"/>
      <c r="L323" s="293">
        <v>0</v>
      </c>
      <c r="M323" s="40"/>
      <c r="N323" s="34">
        <v>0</v>
      </c>
      <c r="O323" s="294">
        <v>0</v>
      </c>
      <c r="P323" s="40"/>
      <c r="Q323" s="34">
        <v>0</v>
      </c>
      <c r="R323" s="295">
        <v>0</v>
      </c>
      <c r="S323" s="40"/>
      <c r="T323" s="856">
        <f t="shared" si="158"/>
        <v>0</v>
      </c>
      <c r="U323" s="857">
        <f t="shared" si="160"/>
        <v>0</v>
      </c>
      <c r="V323" s="858">
        <f t="shared" si="167"/>
        <v>0</v>
      </c>
      <c r="W323" s="859"/>
      <c r="X323" s="855">
        <f t="shared" si="165"/>
        <v>0</v>
      </c>
    </row>
    <row r="324" spans="1:24" ht="12.75" customHeight="1" x14ac:dyDescent="0.2">
      <c r="A324" s="224">
        <f t="shared" si="156"/>
        <v>124</v>
      </c>
      <c r="B324" s="344" t="s">
        <v>371</v>
      </c>
      <c r="C324" s="588" t="s">
        <v>372</v>
      </c>
      <c r="D324" s="589"/>
      <c r="E324" s="589"/>
      <c r="F324" s="589"/>
      <c r="G324" s="589"/>
      <c r="H324" s="590"/>
      <c r="I324" s="223" t="s">
        <v>73</v>
      </c>
      <c r="J324" s="223">
        <v>2500</v>
      </c>
      <c r="K324" s="223">
        <v>6915</v>
      </c>
      <c r="L324" s="293">
        <v>17287500</v>
      </c>
      <c r="M324" s="40"/>
      <c r="N324" s="34">
        <v>0</v>
      </c>
      <c r="O324" s="294">
        <v>0</v>
      </c>
      <c r="P324" s="40"/>
      <c r="Q324" s="34">
        <v>0</v>
      </c>
      <c r="R324" s="295">
        <v>0</v>
      </c>
      <c r="S324" s="40"/>
      <c r="T324" s="856">
        <f t="shared" si="158"/>
        <v>0</v>
      </c>
      <c r="U324" s="857">
        <f t="shared" si="160"/>
        <v>0</v>
      </c>
      <c r="V324" s="858">
        <f t="shared" si="167"/>
        <v>0</v>
      </c>
      <c r="W324" s="859"/>
      <c r="X324" s="855">
        <f t="shared" si="165"/>
        <v>0</v>
      </c>
    </row>
    <row r="325" spans="1:24" ht="12.75" customHeight="1" x14ac:dyDescent="0.2">
      <c r="A325" s="224">
        <f t="shared" si="156"/>
        <v>125</v>
      </c>
      <c r="B325" s="344" t="s">
        <v>375</v>
      </c>
      <c r="C325" s="588" t="s">
        <v>376</v>
      </c>
      <c r="D325" s="589"/>
      <c r="E325" s="589"/>
      <c r="F325" s="589"/>
      <c r="G325" s="589"/>
      <c r="H325" s="590"/>
      <c r="I325" s="223" t="s">
        <v>73</v>
      </c>
      <c r="J325" s="223">
        <v>323.9272964164856</v>
      </c>
      <c r="K325" s="223">
        <v>10289</v>
      </c>
      <c r="L325" s="293">
        <v>3332887.95</v>
      </c>
      <c r="M325" s="40"/>
      <c r="N325" s="34">
        <v>0</v>
      </c>
      <c r="O325" s="294">
        <v>0</v>
      </c>
      <c r="P325" s="40"/>
      <c r="Q325" s="34">
        <v>0</v>
      </c>
      <c r="R325" s="295">
        <v>0</v>
      </c>
      <c r="S325" s="40"/>
      <c r="T325" s="856">
        <f t="shared" si="158"/>
        <v>0</v>
      </c>
      <c r="U325" s="857">
        <f t="shared" si="160"/>
        <v>0</v>
      </c>
      <c r="V325" s="858">
        <f t="shared" si="167"/>
        <v>0</v>
      </c>
      <c r="W325" s="859"/>
      <c r="X325" s="855">
        <f t="shared" si="165"/>
        <v>0</v>
      </c>
    </row>
    <row r="326" spans="1:24" ht="12.75" customHeight="1" x14ac:dyDescent="0.2">
      <c r="A326" s="224">
        <f t="shared" si="156"/>
        <v>126</v>
      </c>
      <c r="B326" s="344">
        <v>18.2</v>
      </c>
      <c r="C326" s="588" t="s">
        <v>220</v>
      </c>
      <c r="D326" s="589"/>
      <c r="E326" s="589"/>
      <c r="F326" s="589"/>
      <c r="G326" s="589"/>
      <c r="H326" s="590"/>
      <c r="I326" s="223">
        <v>0</v>
      </c>
      <c r="J326" s="223"/>
      <c r="K326" s="223"/>
      <c r="L326" s="293">
        <v>0</v>
      </c>
      <c r="M326" s="45"/>
      <c r="N326" s="34">
        <v>0</v>
      </c>
      <c r="O326" s="294">
        <v>0</v>
      </c>
      <c r="P326" s="45"/>
      <c r="Q326" s="34">
        <v>0</v>
      </c>
      <c r="R326" s="295">
        <v>0</v>
      </c>
      <c r="S326" s="358"/>
      <c r="T326" s="856">
        <f t="shared" si="158"/>
        <v>0</v>
      </c>
      <c r="U326" s="857">
        <f t="shared" si="160"/>
        <v>0</v>
      </c>
      <c r="V326" s="858">
        <f t="shared" si="167"/>
        <v>0</v>
      </c>
      <c r="W326" s="859"/>
      <c r="X326" s="855">
        <f t="shared" si="165"/>
        <v>0</v>
      </c>
    </row>
    <row r="327" spans="1:24" ht="12.75" customHeight="1" x14ac:dyDescent="0.2">
      <c r="A327" s="224">
        <f t="shared" si="156"/>
        <v>127</v>
      </c>
      <c r="B327" s="344" t="s">
        <v>712</v>
      </c>
      <c r="C327" s="588" t="s">
        <v>713</v>
      </c>
      <c r="D327" s="589"/>
      <c r="E327" s="589"/>
      <c r="F327" s="589"/>
      <c r="G327" s="589"/>
      <c r="H327" s="590"/>
      <c r="I327" s="223" t="s">
        <v>87</v>
      </c>
      <c r="J327" s="223">
        <v>472.5</v>
      </c>
      <c r="K327" s="223">
        <v>18599</v>
      </c>
      <c r="L327" s="293">
        <v>8788027.5</v>
      </c>
      <c r="M327" s="40"/>
      <c r="N327" s="34">
        <v>0</v>
      </c>
      <c r="O327" s="294">
        <v>0</v>
      </c>
      <c r="P327" s="40"/>
      <c r="Q327" s="34">
        <v>0</v>
      </c>
      <c r="R327" s="295">
        <v>0</v>
      </c>
      <c r="S327" s="40"/>
      <c r="T327" s="856">
        <f t="shared" si="158"/>
        <v>0</v>
      </c>
      <c r="U327" s="857">
        <f t="shared" si="160"/>
        <v>0</v>
      </c>
      <c r="V327" s="858">
        <f t="shared" si="167"/>
        <v>0</v>
      </c>
      <c r="W327" s="859"/>
      <c r="X327" s="855">
        <f t="shared" si="165"/>
        <v>0</v>
      </c>
    </row>
    <row r="328" spans="1:24" ht="12.75" customHeight="1" x14ac:dyDescent="0.2">
      <c r="A328" s="224">
        <f t="shared" si="156"/>
        <v>128</v>
      </c>
      <c r="B328" s="344" t="s">
        <v>714</v>
      </c>
      <c r="C328" s="588" t="s">
        <v>715</v>
      </c>
      <c r="D328" s="589"/>
      <c r="E328" s="589"/>
      <c r="F328" s="589"/>
      <c r="G328" s="589"/>
      <c r="H328" s="590"/>
      <c r="I328" s="223" t="s">
        <v>87</v>
      </c>
      <c r="J328" s="223">
        <v>166.07</v>
      </c>
      <c r="K328" s="223">
        <v>7334</v>
      </c>
      <c r="L328" s="293">
        <v>1217957.3799999999</v>
      </c>
      <c r="M328" s="40"/>
      <c r="N328" s="34">
        <v>0</v>
      </c>
      <c r="O328" s="294">
        <v>0</v>
      </c>
      <c r="P328" s="40"/>
      <c r="Q328" s="34">
        <v>0</v>
      </c>
      <c r="R328" s="295">
        <v>0</v>
      </c>
      <c r="S328" s="40"/>
      <c r="T328" s="856">
        <f t="shared" si="158"/>
        <v>0</v>
      </c>
      <c r="U328" s="857">
        <f t="shared" si="160"/>
        <v>0</v>
      </c>
      <c r="V328" s="858">
        <f t="shared" si="167"/>
        <v>0</v>
      </c>
      <c r="W328" s="859"/>
      <c r="X328" s="855">
        <f t="shared" si="165"/>
        <v>0</v>
      </c>
    </row>
    <row r="329" spans="1:24" ht="12.75" customHeight="1" x14ac:dyDescent="0.2">
      <c r="A329" s="224">
        <f t="shared" si="156"/>
        <v>129</v>
      </c>
      <c r="B329" s="344">
        <v>19</v>
      </c>
      <c r="C329" s="588" t="s">
        <v>191</v>
      </c>
      <c r="D329" s="589"/>
      <c r="E329" s="589"/>
      <c r="F329" s="589"/>
      <c r="G329" s="589"/>
      <c r="H329" s="590"/>
      <c r="I329" s="223">
        <v>0</v>
      </c>
      <c r="J329" s="223"/>
      <c r="K329" s="223"/>
      <c r="L329" s="293">
        <v>0</v>
      </c>
      <c r="M329" s="40"/>
      <c r="N329" s="34">
        <v>0</v>
      </c>
      <c r="O329" s="294">
        <v>0</v>
      </c>
      <c r="P329" s="40"/>
      <c r="Q329" s="34">
        <v>0</v>
      </c>
      <c r="R329" s="295">
        <v>0</v>
      </c>
      <c r="S329" s="40"/>
      <c r="T329" s="856">
        <f t="shared" si="158"/>
        <v>0</v>
      </c>
      <c r="U329" s="857">
        <f t="shared" si="160"/>
        <v>0</v>
      </c>
      <c r="V329" s="858">
        <f t="shared" si="167"/>
        <v>0</v>
      </c>
      <c r="W329" s="859"/>
      <c r="X329" s="855">
        <f t="shared" si="165"/>
        <v>0</v>
      </c>
    </row>
    <row r="330" spans="1:24" ht="12.75" customHeight="1" x14ac:dyDescent="0.2">
      <c r="A330" s="224">
        <f t="shared" si="156"/>
        <v>130</v>
      </c>
      <c r="B330" s="344">
        <v>19.100000000000001</v>
      </c>
      <c r="C330" s="588" t="s">
        <v>716</v>
      </c>
      <c r="D330" s="589"/>
      <c r="E330" s="589"/>
      <c r="F330" s="589"/>
      <c r="G330" s="589"/>
      <c r="H330" s="590"/>
      <c r="I330" s="223">
        <v>0</v>
      </c>
      <c r="J330" s="223"/>
      <c r="K330" s="223"/>
      <c r="L330" s="293">
        <v>0</v>
      </c>
      <c r="M330" s="40"/>
      <c r="N330" s="34">
        <v>0</v>
      </c>
      <c r="O330" s="294">
        <v>0</v>
      </c>
      <c r="P330" s="40"/>
      <c r="Q330" s="34">
        <v>0</v>
      </c>
      <c r="R330" s="295">
        <v>0</v>
      </c>
      <c r="S330" s="40"/>
      <c r="T330" s="856">
        <f t="shared" si="158"/>
        <v>0</v>
      </c>
      <c r="U330" s="857">
        <f t="shared" si="160"/>
        <v>0</v>
      </c>
      <c r="V330" s="858">
        <f t="shared" si="167"/>
        <v>0</v>
      </c>
      <c r="W330" s="859"/>
      <c r="X330" s="855">
        <f t="shared" si="165"/>
        <v>0</v>
      </c>
    </row>
    <row r="331" spans="1:24" ht="12.75" customHeight="1" x14ac:dyDescent="0.2">
      <c r="A331" s="224">
        <f t="shared" ref="A331:A394" si="168">+A330+1</f>
        <v>131</v>
      </c>
      <c r="B331" s="344" t="s">
        <v>717</v>
      </c>
      <c r="C331" s="588" t="s">
        <v>718</v>
      </c>
      <c r="D331" s="589"/>
      <c r="E331" s="589"/>
      <c r="F331" s="589"/>
      <c r="G331" s="589"/>
      <c r="H331" s="590"/>
      <c r="I331" s="223" t="s">
        <v>47</v>
      </c>
      <c r="J331" s="223">
        <v>18</v>
      </c>
      <c r="K331" s="223">
        <v>251357</v>
      </c>
      <c r="L331" s="293">
        <v>4524426</v>
      </c>
      <c r="M331" s="40"/>
      <c r="N331" s="34">
        <v>0</v>
      </c>
      <c r="O331" s="294">
        <v>0</v>
      </c>
      <c r="P331" s="40"/>
      <c r="Q331" s="34">
        <v>0</v>
      </c>
      <c r="R331" s="295">
        <v>0</v>
      </c>
      <c r="S331" s="40"/>
      <c r="T331" s="856">
        <f t="shared" ref="T331:T362" si="169">+N331+Q331</f>
        <v>0</v>
      </c>
      <c r="U331" s="857">
        <f t="shared" si="160"/>
        <v>0</v>
      </c>
      <c r="V331" s="858">
        <f t="shared" si="167"/>
        <v>0</v>
      </c>
      <c r="W331" s="859"/>
      <c r="X331" s="855">
        <f t="shared" si="165"/>
        <v>0</v>
      </c>
    </row>
    <row r="332" spans="1:24" ht="12.75" customHeight="1" x14ac:dyDescent="0.2">
      <c r="A332" s="224">
        <f t="shared" si="168"/>
        <v>132</v>
      </c>
      <c r="B332" s="344" t="s">
        <v>719</v>
      </c>
      <c r="C332" s="588" t="s">
        <v>720</v>
      </c>
      <c r="D332" s="589"/>
      <c r="E332" s="589"/>
      <c r="F332" s="589"/>
      <c r="G332" s="589"/>
      <c r="H332" s="590"/>
      <c r="I332" s="223" t="s">
        <v>47</v>
      </c>
      <c r="J332" s="223">
        <v>18</v>
      </c>
      <c r="K332" s="223">
        <v>104020</v>
      </c>
      <c r="L332" s="293">
        <v>1872360</v>
      </c>
      <c r="M332" s="40"/>
      <c r="N332" s="34">
        <v>0</v>
      </c>
      <c r="O332" s="294">
        <v>0</v>
      </c>
      <c r="P332" s="40"/>
      <c r="Q332" s="34">
        <v>0</v>
      </c>
      <c r="R332" s="295">
        <v>0</v>
      </c>
      <c r="S332" s="40"/>
      <c r="T332" s="856">
        <f t="shared" si="169"/>
        <v>0</v>
      </c>
      <c r="U332" s="857">
        <f t="shared" si="160"/>
        <v>0</v>
      </c>
      <c r="V332" s="858">
        <f t="shared" si="167"/>
        <v>0</v>
      </c>
      <c r="W332" s="859"/>
      <c r="X332" s="855">
        <f t="shared" si="165"/>
        <v>0</v>
      </c>
    </row>
    <row r="333" spans="1:24" ht="12.75" customHeight="1" x14ac:dyDescent="0.2">
      <c r="A333" s="224">
        <f t="shared" si="168"/>
        <v>133</v>
      </c>
      <c r="B333" s="344" t="s">
        <v>721</v>
      </c>
      <c r="C333" s="588" t="s">
        <v>722</v>
      </c>
      <c r="D333" s="589"/>
      <c r="E333" s="589"/>
      <c r="F333" s="589"/>
      <c r="G333" s="589"/>
      <c r="H333" s="590"/>
      <c r="I333" s="223" t="s">
        <v>47</v>
      </c>
      <c r="J333" s="223">
        <v>13</v>
      </c>
      <c r="K333" s="223">
        <v>89824</v>
      </c>
      <c r="L333" s="293">
        <v>1167712</v>
      </c>
      <c r="M333" s="40"/>
      <c r="N333" s="34">
        <v>0</v>
      </c>
      <c r="O333" s="294">
        <v>0</v>
      </c>
      <c r="P333" s="40"/>
      <c r="Q333" s="34">
        <v>0</v>
      </c>
      <c r="R333" s="295">
        <v>0</v>
      </c>
      <c r="S333" s="40"/>
      <c r="T333" s="856">
        <f t="shared" si="169"/>
        <v>0</v>
      </c>
      <c r="U333" s="857">
        <f t="shared" ref="U333:U359" si="170">+ROUND((ROUNDDOWN(T333,2))*K333,2)</f>
        <v>0</v>
      </c>
      <c r="V333" s="858">
        <f t="shared" si="167"/>
        <v>0</v>
      </c>
      <c r="W333" s="859"/>
      <c r="X333" s="855">
        <f t="shared" si="165"/>
        <v>0</v>
      </c>
    </row>
    <row r="334" spans="1:24" ht="12.75" customHeight="1" x14ac:dyDescent="0.2">
      <c r="A334" s="224">
        <f t="shared" si="168"/>
        <v>134</v>
      </c>
      <c r="B334" s="344" t="s">
        <v>723</v>
      </c>
      <c r="C334" s="588" t="s">
        <v>724</v>
      </c>
      <c r="D334" s="589"/>
      <c r="E334" s="589"/>
      <c r="F334" s="589"/>
      <c r="G334" s="589"/>
      <c r="H334" s="590"/>
      <c r="I334" s="223" t="s">
        <v>47</v>
      </c>
      <c r="J334" s="223">
        <v>6</v>
      </c>
      <c r="K334" s="223">
        <v>63895</v>
      </c>
      <c r="L334" s="293">
        <v>383370</v>
      </c>
      <c r="M334" s="40"/>
      <c r="N334" s="34">
        <v>0</v>
      </c>
      <c r="O334" s="294">
        <v>0</v>
      </c>
      <c r="P334" s="40"/>
      <c r="Q334" s="34">
        <v>0</v>
      </c>
      <c r="R334" s="295">
        <v>0</v>
      </c>
      <c r="S334" s="40"/>
      <c r="T334" s="856">
        <f t="shared" si="169"/>
        <v>0</v>
      </c>
      <c r="U334" s="857">
        <f t="shared" si="170"/>
        <v>0</v>
      </c>
      <c r="V334" s="858">
        <f t="shared" si="167"/>
        <v>0</v>
      </c>
      <c r="W334" s="859"/>
      <c r="X334" s="855">
        <f t="shared" si="165"/>
        <v>0</v>
      </c>
    </row>
    <row r="335" spans="1:24" ht="12.75" customHeight="1" x14ac:dyDescent="0.2">
      <c r="A335" s="224">
        <f t="shared" si="168"/>
        <v>135</v>
      </c>
      <c r="B335" s="344">
        <v>19.3</v>
      </c>
      <c r="C335" s="588" t="s">
        <v>192</v>
      </c>
      <c r="D335" s="589"/>
      <c r="E335" s="589"/>
      <c r="F335" s="589"/>
      <c r="G335" s="589"/>
      <c r="H335" s="590"/>
      <c r="I335" s="223">
        <v>0</v>
      </c>
      <c r="J335" s="223"/>
      <c r="K335" s="223"/>
      <c r="L335" s="293">
        <v>0</v>
      </c>
      <c r="M335" s="40"/>
      <c r="N335" s="34">
        <v>0</v>
      </c>
      <c r="O335" s="294">
        <v>0</v>
      </c>
      <c r="P335" s="40"/>
      <c r="Q335" s="34">
        <v>0</v>
      </c>
      <c r="R335" s="295">
        <v>0</v>
      </c>
      <c r="S335" s="40"/>
      <c r="T335" s="856">
        <f t="shared" si="169"/>
        <v>0</v>
      </c>
      <c r="U335" s="857">
        <f t="shared" si="170"/>
        <v>0</v>
      </c>
      <c r="V335" s="858">
        <f t="shared" si="167"/>
        <v>0</v>
      </c>
      <c r="W335" s="859"/>
      <c r="X335" s="855">
        <f t="shared" si="165"/>
        <v>0</v>
      </c>
    </row>
    <row r="336" spans="1:24" ht="12.75" customHeight="1" x14ac:dyDescent="0.2">
      <c r="A336" s="224">
        <f t="shared" si="168"/>
        <v>136</v>
      </c>
      <c r="B336" s="344" t="s">
        <v>193</v>
      </c>
      <c r="C336" s="588" t="s">
        <v>194</v>
      </c>
      <c r="D336" s="589"/>
      <c r="E336" s="589"/>
      <c r="F336" s="589"/>
      <c r="G336" s="589"/>
      <c r="H336" s="590"/>
      <c r="I336" s="223" t="s">
        <v>87</v>
      </c>
      <c r="J336" s="223">
        <v>31.25</v>
      </c>
      <c r="K336" s="223">
        <v>63268</v>
      </c>
      <c r="L336" s="293">
        <v>1977125</v>
      </c>
      <c r="M336" s="40"/>
      <c r="N336" s="34">
        <v>0</v>
      </c>
      <c r="O336" s="294">
        <v>0</v>
      </c>
      <c r="P336" s="40"/>
      <c r="Q336" s="34">
        <v>0</v>
      </c>
      <c r="R336" s="295">
        <v>0</v>
      </c>
      <c r="S336" s="40"/>
      <c r="T336" s="856">
        <f t="shared" si="169"/>
        <v>0</v>
      </c>
      <c r="U336" s="857">
        <f t="shared" si="170"/>
        <v>0</v>
      </c>
      <c r="V336" s="858">
        <f t="shared" si="167"/>
        <v>0</v>
      </c>
      <c r="W336" s="859"/>
      <c r="X336" s="855">
        <f t="shared" si="165"/>
        <v>0</v>
      </c>
    </row>
    <row r="337" spans="1:24" ht="12.75" customHeight="1" x14ac:dyDescent="0.2">
      <c r="A337" s="224">
        <f t="shared" si="168"/>
        <v>137</v>
      </c>
      <c r="B337" s="344" t="s">
        <v>195</v>
      </c>
      <c r="C337" s="588" t="s">
        <v>196</v>
      </c>
      <c r="D337" s="589"/>
      <c r="E337" s="589"/>
      <c r="F337" s="589"/>
      <c r="G337" s="589"/>
      <c r="H337" s="590"/>
      <c r="I337" s="223" t="s">
        <v>87</v>
      </c>
      <c r="J337" s="223">
        <v>31.25</v>
      </c>
      <c r="K337" s="223">
        <v>11547</v>
      </c>
      <c r="L337" s="293">
        <v>360843.75</v>
      </c>
      <c r="M337" s="40"/>
      <c r="N337" s="34">
        <v>0</v>
      </c>
      <c r="O337" s="294">
        <v>0</v>
      </c>
      <c r="P337" s="40"/>
      <c r="Q337" s="34">
        <v>0</v>
      </c>
      <c r="R337" s="295">
        <v>0</v>
      </c>
      <c r="S337" s="40"/>
      <c r="T337" s="856">
        <f t="shared" si="169"/>
        <v>0</v>
      </c>
      <c r="U337" s="857">
        <f t="shared" si="170"/>
        <v>0</v>
      </c>
      <c r="V337" s="858">
        <f t="shared" si="167"/>
        <v>0</v>
      </c>
      <c r="W337" s="859"/>
      <c r="X337" s="855">
        <f t="shared" si="165"/>
        <v>0</v>
      </c>
    </row>
    <row r="338" spans="1:24" ht="12.75" customHeight="1" x14ac:dyDescent="0.2">
      <c r="A338" s="224">
        <f t="shared" si="168"/>
        <v>138</v>
      </c>
      <c r="B338" s="344">
        <v>20</v>
      </c>
      <c r="C338" s="588" t="s">
        <v>725</v>
      </c>
      <c r="D338" s="589"/>
      <c r="E338" s="589"/>
      <c r="F338" s="589"/>
      <c r="G338" s="589"/>
      <c r="H338" s="590"/>
      <c r="I338" s="223" t="s">
        <v>726</v>
      </c>
      <c r="J338" s="223"/>
      <c r="K338" s="223"/>
      <c r="L338" s="293">
        <v>0</v>
      </c>
      <c r="M338" s="40"/>
      <c r="N338" s="34">
        <v>0</v>
      </c>
      <c r="O338" s="294">
        <v>0</v>
      </c>
      <c r="P338" s="40"/>
      <c r="Q338" s="34">
        <v>0</v>
      </c>
      <c r="R338" s="295">
        <v>0</v>
      </c>
      <c r="S338" s="40"/>
      <c r="T338" s="856">
        <f t="shared" si="169"/>
        <v>0</v>
      </c>
      <c r="U338" s="857">
        <f t="shared" si="170"/>
        <v>0</v>
      </c>
      <c r="V338" s="858">
        <f t="shared" si="167"/>
        <v>0</v>
      </c>
      <c r="W338" s="859"/>
      <c r="X338" s="855">
        <f t="shared" si="165"/>
        <v>0</v>
      </c>
    </row>
    <row r="339" spans="1:24" ht="12.75" customHeight="1" x14ac:dyDescent="0.2">
      <c r="A339" s="224">
        <f t="shared" si="168"/>
        <v>139</v>
      </c>
      <c r="B339" s="344">
        <v>20.3</v>
      </c>
      <c r="C339" s="588" t="s">
        <v>226</v>
      </c>
      <c r="D339" s="589"/>
      <c r="E339" s="589"/>
      <c r="F339" s="589"/>
      <c r="G339" s="589"/>
      <c r="H339" s="590"/>
      <c r="I339" s="223">
        <v>0</v>
      </c>
      <c r="J339" s="223"/>
      <c r="K339" s="223"/>
      <c r="L339" s="293">
        <v>0</v>
      </c>
      <c r="M339" s="40"/>
      <c r="N339" s="34">
        <v>0</v>
      </c>
      <c r="O339" s="294">
        <v>0</v>
      </c>
      <c r="P339" s="40"/>
      <c r="Q339" s="34">
        <v>0</v>
      </c>
      <c r="R339" s="295">
        <v>0</v>
      </c>
      <c r="S339" s="40"/>
      <c r="T339" s="856">
        <f t="shared" si="169"/>
        <v>0</v>
      </c>
      <c r="U339" s="857">
        <f t="shared" si="170"/>
        <v>0</v>
      </c>
      <c r="V339" s="858">
        <f t="shared" si="167"/>
        <v>0</v>
      </c>
      <c r="W339" s="859"/>
      <c r="X339" s="855">
        <f t="shared" si="165"/>
        <v>0</v>
      </c>
    </row>
    <row r="340" spans="1:24" x14ac:dyDescent="0.2">
      <c r="A340" s="224">
        <f t="shared" si="168"/>
        <v>140</v>
      </c>
      <c r="B340" s="344" t="s">
        <v>343</v>
      </c>
      <c r="C340" s="588" t="s">
        <v>344</v>
      </c>
      <c r="D340" s="589"/>
      <c r="E340" s="589"/>
      <c r="F340" s="589"/>
      <c r="G340" s="589"/>
      <c r="H340" s="590"/>
      <c r="I340" s="223" t="s">
        <v>87</v>
      </c>
      <c r="J340" s="223">
        <v>169.4</v>
      </c>
      <c r="K340" s="223">
        <v>106945</v>
      </c>
      <c r="L340" s="293">
        <v>18116483</v>
      </c>
      <c r="M340" s="40"/>
      <c r="N340" s="34">
        <v>0</v>
      </c>
      <c r="O340" s="294">
        <v>0</v>
      </c>
      <c r="P340" s="40"/>
      <c r="Q340" s="34">
        <v>0</v>
      </c>
      <c r="R340" s="295">
        <v>0</v>
      </c>
      <c r="S340" s="40"/>
      <c r="T340" s="856">
        <f t="shared" si="169"/>
        <v>0</v>
      </c>
      <c r="U340" s="857">
        <f t="shared" si="170"/>
        <v>0</v>
      </c>
      <c r="V340" s="858">
        <f t="shared" si="167"/>
        <v>0</v>
      </c>
      <c r="W340" s="859"/>
      <c r="X340" s="855">
        <f t="shared" si="165"/>
        <v>0</v>
      </c>
    </row>
    <row r="341" spans="1:24" x14ac:dyDescent="0.2">
      <c r="A341" s="224">
        <f t="shared" si="168"/>
        <v>141</v>
      </c>
      <c r="B341" s="344" t="s">
        <v>727</v>
      </c>
      <c r="C341" s="588" t="s">
        <v>728</v>
      </c>
      <c r="D341" s="589"/>
      <c r="E341" s="589"/>
      <c r="F341" s="589"/>
      <c r="G341" s="589"/>
      <c r="H341" s="590"/>
      <c r="I341" s="223" t="s">
        <v>73</v>
      </c>
      <c r="J341" s="223">
        <v>211.84971246540422</v>
      </c>
      <c r="K341" s="223">
        <v>566524</v>
      </c>
      <c r="L341" s="293">
        <v>120017946.5</v>
      </c>
      <c r="M341" s="40"/>
      <c r="N341" s="34">
        <v>0</v>
      </c>
      <c r="O341" s="294">
        <v>0</v>
      </c>
      <c r="P341" s="40"/>
      <c r="Q341" s="34">
        <v>0</v>
      </c>
      <c r="R341" s="295">
        <v>0</v>
      </c>
      <c r="S341" s="40"/>
      <c r="T341" s="856">
        <f t="shared" si="169"/>
        <v>0</v>
      </c>
      <c r="U341" s="857">
        <f t="shared" si="170"/>
        <v>0</v>
      </c>
      <c r="V341" s="858">
        <f t="shared" ref="V341:V361" si="171">IF(L341=0,0)+IF(L341&gt;0,U341/L341)</f>
        <v>0</v>
      </c>
      <c r="W341" s="859"/>
      <c r="X341" s="855">
        <f t="shared" si="165"/>
        <v>0</v>
      </c>
    </row>
    <row r="342" spans="1:24" x14ac:dyDescent="0.2">
      <c r="A342" s="224">
        <f t="shared" si="168"/>
        <v>142</v>
      </c>
      <c r="B342" s="344" t="s">
        <v>227</v>
      </c>
      <c r="C342" s="588" t="s">
        <v>228</v>
      </c>
      <c r="D342" s="589"/>
      <c r="E342" s="589"/>
      <c r="F342" s="589"/>
      <c r="G342" s="589"/>
      <c r="H342" s="590"/>
      <c r="I342" s="223" t="s">
        <v>87</v>
      </c>
      <c r="J342" s="223">
        <v>18</v>
      </c>
      <c r="K342" s="223">
        <v>106670</v>
      </c>
      <c r="L342" s="293">
        <v>1920060</v>
      </c>
      <c r="M342" s="40"/>
      <c r="N342" s="34">
        <v>0</v>
      </c>
      <c r="O342" s="294">
        <v>0</v>
      </c>
      <c r="P342" s="40"/>
      <c r="Q342" s="34">
        <v>0</v>
      </c>
      <c r="R342" s="295">
        <v>0</v>
      </c>
      <c r="S342" s="40"/>
      <c r="T342" s="856">
        <f t="shared" si="169"/>
        <v>0</v>
      </c>
      <c r="U342" s="857">
        <f t="shared" si="170"/>
        <v>0</v>
      </c>
      <c r="V342" s="858">
        <f t="shared" si="171"/>
        <v>0</v>
      </c>
      <c r="W342" s="859"/>
      <c r="X342" s="855">
        <f t="shared" si="165"/>
        <v>0</v>
      </c>
    </row>
    <row r="343" spans="1:24" ht="12.75" customHeight="1" x14ac:dyDescent="0.2">
      <c r="A343" s="224">
        <f t="shared" si="168"/>
        <v>143</v>
      </c>
      <c r="B343" s="344" t="s">
        <v>729</v>
      </c>
      <c r="C343" s="588" t="s">
        <v>730</v>
      </c>
      <c r="D343" s="589"/>
      <c r="E343" s="589"/>
      <c r="F343" s="589"/>
      <c r="G343" s="589"/>
      <c r="H343" s="590"/>
      <c r="I343" s="223" t="s">
        <v>47</v>
      </c>
      <c r="J343" s="223">
        <v>1</v>
      </c>
      <c r="K343" s="223">
        <v>110099432.69</v>
      </c>
      <c r="L343" s="293">
        <v>110099432.69</v>
      </c>
      <c r="M343" s="40"/>
      <c r="N343" s="34">
        <v>0</v>
      </c>
      <c r="O343" s="294">
        <v>0</v>
      </c>
      <c r="P343" s="40"/>
      <c r="Q343" s="34">
        <v>0</v>
      </c>
      <c r="R343" s="295">
        <v>0</v>
      </c>
      <c r="S343" s="40"/>
      <c r="T343" s="856">
        <f t="shared" si="169"/>
        <v>0</v>
      </c>
      <c r="U343" s="857">
        <f t="shared" si="170"/>
        <v>0</v>
      </c>
      <c r="V343" s="858">
        <f t="shared" si="171"/>
        <v>0</v>
      </c>
      <c r="W343" s="859"/>
      <c r="X343" s="855">
        <f t="shared" si="165"/>
        <v>0</v>
      </c>
    </row>
    <row r="344" spans="1:24" ht="12.75" customHeight="1" x14ac:dyDescent="0.2">
      <c r="A344" s="224">
        <f t="shared" si="168"/>
        <v>144</v>
      </c>
      <c r="B344" s="344">
        <v>21</v>
      </c>
      <c r="C344" s="588" t="s">
        <v>82</v>
      </c>
      <c r="D344" s="589"/>
      <c r="E344" s="589"/>
      <c r="F344" s="589"/>
      <c r="G344" s="589"/>
      <c r="H344" s="590"/>
      <c r="I344" s="223">
        <v>0</v>
      </c>
      <c r="J344" s="223"/>
      <c r="K344" s="223"/>
      <c r="L344" s="293">
        <v>0</v>
      </c>
      <c r="M344" s="40"/>
      <c r="N344" s="34">
        <v>0</v>
      </c>
      <c r="O344" s="294">
        <v>0</v>
      </c>
      <c r="P344" s="40"/>
      <c r="Q344" s="34">
        <v>0</v>
      </c>
      <c r="R344" s="295">
        <v>0</v>
      </c>
      <c r="S344" s="40"/>
      <c r="T344" s="856">
        <f t="shared" si="169"/>
        <v>0</v>
      </c>
      <c r="U344" s="857">
        <f t="shared" si="170"/>
        <v>0</v>
      </c>
      <c r="V344" s="858">
        <f t="shared" si="171"/>
        <v>0</v>
      </c>
      <c r="W344" s="859"/>
      <c r="X344" s="855">
        <f t="shared" si="165"/>
        <v>0</v>
      </c>
    </row>
    <row r="345" spans="1:24" ht="12.75" customHeight="1" x14ac:dyDescent="0.2">
      <c r="A345" s="224">
        <f t="shared" si="168"/>
        <v>145</v>
      </c>
      <c r="B345" s="344">
        <v>21.1</v>
      </c>
      <c r="C345" s="588" t="s">
        <v>83</v>
      </c>
      <c r="D345" s="589"/>
      <c r="E345" s="589"/>
      <c r="F345" s="589"/>
      <c r="G345" s="589"/>
      <c r="H345" s="590"/>
      <c r="I345" s="223">
        <v>0</v>
      </c>
      <c r="J345" s="223"/>
      <c r="K345" s="223"/>
      <c r="L345" s="293">
        <v>0</v>
      </c>
      <c r="M345" s="40"/>
      <c r="N345" s="34">
        <v>0</v>
      </c>
      <c r="O345" s="294">
        <v>0</v>
      </c>
      <c r="P345" s="40"/>
      <c r="Q345" s="34">
        <v>0</v>
      </c>
      <c r="R345" s="295">
        <v>0</v>
      </c>
      <c r="S345" s="40"/>
      <c r="T345" s="856">
        <f t="shared" si="169"/>
        <v>0</v>
      </c>
      <c r="U345" s="857">
        <f t="shared" si="170"/>
        <v>0</v>
      </c>
      <c r="V345" s="858">
        <f t="shared" si="171"/>
        <v>0</v>
      </c>
      <c r="W345" s="859"/>
      <c r="X345" s="855">
        <f t="shared" si="165"/>
        <v>0</v>
      </c>
    </row>
    <row r="346" spans="1:24" ht="12.75" customHeight="1" x14ac:dyDescent="0.2">
      <c r="A346" s="224">
        <f t="shared" si="168"/>
        <v>146</v>
      </c>
      <c r="B346" s="344" t="s">
        <v>197</v>
      </c>
      <c r="C346" s="588" t="s">
        <v>198</v>
      </c>
      <c r="D346" s="589"/>
      <c r="E346" s="589"/>
      <c r="F346" s="589"/>
      <c r="G346" s="589"/>
      <c r="H346" s="590"/>
      <c r="I346" s="223" t="s">
        <v>87</v>
      </c>
      <c r="J346" s="223">
        <v>3434.07</v>
      </c>
      <c r="K346" s="223">
        <v>2448</v>
      </c>
      <c r="L346" s="293">
        <v>8406603.3599999994</v>
      </c>
      <c r="M346" s="40"/>
      <c r="N346" s="34">
        <v>0</v>
      </c>
      <c r="O346" s="294">
        <v>0</v>
      </c>
      <c r="P346" s="40"/>
      <c r="Q346" s="34">
        <v>2405.1534999999999</v>
      </c>
      <c r="R346" s="295">
        <v>5887807.2000000002</v>
      </c>
      <c r="S346" s="40"/>
      <c r="T346" s="856">
        <f t="shared" si="169"/>
        <v>2405.1534999999999</v>
      </c>
      <c r="U346" s="857">
        <f t="shared" si="170"/>
        <v>5887807.2000000002</v>
      </c>
      <c r="V346" s="858">
        <f t="shared" si="171"/>
        <v>0.7003788507514408</v>
      </c>
      <c r="W346" s="859"/>
      <c r="X346" s="855">
        <f t="shared" ref="X346:X409" si="172">+O346+R346-U346</f>
        <v>0</v>
      </c>
    </row>
    <row r="347" spans="1:24" ht="12.75" customHeight="1" x14ac:dyDescent="0.2">
      <c r="A347" s="224">
        <f t="shared" si="168"/>
        <v>147</v>
      </c>
      <c r="B347" s="344" t="s">
        <v>731</v>
      </c>
      <c r="C347" s="588" t="s">
        <v>732</v>
      </c>
      <c r="D347" s="589"/>
      <c r="E347" s="589"/>
      <c r="F347" s="589"/>
      <c r="G347" s="589"/>
      <c r="H347" s="590"/>
      <c r="I347" s="223" t="s">
        <v>73</v>
      </c>
      <c r="J347" s="223">
        <v>30</v>
      </c>
      <c r="K347" s="223">
        <v>191521</v>
      </c>
      <c r="L347" s="293">
        <v>5745630</v>
      </c>
      <c r="M347" s="40"/>
      <c r="N347" s="34">
        <v>0</v>
      </c>
      <c r="O347" s="294">
        <v>0</v>
      </c>
      <c r="P347" s="40"/>
      <c r="Q347" s="34">
        <v>0</v>
      </c>
      <c r="R347" s="295">
        <v>0</v>
      </c>
      <c r="S347" s="40"/>
      <c r="T347" s="856">
        <f t="shared" si="169"/>
        <v>0</v>
      </c>
      <c r="U347" s="857">
        <f t="shared" si="170"/>
        <v>0</v>
      </c>
      <c r="V347" s="858">
        <f t="shared" si="171"/>
        <v>0</v>
      </c>
      <c r="W347" s="859"/>
      <c r="X347" s="855">
        <f t="shared" si="172"/>
        <v>0</v>
      </c>
    </row>
    <row r="348" spans="1:24" ht="12.75" customHeight="1" x14ac:dyDescent="0.2">
      <c r="A348" s="224">
        <f t="shared" si="168"/>
        <v>148</v>
      </c>
      <c r="B348" s="344" t="s">
        <v>733</v>
      </c>
      <c r="C348" s="588" t="s">
        <v>734</v>
      </c>
      <c r="D348" s="589"/>
      <c r="E348" s="589"/>
      <c r="F348" s="589"/>
      <c r="G348" s="589"/>
      <c r="H348" s="590"/>
      <c r="I348" s="223" t="s">
        <v>92</v>
      </c>
      <c r="J348" s="223">
        <v>104.04</v>
      </c>
      <c r="K348" s="223">
        <v>37766</v>
      </c>
      <c r="L348" s="293">
        <v>3929174.64</v>
      </c>
      <c r="M348" s="40"/>
      <c r="N348" s="34">
        <v>0</v>
      </c>
      <c r="O348" s="294">
        <v>0</v>
      </c>
      <c r="P348" s="40"/>
      <c r="Q348" s="34">
        <v>0</v>
      </c>
      <c r="R348" s="295">
        <v>0</v>
      </c>
      <c r="S348" s="40"/>
      <c r="T348" s="856">
        <f t="shared" si="169"/>
        <v>0</v>
      </c>
      <c r="U348" s="857">
        <f t="shared" si="170"/>
        <v>0</v>
      </c>
      <c r="V348" s="858">
        <f t="shared" si="171"/>
        <v>0</v>
      </c>
      <c r="W348" s="859"/>
      <c r="X348" s="855">
        <f t="shared" si="172"/>
        <v>0</v>
      </c>
    </row>
    <row r="349" spans="1:24" ht="12.75" customHeight="1" x14ac:dyDescent="0.2">
      <c r="A349" s="224">
        <f t="shared" si="168"/>
        <v>149</v>
      </c>
      <c r="B349" s="344" t="s">
        <v>229</v>
      </c>
      <c r="C349" s="588" t="s">
        <v>230</v>
      </c>
      <c r="D349" s="589"/>
      <c r="E349" s="589"/>
      <c r="F349" s="589"/>
      <c r="G349" s="589"/>
      <c r="H349" s="590"/>
      <c r="I349" s="223" t="s">
        <v>73</v>
      </c>
      <c r="J349" s="223">
        <f>+T349</f>
        <v>60.22</v>
      </c>
      <c r="K349" s="223">
        <v>2250</v>
      </c>
      <c r="L349" s="293">
        <f>+J349*K349</f>
        <v>135495</v>
      </c>
      <c r="M349" s="40"/>
      <c r="N349" s="34">
        <v>60.22</v>
      </c>
      <c r="O349" s="294">
        <f t="shared" ref="O349" si="173">+N349*K349</f>
        <v>135495</v>
      </c>
      <c r="P349" s="40"/>
      <c r="Q349" s="34">
        <v>0</v>
      </c>
      <c r="R349" s="295">
        <v>0</v>
      </c>
      <c r="S349" s="40"/>
      <c r="T349" s="856">
        <f t="shared" si="169"/>
        <v>60.22</v>
      </c>
      <c r="U349" s="857">
        <f t="shared" si="170"/>
        <v>135495</v>
      </c>
      <c r="V349" s="858">
        <f t="shared" si="171"/>
        <v>1</v>
      </c>
      <c r="W349" s="859"/>
      <c r="X349" s="855">
        <f t="shared" si="172"/>
        <v>0</v>
      </c>
    </row>
    <row r="350" spans="1:24" ht="12.75" customHeight="1" x14ac:dyDescent="0.2">
      <c r="A350" s="224">
        <f t="shared" si="168"/>
        <v>150</v>
      </c>
      <c r="B350" s="344" t="s">
        <v>199</v>
      </c>
      <c r="C350" s="588" t="s">
        <v>200</v>
      </c>
      <c r="D350" s="589"/>
      <c r="E350" s="589"/>
      <c r="F350" s="589"/>
      <c r="G350" s="589"/>
      <c r="H350" s="590"/>
      <c r="I350" s="223" t="s">
        <v>73</v>
      </c>
      <c r="J350" s="223">
        <v>101.5</v>
      </c>
      <c r="K350" s="223">
        <v>5637</v>
      </c>
      <c r="L350" s="293">
        <v>572155.5</v>
      </c>
      <c r="M350" s="40"/>
      <c r="N350" s="34">
        <v>0</v>
      </c>
      <c r="O350" s="294">
        <v>0</v>
      </c>
      <c r="P350" s="40"/>
      <c r="Q350" s="34">
        <v>0</v>
      </c>
      <c r="R350" s="295">
        <v>0</v>
      </c>
      <c r="S350" s="40"/>
      <c r="T350" s="856">
        <f t="shared" si="169"/>
        <v>0</v>
      </c>
      <c r="U350" s="857">
        <f t="shared" si="170"/>
        <v>0</v>
      </c>
      <c r="V350" s="858">
        <f t="shared" si="171"/>
        <v>0</v>
      </c>
      <c r="W350" s="859"/>
      <c r="X350" s="855">
        <f t="shared" si="172"/>
        <v>0</v>
      </c>
    </row>
    <row r="351" spans="1:24" ht="12.75" customHeight="1" x14ac:dyDescent="0.2">
      <c r="A351" s="224">
        <f t="shared" si="168"/>
        <v>151</v>
      </c>
      <c r="B351" s="344" t="s">
        <v>201</v>
      </c>
      <c r="C351" s="588" t="s">
        <v>735</v>
      </c>
      <c r="D351" s="589"/>
      <c r="E351" s="589"/>
      <c r="F351" s="589"/>
      <c r="G351" s="589"/>
      <c r="H351" s="590"/>
      <c r="I351" s="223" t="s">
        <v>47</v>
      </c>
      <c r="J351" s="223">
        <v>7</v>
      </c>
      <c r="K351" s="223">
        <v>21963</v>
      </c>
      <c r="L351" s="293">
        <v>153741</v>
      </c>
      <c r="M351" s="40"/>
      <c r="N351" s="34">
        <v>7</v>
      </c>
      <c r="O351" s="294">
        <f t="shared" ref="O351" si="174">+N351*K351</f>
        <v>153741</v>
      </c>
      <c r="P351" s="40"/>
      <c r="Q351" s="34">
        <v>0</v>
      </c>
      <c r="R351" s="295">
        <v>0</v>
      </c>
      <c r="S351" s="40"/>
      <c r="T351" s="856">
        <f t="shared" si="169"/>
        <v>7</v>
      </c>
      <c r="U351" s="857">
        <f t="shared" si="170"/>
        <v>153741</v>
      </c>
      <c r="V351" s="858">
        <f t="shared" si="171"/>
        <v>1</v>
      </c>
      <c r="W351" s="859"/>
      <c r="X351" s="855">
        <f t="shared" si="172"/>
        <v>0</v>
      </c>
    </row>
    <row r="352" spans="1:24" ht="12.75" customHeight="1" x14ac:dyDescent="0.2">
      <c r="A352" s="224">
        <f t="shared" si="168"/>
        <v>152</v>
      </c>
      <c r="B352" s="344">
        <v>25.8</v>
      </c>
      <c r="C352" s="588" t="s">
        <v>84</v>
      </c>
      <c r="D352" s="589"/>
      <c r="E352" s="589"/>
      <c r="F352" s="589"/>
      <c r="G352" s="589"/>
      <c r="H352" s="590"/>
      <c r="I352" s="223">
        <v>0</v>
      </c>
      <c r="J352" s="223">
        <v>0</v>
      </c>
      <c r="K352" s="223">
        <v>0</v>
      </c>
      <c r="L352" s="293">
        <v>0</v>
      </c>
      <c r="M352" s="40"/>
      <c r="N352" s="34">
        <v>0</v>
      </c>
      <c r="O352" s="294">
        <v>0</v>
      </c>
      <c r="P352" s="40"/>
      <c r="Q352" s="34">
        <v>0</v>
      </c>
      <c r="R352" s="295">
        <v>0</v>
      </c>
      <c r="S352" s="40"/>
      <c r="T352" s="856">
        <f t="shared" si="169"/>
        <v>0</v>
      </c>
      <c r="U352" s="857">
        <f t="shared" si="170"/>
        <v>0</v>
      </c>
      <c r="V352" s="858">
        <f t="shared" si="171"/>
        <v>0</v>
      </c>
      <c r="W352" s="859"/>
      <c r="X352" s="855">
        <f t="shared" si="172"/>
        <v>0</v>
      </c>
    </row>
    <row r="353" spans="1:24" ht="12.75" customHeight="1" x14ac:dyDescent="0.2">
      <c r="A353" s="224">
        <f t="shared" si="168"/>
        <v>153</v>
      </c>
      <c r="B353" s="344" t="s">
        <v>736</v>
      </c>
      <c r="C353" s="588" t="s">
        <v>737</v>
      </c>
      <c r="D353" s="589"/>
      <c r="E353" s="589"/>
      <c r="F353" s="589"/>
      <c r="G353" s="589"/>
      <c r="H353" s="590"/>
      <c r="I353" s="223" t="s">
        <v>87</v>
      </c>
      <c r="J353" s="831">
        <v>3.9975926476163317</v>
      </c>
      <c r="K353" s="223">
        <v>58811</v>
      </c>
      <c r="L353" s="293">
        <f>+J353*K353</f>
        <v>235102.42119896409</v>
      </c>
      <c r="M353" s="40"/>
      <c r="N353" s="34">
        <v>0</v>
      </c>
      <c r="O353" s="294">
        <v>0</v>
      </c>
      <c r="P353" s="40"/>
      <c r="Q353" s="34">
        <v>0</v>
      </c>
      <c r="R353" s="295">
        <v>0</v>
      </c>
      <c r="S353" s="40"/>
      <c r="T353" s="856">
        <f t="shared" si="169"/>
        <v>0</v>
      </c>
      <c r="U353" s="857">
        <f t="shared" si="170"/>
        <v>0</v>
      </c>
      <c r="V353" s="858">
        <f t="shared" si="171"/>
        <v>0</v>
      </c>
      <c r="W353" s="859"/>
      <c r="X353" s="855">
        <f t="shared" si="172"/>
        <v>0</v>
      </c>
    </row>
    <row r="354" spans="1:24" ht="12.75" customHeight="1" x14ac:dyDescent="0.2">
      <c r="A354" s="224">
        <f t="shared" si="168"/>
        <v>154</v>
      </c>
      <c r="B354" s="344">
        <v>0</v>
      </c>
      <c r="C354" s="588">
        <v>0</v>
      </c>
      <c r="D354" s="589"/>
      <c r="E354" s="589"/>
      <c r="F354" s="589"/>
      <c r="G354" s="589"/>
      <c r="H354" s="590"/>
      <c r="I354" s="223">
        <v>0</v>
      </c>
      <c r="J354" s="223">
        <v>0</v>
      </c>
      <c r="K354" s="223">
        <v>0</v>
      </c>
      <c r="L354" s="223">
        <v>0</v>
      </c>
      <c r="M354" s="40"/>
      <c r="N354" s="34">
        <v>0</v>
      </c>
      <c r="O354" s="294">
        <v>0</v>
      </c>
      <c r="P354" s="40"/>
      <c r="Q354" s="34">
        <v>0</v>
      </c>
      <c r="R354" s="295">
        <v>0</v>
      </c>
      <c r="S354" s="40"/>
      <c r="T354" s="856">
        <f t="shared" si="169"/>
        <v>0</v>
      </c>
      <c r="U354" s="857">
        <f t="shared" si="170"/>
        <v>0</v>
      </c>
      <c r="V354" s="858">
        <f t="shared" si="171"/>
        <v>0</v>
      </c>
      <c r="W354" s="859"/>
      <c r="X354" s="855">
        <f t="shared" si="172"/>
        <v>0</v>
      </c>
    </row>
    <row r="355" spans="1:24" ht="12.75" customHeight="1" x14ac:dyDescent="0.2">
      <c r="A355" s="224">
        <f t="shared" si="168"/>
        <v>155</v>
      </c>
      <c r="B355" s="344">
        <v>27</v>
      </c>
      <c r="C355" s="588" t="s">
        <v>738</v>
      </c>
      <c r="D355" s="589"/>
      <c r="E355" s="589"/>
      <c r="F355" s="589"/>
      <c r="G355" s="589"/>
      <c r="H355" s="590"/>
      <c r="I355" s="223">
        <v>0</v>
      </c>
      <c r="J355" s="223">
        <v>0</v>
      </c>
      <c r="K355" s="223">
        <v>0</v>
      </c>
      <c r="L355" s="223">
        <v>0</v>
      </c>
      <c r="M355" s="40"/>
      <c r="N355" s="34">
        <v>0</v>
      </c>
      <c r="O355" s="294">
        <v>0</v>
      </c>
      <c r="P355" s="40"/>
      <c r="Q355" s="34">
        <v>0</v>
      </c>
      <c r="R355" s="295">
        <v>0</v>
      </c>
      <c r="S355" s="40"/>
      <c r="T355" s="856">
        <f t="shared" si="169"/>
        <v>0</v>
      </c>
      <c r="U355" s="857">
        <f t="shared" si="170"/>
        <v>0</v>
      </c>
      <c r="V355" s="858">
        <f t="shared" si="171"/>
        <v>0</v>
      </c>
      <c r="W355" s="859"/>
      <c r="X355" s="855">
        <f t="shared" si="172"/>
        <v>0</v>
      </c>
    </row>
    <row r="356" spans="1:24" ht="12.75" customHeight="1" x14ac:dyDescent="0.2">
      <c r="A356" s="224">
        <f t="shared" si="168"/>
        <v>156</v>
      </c>
      <c r="B356" s="344" t="s">
        <v>203</v>
      </c>
      <c r="C356" s="588" t="s">
        <v>204</v>
      </c>
      <c r="D356" s="589"/>
      <c r="E356" s="589"/>
      <c r="F356" s="589"/>
      <c r="G356" s="589"/>
      <c r="H356" s="590"/>
      <c r="I356" s="223">
        <v>0</v>
      </c>
      <c r="J356" s="223">
        <v>0</v>
      </c>
      <c r="K356" s="223">
        <v>0</v>
      </c>
      <c r="L356" s="223">
        <v>0</v>
      </c>
      <c r="M356" s="40"/>
      <c r="N356" s="34">
        <v>0</v>
      </c>
      <c r="O356" s="294">
        <v>0</v>
      </c>
      <c r="P356" s="40"/>
      <c r="Q356" s="34">
        <v>0</v>
      </c>
      <c r="R356" s="295">
        <v>0</v>
      </c>
      <c r="S356" s="40"/>
      <c r="T356" s="856">
        <f t="shared" si="169"/>
        <v>0</v>
      </c>
      <c r="U356" s="857">
        <f t="shared" si="170"/>
        <v>0</v>
      </c>
      <c r="V356" s="858">
        <f t="shared" si="171"/>
        <v>0</v>
      </c>
      <c r="W356" s="859"/>
      <c r="X356" s="855">
        <f t="shared" si="172"/>
        <v>0</v>
      </c>
    </row>
    <row r="357" spans="1:24" ht="12.75" customHeight="1" x14ac:dyDescent="0.2">
      <c r="A357" s="224">
        <f t="shared" si="168"/>
        <v>157</v>
      </c>
      <c r="B357" s="344" t="s">
        <v>739</v>
      </c>
      <c r="C357" s="588" t="s">
        <v>205</v>
      </c>
      <c r="D357" s="589"/>
      <c r="E357" s="589"/>
      <c r="F357" s="589"/>
      <c r="G357" s="589"/>
      <c r="H357" s="590"/>
      <c r="I357" s="223">
        <v>0</v>
      </c>
      <c r="J357" s="223">
        <v>0</v>
      </c>
      <c r="K357" s="223">
        <v>0</v>
      </c>
      <c r="L357" s="223">
        <v>0</v>
      </c>
      <c r="M357" s="40"/>
      <c r="N357" s="34">
        <v>0</v>
      </c>
      <c r="O357" s="294">
        <v>0</v>
      </c>
      <c r="P357" s="40"/>
      <c r="Q357" s="34">
        <v>0</v>
      </c>
      <c r="R357" s="295">
        <v>0</v>
      </c>
      <c r="S357" s="40"/>
      <c r="T357" s="856">
        <f t="shared" si="169"/>
        <v>0</v>
      </c>
      <c r="U357" s="857">
        <f t="shared" si="170"/>
        <v>0</v>
      </c>
      <c r="V357" s="858">
        <f t="shared" si="171"/>
        <v>0</v>
      </c>
      <c r="W357" s="859"/>
      <c r="X357" s="855">
        <f t="shared" si="172"/>
        <v>0</v>
      </c>
    </row>
    <row r="358" spans="1:24" ht="12.75" customHeight="1" x14ac:dyDescent="0.2">
      <c r="A358" s="224">
        <f t="shared" si="168"/>
        <v>158</v>
      </c>
      <c r="B358" s="344">
        <v>28</v>
      </c>
      <c r="C358" s="588" t="s">
        <v>740</v>
      </c>
      <c r="D358" s="589"/>
      <c r="E358" s="589"/>
      <c r="F358" s="589"/>
      <c r="G358" s="589"/>
      <c r="H358" s="590"/>
      <c r="I358" s="223">
        <v>0</v>
      </c>
      <c r="J358" s="223">
        <v>0</v>
      </c>
      <c r="K358" s="223">
        <v>0</v>
      </c>
      <c r="L358" s="223">
        <v>0</v>
      </c>
      <c r="M358" s="40"/>
      <c r="N358" s="34">
        <v>0</v>
      </c>
      <c r="O358" s="294">
        <v>0</v>
      </c>
      <c r="P358" s="40"/>
      <c r="Q358" s="34">
        <v>0</v>
      </c>
      <c r="R358" s="295">
        <v>0</v>
      </c>
      <c r="S358" s="40"/>
      <c r="T358" s="856">
        <f t="shared" si="169"/>
        <v>0</v>
      </c>
      <c r="U358" s="857">
        <f t="shared" si="170"/>
        <v>0</v>
      </c>
      <c r="V358" s="858">
        <f t="shared" si="171"/>
        <v>0</v>
      </c>
      <c r="W358" s="859"/>
      <c r="X358" s="855">
        <f t="shared" si="172"/>
        <v>0</v>
      </c>
    </row>
    <row r="359" spans="1:24" ht="12.75" customHeight="1" x14ac:dyDescent="0.2">
      <c r="A359" s="224">
        <f t="shared" si="168"/>
        <v>159</v>
      </c>
      <c r="B359" s="344" t="s">
        <v>206</v>
      </c>
      <c r="C359" s="588" t="s">
        <v>207</v>
      </c>
      <c r="D359" s="589"/>
      <c r="E359" s="589"/>
      <c r="F359" s="589"/>
      <c r="G359" s="589"/>
      <c r="H359" s="590"/>
      <c r="I359" s="223">
        <v>0</v>
      </c>
      <c r="J359" s="223">
        <v>0</v>
      </c>
      <c r="K359" s="223">
        <v>0</v>
      </c>
      <c r="L359" s="223">
        <v>0</v>
      </c>
      <c r="M359" s="40"/>
      <c r="N359" s="34">
        <v>0</v>
      </c>
      <c r="O359" s="294">
        <v>0</v>
      </c>
      <c r="P359" s="40"/>
      <c r="Q359" s="34">
        <v>0</v>
      </c>
      <c r="R359" s="295">
        <v>0</v>
      </c>
      <c r="S359" s="40"/>
      <c r="T359" s="856">
        <f t="shared" si="169"/>
        <v>0</v>
      </c>
      <c r="U359" s="857">
        <f t="shared" si="170"/>
        <v>0</v>
      </c>
      <c r="V359" s="858">
        <f t="shared" si="171"/>
        <v>0</v>
      </c>
      <c r="W359" s="859"/>
      <c r="X359" s="855">
        <f t="shared" si="172"/>
        <v>0</v>
      </c>
    </row>
    <row r="360" spans="1:24" ht="12.75" customHeight="1" x14ac:dyDescent="0.2">
      <c r="A360" s="224">
        <f t="shared" si="168"/>
        <v>160</v>
      </c>
      <c r="B360" s="344">
        <v>0</v>
      </c>
      <c r="C360" s="588">
        <v>0</v>
      </c>
      <c r="D360" s="589"/>
      <c r="E360" s="589"/>
      <c r="F360" s="589"/>
      <c r="G360" s="589"/>
      <c r="H360" s="590"/>
      <c r="I360" s="223">
        <v>0</v>
      </c>
      <c r="J360" s="223">
        <v>0</v>
      </c>
      <c r="K360" s="223">
        <v>0</v>
      </c>
      <c r="L360" s="223">
        <v>0</v>
      </c>
      <c r="M360" s="40"/>
      <c r="N360" s="34">
        <v>0</v>
      </c>
      <c r="O360" s="294">
        <v>0</v>
      </c>
      <c r="P360" s="40"/>
      <c r="Q360" s="34">
        <v>0</v>
      </c>
      <c r="R360" s="295">
        <v>0</v>
      </c>
      <c r="S360" s="40"/>
      <c r="T360" s="856">
        <f t="shared" si="169"/>
        <v>0</v>
      </c>
      <c r="U360" s="365"/>
      <c r="V360" s="858">
        <f t="shared" si="171"/>
        <v>0</v>
      </c>
      <c r="W360" s="859"/>
      <c r="X360" s="855">
        <f t="shared" si="172"/>
        <v>0</v>
      </c>
    </row>
    <row r="361" spans="1:24" ht="12.75" customHeight="1" x14ac:dyDescent="0.2">
      <c r="A361" s="224">
        <f t="shared" si="168"/>
        <v>161</v>
      </c>
      <c r="B361" s="581" t="s">
        <v>741</v>
      </c>
      <c r="C361" s="582"/>
      <c r="D361" s="582"/>
      <c r="E361" s="582"/>
      <c r="F361" s="582"/>
      <c r="G361" s="582"/>
      <c r="H361" s="361"/>
      <c r="I361" s="362">
        <v>0</v>
      </c>
      <c r="J361" s="50">
        <v>0</v>
      </c>
      <c r="K361" s="363"/>
      <c r="L361" s="364">
        <f>SUM(L202:L360)</f>
        <v>2404460621.601253</v>
      </c>
      <c r="M361" s="40"/>
      <c r="N361" s="34">
        <v>0</v>
      </c>
      <c r="O361" s="365">
        <f>SUM(O202:O360)</f>
        <v>134406425.26822203</v>
      </c>
      <c r="P361" s="40"/>
      <c r="Q361" s="34">
        <v>0</v>
      </c>
      <c r="R361" s="365">
        <f>SUM(R202:R360)</f>
        <v>291495008.51999998</v>
      </c>
      <c r="S361" s="40"/>
      <c r="T361" s="856">
        <f t="shared" si="169"/>
        <v>0</v>
      </c>
      <c r="U361" s="365">
        <f>SUM(U202:U360)</f>
        <v>425901433.78822207</v>
      </c>
      <c r="V361" s="858">
        <f t="shared" si="171"/>
        <v>0.17712971880761871</v>
      </c>
      <c r="W361" s="859"/>
      <c r="X361" s="855">
        <f t="shared" si="172"/>
        <v>0</v>
      </c>
    </row>
    <row r="362" spans="1:24" ht="12.75" customHeight="1" x14ac:dyDescent="0.2">
      <c r="B362" s="344"/>
      <c r="C362" s="588"/>
      <c r="D362" s="589"/>
      <c r="E362" s="589"/>
      <c r="F362" s="589"/>
      <c r="G362" s="589"/>
      <c r="H362" s="590"/>
      <c r="I362" s="223"/>
      <c r="J362" s="223"/>
      <c r="K362" s="223"/>
      <c r="L362" s="223"/>
      <c r="M362" s="40"/>
      <c r="N362" s="34"/>
      <c r="O362" s="294"/>
      <c r="P362" s="40"/>
      <c r="Q362" s="34"/>
      <c r="R362" s="295"/>
      <c r="S362" s="40"/>
      <c r="T362" s="856">
        <f t="shared" si="169"/>
        <v>0</v>
      </c>
      <c r="U362" s="295"/>
      <c r="V362" s="604"/>
      <c r="W362" s="605"/>
      <c r="X362" s="855">
        <f t="shared" si="172"/>
        <v>0</v>
      </c>
    </row>
    <row r="363" spans="1:24" ht="12.75" customHeight="1" x14ac:dyDescent="0.2">
      <c r="A363" s="224">
        <f t="shared" si="168"/>
        <v>1</v>
      </c>
      <c r="B363" s="704" t="s">
        <v>742</v>
      </c>
      <c r="C363" s="705">
        <v>0</v>
      </c>
      <c r="D363" s="705"/>
      <c r="E363" s="705"/>
      <c r="F363" s="705"/>
      <c r="G363" s="705"/>
      <c r="H363" s="705"/>
      <c r="I363" s="705">
        <v>0</v>
      </c>
      <c r="J363" s="705">
        <v>0</v>
      </c>
      <c r="K363" s="705">
        <v>0</v>
      </c>
      <c r="L363" s="706">
        <v>0</v>
      </c>
      <c r="M363" s="40"/>
      <c r="N363" s="591" t="s">
        <v>760</v>
      </c>
      <c r="O363" s="592"/>
      <c r="P363" s="592"/>
      <c r="Q363" s="592"/>
      <c r="R363" s="592"/>
      <c r="S363" s="592"/>
      <c r="T363" s="592"/>
      <c r="U363" s="592"/>
      <c r="V363" s="592"/>
      <c r="W363" s="593"/>
      <c r="X363" s="855">
        <f t="shared" si="172"/>
        <v>0</v>
      </c>
    </row>
    <row r="364" spans="1:24" x14ac:dyDescent="0.2">
      <c r="A364" s="224">
        <f t="shared" si="168"/>
        <v>2</v>
      </c>
      <c r="B364" s="344">
        <v>0</v>
      </c>
      <c r="C364" s="588">
        <v>0</v>
      </c>
      <c r="D364" s="589"/>
      <c r="E364" s="589"/>
      <c r="F364" s="589"/>
      <c r="G364" s="589"/>
      <c r="H364" s="590"/>
      <c r="I364" s="223">
        <v>0</v>
      </c>
      <c r="J364" s="223">
        <v>0</v>
      </c>
      <c r="K364" s="223"/>
      <c r="L364" s="223">
        <v>0</v>
      </c>
      <c r="M364" s="45"/>
      <c r="N364" s="34">
        <v>0</v>
      </c>
      <c r="O364" s="295"/>
      <c r="P364" s="45"/>
      <c r="Q364" s="136"/>
      <c r="R364" s="295"/>
      <c r="S364" s="358"/>
      <c r="T364" s="63"/>
      <c r="U364" s="295"/>
      <c r="V364" s="575"/>
      <c r="W364" s="576"/>
      <c r="X364" s="855">
        <f t="shared" si="172"/>
        <v>0</v>
      </c>
    </row>
    <row r="365" spans="1:24" ht="12.75" customHeight="1" x14ac:dyDescent="0.2">
      <c r="A365" s="224">
        <f t="shared" si="168"/>
        <v>3</v>
      </c>
      <c r="B365" s="333" t="s">
        <v>45</v>
      </c>
      <c r="C365" s="701" t="s">
        <v>46</v>
      </c>
      <c r="D365" s="702"/>
      <c r="E365" s="702"/>
      <c r="F365" s="702"/>
      <c r="G365" s="702"/>
      <c r="H365" s="703"/>
      <c r="I365" s="59" t="s">
        <v>47</v>
      </c>
      <c r="J365" s="59" t="s">
        <v>48</v>
      </c>
      <c r="K365" s="59" t="s">
        <v>49</v>
      </c>
      <c r="L365" s="59" t="s">
        <v>50</v>
      </c>
      <c r="M365" s="40"/>
      <c r="N365" s="639" t="s">
        <v>51</v>
      </c>
      <c r="O365" s="640"/>
      <c r="P365" s="40"/>
      <c r="Q365" s="639" t="s">
        <v>51</v>
      </c>
      <c r="R365" s="640"/>
      <c r="S365" s="40"/>
      <c r="T365" s="620" t="s">
        <v>53</v>
      </c>
      <c r="U365" s="621"/>
      <c r="V365" s="621"/>
      <c r="W365" s="622"/>
      <c r="X365" s="855">
        <f t="shared" si="172"/>
        <v>0</v>
      </c>
    </row>
    <row r="366" spans="1:24" ht="12.75" customHeight="1" x14ac:dyDescent="0.2">
      <c r="A366" s="224">
        <f t="shared" si="168"/>
        <v>4</v>
      </c>
      <c r="B366" s="344" t="s">
        <v>743</v>
      </c>
      <c r="C366" s="588" t="s">
        <v>744</v>
      </c>
      <c r="D366" s="589"/>
      <c r="E366" s="589"/>
      <c r="F366" s="589"/>
      <c r="G366" s="589"/>
      <c r="H366" s="590"/>
      <c r="I366" s="223" t="s">
        <v>102</v>
      </c>
      <c r="J366" s="223">
        <v>499.60817272125354</v>
      </c>
      <c r="K366" s="223">
        <v>32698.35</v>
      </c>
      <c r="L366" s="223">
        <v>16336363</v>
      </c>
      <c r="M366" s="40"/>
      <c r="N366" s="34">
        <v>234.93999999999997</v>
      </c>
      <c r="O366" s="294">
        <f t="shared" ref="O366" si="175">+N366*K366</f>
        <v>7682150.3489999985</v>
      </c>
      <c r="P366" s="40"/>
      <c r="Q366" s="34">
        <v>43.879999999999995</v>
      </c>
      <c r="R366" s="295">
        <v>1434803.6</v>
      </c>
      <c r="S366" s="40"/>
      <c r="T366" s="856">
        <f t="shared" ref="T366:T375" si="176">+N366+Q366</f>
        <v>278.81999999999994</v>
      </c>
      <c r="U366" s="295">
        <v>9116953.9499999993</v>
      </c>
      <c r="V366" s="604">
        <f>+U366/L366</f>
        <v>0.55807733643039148</v>
      </c>
      <c r="W366" s="605"/>
      <c r="X366" s="855">
        <f t="shared" si="172"/>
        <v>-1.0000001639127731E-3</v>
      </c>
    </row>
    <row r="367" spans="1:24" ht="12.75" customHeight="1" x14ac:dyDescent="0.2">
      <c r="A367" s="224">
        <f t="shared" si="168"/>
        <v>5</v>
      </c>
      <c r="B367" s="344" t="s">
        <v>745</v>
      </c>
      <c r="C367" s="588" t="s">
        <v>746</v>
      </c>
      <c r="D367" s="589"/>
      <c r="E367" s="589"/>
      <c r="F367" s="589"/>
      <c r="G367" s="589"/>
      <c r="H367" s="590"/>
      <c r="I367" s="223" t="s">
        <v>87</v>
      </c>
      <c r="J367" s="223">
        <v>540</v>
      </c>
      <c r="K367" s="223">
        <v>17424</v>
      </c>
      <c r="L367" s="223">
        <v>9408960</v>
      </c>
      <c r="M367" s="40"/>
      <c r="N367" s="34">
        <v>0</v>
      </c>
      <c r="O367" s="294">
        <v>0</v>
      </c>
      <c r="P367" s="40"/>
      <c r="Q367" s="34">
        <v>0</v>
      </c>
      <c r="R367" s="295">
        <v>0</v>
      </c>
      <c r="S367" s="40"/>
      <c r="T367" s="856">
        <f t="shared" si="176"/>
        <v>0</v>
      </c>
      <c r="U367" s="295">
        <v>0</v>
      </c>
      <c r="V367" s="604">
        <f t="shared" ref="V367:V376" si="177">+U367/L367</f>
        <v>0</v>
      </c>
      <c r="W367" s="605"/>
      <c r="X367" s="855">
        <f t="shared" si="172"/>
        <v>0</v>
      </c>
    </row>
    <row r="368" spans="1:24" ht="12.75" customHeight="1" x14ac:dyDescent="0.2">
      <c r="A368" s="224">
        <f t="shared" si="168"/>
        <v>6</v>
      </c>
      <c r="B368" s="344" t="s">
        <v>747</v>
      </c>
      <c r="C368" s="588" t="s">
        <v>748</v>
      </c>
      <c r="D368" s="589"/>
      <c r="E368" s="589"/>
      <c r="F368" s="589"/>
      <c r="G368" s="589"/>
      <c r="H368" s="590"/>
      <c r="I368" s="223" t="s">
        <v>87</v>
      </c>
      <c r="J368" s="223">
        <v>1688.68</v>
      </c>
      <c r="K368" s="223">
        <v>62872</v>
      </c>
      <c r="L368" s="223">
        <v>106170689</v>
      </c>
      <c r="M368" s="40"/>
      <c r="N368" s="34">
        <v>1478.7095750000003</v>
      </c>
      <c r="O368" s="294">
        <f t="shared" ref="O368" si="178">+N368*K368</f>
        <v>92969428.399400026</v>
      </c>
      <c r="P368" s="40"/>
      <c r="Q368" s="34">
        <v>0</v>
      </c>
      <c r="R368" s="295">
        <v>0</v>
      </c>
      <c r="S368" s="40"/>
      <c r="T368" s="856">
        <f t="shared" si="176"/>
        <v>1478.7095750000003</v>
      </c>
      <c r="U368" s="857">
        <f>+T368*K368</f>
        <v>92969428.399400026</v>
      </c>
      <c r="V368" s="604">
        <f t="shared" si="177"/>
        <v>0.87566002702874068</v>
      </c>
      <c r="W368" s="605"/>
      <c r="X368" s="855">
        <f t="shared" si="172"/>
        <v>0</v>
      </c>
    </row>
    <row r="369" spans="1:26" x14ac:dyDescent="0.2">
      <c r="A369" s="224">
        <f t="shared" si="168"/>
        <v>7</v>
      </c>
      <c r="B369" s="344" t="s">
        <v>749</v>
      </c>
      <c r="C369" s="588" t="s">
        <v>750</v>
      </c>
      <c r="D369" s="589"/>
      <c r="E369" s="589"/>
      <c r="F369" s="589"/>
      <c r="G369" s="589"/>
      <c r="H369" s="590"/>
      <c r="I369" s="223" t="s">
        <v>73</v>
      </c>
      <c r="J369" s="223">
        <v>759.02</v>
      </c>
      <c r="K369" s="223">
        <v>18658.25</v>
      </c>
      <c r="L369" s="223">
        <v>14161985</v>
      </c>
      <c r="M369" s="45"/>
      <c r="N369" s="34">
        <v>0</v>
      </c>
      <c r="O369" s="295">
        <v>0</v>
      </c>
      <c r="P369" s="45"/>
      <c r="Q369" s="34">
        <v>0</v>
      </c>
      <c r="R369" s="295">
        <v>0</v>
      </c>
      <c r="S369" s="358"/>
      <c r="T369" s="856">
        <f t="shared" si="176"/>
        <v>0</v>
      </c>
      <c r="U369" s="295">
        <v>0</v>
      </c>
      <c r="V369" s="604">
        <f t="shared" si="177"/>
        <v>0</v>
      </c>
      <c r="W369" s="605"/>
      <c r="X369" s="855">
        <f t="shared" si="172"/>
        <v>0</v>
      </c>
    </row>
    <row r="370" spans="1:26" ht="12.75" customHeight="1" x14ac:dyDescent="0.2">
      <c r="A370" s="224">
        <f t="shared" si="168"/>
        <v>8</v>
      </c>
      <c r="B370" s="344" t="s">
        <v>751</v>
      </c>
      <c r="C370" s="588" t="s">
        <v>752</v>
      </c>
      <c r="D370" s="589"/>
      <c r="E370" s="589"/>
      <c r="F370" s="589"/>
      <c r="G370" s="589"/>
      <c r="H370" s="590"/>
      <c r="I370" s="223" t="s">
        <v>87</v>
      </c>
      <c r="J370" s="223">
        <v>114.75</v>
      </c>
      <c r="K370" s="223">
        <v>83919</v>
      </c>
      <c r="L370" s="223">
        <v>9629705</v>
      </c>
      <c r="M370" s="40"/>
      <c r="N370" s="34">
        <v>0</v>
      </c>
      <c r="O370" s="294">
        <v>0</v>
      </c>
      <c r="P370" s="40"/>
      <c r="Q370" s="34">
        <v>0</v>
      </c>
      <c r="R370" s="295">
        <v>0</v>
      </c>
      <c r="S370" s="40"/>
      <c r="T370" s="856">
        <f t="shared" si="176"/>
        <v>0</v>
      </c>
      <c r="U370" s="295">
        <v>0</v>
      </c>
      <c r="V370" s="604">
        <f t="shared" si="177"/>
        <v>0</v>
      </c>
      <c r="W370" s="605"/>
      <c r="X370" s="855">
        <f t="shared" si="172"/>
        <v>0</v>
      </c>
    </row>
    <row r="371" spans="1:26" ht="12.75" customHeight="1" x14ac:dyDescent="0.2">
      <c r="A371" s="224">
        <f t="shared" si="168"/>
        <v>9</v>
      </c>
      <c r="B371" s="344" t="s">
        <v>753</v>
      </c>
      <c r="C371" s="588" t="s">
        <v>754</v>
      </c>
      <c r="D371" s="589"/>
      <c r="E371" s="589"/>
      <c r="F371" s="589"/>
      <c r="G371" s="589"/>
      <c r="H371" s="590"/>
      <c r="I371" s="223" t="s">
        <v>73</v>
      </c>
      <c r="J371" s="223">
        <v>195.26</v>
      </c>
      <c r="K371" s="223">
        <v>29033.53</v>
      </c>
      <c r="L371" s="223">
        <v>5669087</v>
      </c>
      <c r="M371" s="40"/>
      <c r="N371" s="34">
        <v>0</v>
      </c>
      <c r="O371" s="294">
        <v>0</v>
      </c>
      <c r="P371" s="40"/>
      <c r="Q371" s="34">
        <v>0</v>
      </c>
      <c r="R371" s="295">
        <v>0</v>
      </c>
      <c r="S371" s="40"/>
      <c r="T371" s="856">
        <f t="shared" si="176"/>
        <v>0</v>
      </c>
      <c r="U371" s="295">
        <v>0</v>
      </c>
      <c r="V371" s="604">
        <f t="shared" si="177"/>
        <v>0</v>
      </c>
      <c r="W371" s="605"/>
      <c r="X371" s="855">
        <f t="shared" si="172"/>
        <v>0</v>
      </c>
    </row>
    <row r="372" spans="1:26" ht="12.75" customHeight="1" x14ac:dyDescent="0.2">
      <c r="A372" s="224">
        <f t="shared" si="168"/>
        <v>10</v>
      </c>
      <c r="B372" s="344" t="s">
        <v>755</v>
      </c>
      <c r="C372" s="588" t="s">
        <v>756</v>
      </c>
      <c r="D372" s="589"/>
      <c r="E372" s="589"/>
      <c r="F372" s="589"/>
      <c r="G372" s="589"/>
      <c r="H372" s="590"/>
      <c r="I372" s="223" t="s">
        <v>102</v>
      </c>
      <c r="J372" s="223">
        <v>1250</v>
      </c>
      <c r="K372" s="223">
        <v>17739.47</v>
      </c>
      <c r="L372" s="223">
        <v>22174338</v>
      </c>
      <c r="M372" s="40"/>
      <c r="N372" s="34">
        <v>0</v>
      </c>
      <c r="O372" s="294">
        <v>0</v>
      </c>
      <c r="P372" s="40"/>
      <c r="Q372" s="34">
        <v>0</v>
      </c>
      <c r="R372" s="295">
        <v>0</v>
      </c>
      <c r="S372" s="40"/>
      <c r="T372" s="856">
        <f t="shared" si="176"/>
        <v>0</v>
      </c>
      <c r="U372" s="295">
        <v>0</v>
      </c>
      <c r="V372" s="604">
        <f t="shared" si="177"/>
        <v>0</v>
      </c>
      <c r="W372" s="605"/>
      <c r="X372" s="855">
        <f t="shared" si="172"/>
        <v>0</v>
      </c>
    </row>
    <row r="373" spans="1:26" ht="12.75" customHeight="1" x14ac:dyDescent="0.2">
      <c r="A373" s="224">
        <f t="shared" si="168"/>
        <v>11</v>
      </c>
      <c r="B373" s="344" t="s">
        <v>757</v>
      </c>
      <c r="C373" s="588" t="s">
        <v>758</v>
      </c>
      <c r="D373" s="589"/>
      <c r="E373" s="589"/>
      <c r="F373" s="589"/>
      <c r="G373" s="589"/>
      <c r="H373" s="590"/>
      <c r="I373" s="223" t="s">
        <v>87</v>
      </c>
      <c r="J373" s="223">
        <v>2076.79</v>
      </c>
      <c r="K373" s="223">
        <v>18311</v>
      </c>
      <c r="L373" s="223">
        <v>38028102</v>
      </c>
      <c r="M373" s="40"/>
      <c r="N373" s="34">
        <v>0</v>
      </c>
      <c r="O373" s="294">
        <v>0</v>
      </c>
      <c r="P373" s="40"/>
      <c r="Q373" s="34">
        <v>0</v>
      </c>
      <c r="R373" s="295">
        <v>0</v>
      </c>
      <c r="S373" s="40"/>
      <c r="T373" s="856">
        <f t="shared" si="176"/>
        <v>0</v>
      </c>
      <c r="U373" s="295">
        <v>0</v>
      </c>
      <c r="V373" s="604">
        <f t="shared" si="177"/>
        <v>0</v>
      </c>
      <c r="W373" s="605"/>
      <c r="X373" s="855">
        <f t="shared" si="172"/>
        <v>0</v>
      </c>
    </row>
    <row r="374" spans="1:26" ht="12.75" customHeight="1" x14ac:dyDescent="0.2">
      <c r="A374" s="224">
        <f t="shared" si="168"/>
        <v>12</v>
      </c>
      <c r="B374" s="344">
        <v>0</v>
      </c>
      <c r="C374" s="588">
        <v>0</v>
      </c>
      <c r="D374" s="589"/>
      <c r="E374" s="589"/>
      <c r="F374" s="589"/>
      <c r="G374" s="589"/>
      <c r="H374" s="590"/>
      <c r="I374" s="223">
        <v>0</v>
      </c>
      <c r="J374" s="223">
        <v>0</v>
      </c>
      <c r="K374" s="223">
        <v>0</v>
      </c>
      <c r="L374" s="223">
        <v>0</v>
      </c>
      <c r="M374" s="40"/>
      <c r="N374" s="34">
        <v>0</v>
      </c>
      <c r="O374" s="294">
        <v>0</v>
      </c>
      <c r="P374" s="40"/>
      <c r="Q374" s="34">
        <v>0</v>
      </c>
      <c r="R374" s="295">
        <v>0</v>
      </c>
      <c r="S374" s="40"/>
      <c r="T374" s="856">
        <f t="shared" si="176"/>
        <v>0</v>
      </c>
      <c r="U374" s="295">
        <v>0</v>
      </c>
      <c r="V374" s="604"/>
      <c r="W374" s="605"/>
      <c r="X374" s="855">
        <f t="shared" si="172"/>
        <v>0</v>
      </c>
    </row>
    <row r="375" spans="1:26" ht="12.75" customHeight="1" x14ac:dyDescent="0.2">
      <c r="A375" s="224">
        <f t="shared" si="168"/>
        <v>13</v>
      </c>
      <c r="B375" s="332">
        <v>0</v>
      </c>
      <c r="C375" s="589">
        <v>0</v>
      </c>
      <c r="D375" s="589"/>
      <c r="E375" s="589"/>
      <c r="F375" s="589"/>
      <c r="G375" s="589"/>
      <c r="H375" s="589"/>
      <c r="I375" s="367">
        <v>0</v>
      </c>
      <c r="J375" s="367">
        <v>0</v>
      </c>
      <c r="K375" s="367">
        <v>0</v>
      </c>
      <c r="L375" s="367">
        <v>0</v>
      </c>
      <c r="M375" s="40"/>
      <c r="N375" s="34">
        <v>0</v>
      </c>
      <c r="O375" s="294">
        <v>0</v>
      </c>
      <c r="P375" s="40"/>
      <c r="Q375" s="34">
        <v>0</v>
      </c>
      <c r="R375" s="295">
        <v>0</v>
      </c>
      <c r="S375" s="40"/>
      <c r="T375" s="856">
        <f t="shared" si="176"/>
        <v>0</v>
      </c>
      <c r="U375" s="295">
        <v>0</v>
      </c>
      <c r="V375" s="604"/>
      <c r="W375" s="605"/>
      <c r="X375" s="855">
        <f t="shared" si="172"/>
        <v>0</v>
      </c>
    </row>
    <row r="376" spans="1:26" ht="18.75" customHeight="1" x14ac:dyDescent="0.2">
      <c r="A376" s="224">
        <f t="shared" si="168"/>
        <v>14</v>
      </c>
      <c r="B376" s="359">
        <v>0</v>
      </c>
      <c r="C376" s="360" t="s">
        <v>538</v>
      </c>
      <c r="D376" s="278"/>
      <c r="E376" s="278"/>
      <c r="F376" s="278"/>
      <c r="G376" s="278"/>
      <c r="H376" s="362"/>
      <c r="I376" s="50">
        <v>0</v>
      </c>
      <c r="J376" s="368"/>
      <c r="K376" s="366">
        <v>0</v>
      </c>
      <c r="L376" s="364">
        <v>221579229</v>
      </c>
      <c r="M376" s="40"/>
      <c r="N376" s="34">
        <v>0</v>
      </c>
      <c r="O376" s="365">
        <f>SUM(O366:O375)</f>
        <v>100651578.74840002</v>
      </c>
      <c r="P376" s="40"/>
      <c r="Q376" s="34">
        <v>0</v>
      </c>
      <c r="R376" s="366">
        <v>1434803.6</v>
      </c>
      <c r="S376" s="40"/>
      <c r="T376" s="856">
        <v>0</v>
      </c>
      <c r="U376" s="365">
        <f>SUM(U366:U375)</f>
        <v>102086382.34940003</v>
      </c>
      <c r="V376" s="604">
        <f t="shared" si="177"/>
        <v>0.46072180506323557</v>
      </c>
      <c r="W376" s="605"/>
      <c r="X376" s="855">
        <f t="shared" si="172"/>
        <v>-1.0000169277191162E-3</v>
      </c>
    </row>
    <row r="377" spans="1:26" ht="12.75" customHeight="1" x14ac:dyDescent="0.2">
      <c r="A377" s="224">
        <f t="shared" si="168"/>
        <v>15</v>
      </c>
      <c r="B377" s="344">
        <v>0</v>
      </c>
      <c r="C377" s="588">
        <v>0</v>
      </c>
      <c r="D377" s="589"/>
      <c r="E377" s="589"/>
      <c r="F377" s="589"/>
      <c r="G377" s="589"/>
      <c r="H377" s="590"/>
      <c r="I377" s="223">
        <v>0</v>
      </c>
      <c r="J377" s="223">
        <v>0</v>
      </c>
      <c r="K377" s="223">
        <v>0</v>
      </c>
      <c r="L377" s="223">
        <v>0</v>
      </c>
      <c r="M377" s="40"/>
      <c r="N377" s="34">
        <v>0</v>
      </c>
      <c r="O377" s="294">
        <v>0</v>
      </c>
      <c r="P377" s="40"/>
      <c r="Q377" s="34"/>
      <c r="R377" s="295">
        <v>0</v>
      </c>
      <c r="S377" s="40"/>
      <c r="T377" s="33">
        <v>0</v>
      </c>
      <c r="U377" s="295">
        <v>0</v>
      </c>
      <c r="V377" s="575">
        <v>0</v>
      </c>
      <c r="W377" s="576"/>
      <c r="X377" s="855">
        <f t="shared" si="172"/>
        <v>0</v>
      </c>
    </row>
    <row r="378" spans="1:26" x14ac:dyDescent="0.2">
      <c r="A378" s="224">
        <f t="shared" si="168"/>
        <v>16</v>
      </c>
      <c r="B378" s="591" t="s">
        <v>759</v>
      </c>
      <c r="C378" s="592">
        <v>0</v>
      </c>
      <c r="D378" s="592"/>
      <c r="E378" s="592"/>
      <c r="F378" s="592"/>
      <c r="G378" s="592"/>
      <c r="H378" s="592"/>
      <c r="I378" s="592">
        <v>0</v>
      </c>
      <c r="J378" s="592">
        <v>0</v>
      </c>
      <c r="K378" s="592">
        <v>0</v>
      </c>
      <c r="L378" s="593">
        <v>0</v>
      </c>
      <c r="M378" s="40"/>
      <c r="N378" s="591" t="s">
        <v>761</v>
      </c>
      <c r="O378" s="592" t="e">
        <v>#VALUE!</v>
      </c>
      <c r="P378" s="592"/>
      <c r="Q378" s="592"/>
      <c r="R378" s="592">
        <v>0</v>
      </c>
      <c r="S378" s="592"/>
      <c r="T378" s="592" t="e">
        <v>#VALUE!</v>
      </c>
      <c r="U378" s="592" t="e">
        <v>#VALUE!</v>
      </c>
      <c r="V378" s="592">
        <v>0</v>
      </c>
      <c r="W378" s="593"/>
      <c r="X378" s="855"/>
    </row>
    <row r="379" spans="1:26" ht="12.75" customHeight="1" x14ac:dyDescent="0.2">
      <c r="A379" s="224">
        <f t="shared" si="168"/>
        <v>17</v>
      </c>
      <c r="B379" s="344">
        <v>0</v>
      </c>
      <c r="C379" s="588">
        <v>0</v>
      </c>
      <c r="D379" s="589"/>
      <c r="E379" s="589"/>
      <c r="F379" s="589"/>
      <c r="G379" s="589"/>
      <c r="H379" s="590"/>
      <c r="I379" s="223">
        <v>0</v>
      </c>
      <c r="J379" s="223">
        <v>0</v>
      </c>
      <c r="K379" s="223">
        <v>0</v>
      </c>
      <c r="L379" s="223">
        <v>0</v>
      </c>
      <c r="M379" s="40"/>
      <c r="N379" s="34">
        <v>0</v>
      </c>
      <c r="O379" s="294">
        <v>0</v>
      </c>
      <c r="P379" s="40"/>
      <c r="Q379" s="34"/>
      <c r="R379" s="295">
        <v>0</v>
      </c>
      <c r="S379" s="40"/>
      <c r="T379" s="33">
        <v>0</v>
      </c>
      <c r="U379" s="295">
        <v>0</v>
      </c>
      <c r="V379" s="575">
        <v>0</v>
      </c>
      <c r="W379" s="576"/>
      <c r="X379" s="855">
        <f t="shared" si="172"/>
        <v>0</v>
      </c>
    </row>
    <row r="380" spans="1:26" ht="12.75" customHeight="1" x14ac:dyDescent="0.2">
      <c r="A380" s="224">
        <f t="shared" si="168"/>
        <v>18</v>
      </c>
      <c r="B380" s="333" t="s">
        <v>45</v>
      </c>
      <c r="C380" s="701" t="s">
        <v>46</v>
      </c>
      <c r="D380" s="702"/>
      <c r="E380" s="702"/>
      <c r="F380" s="702"/>
      <c r="G380" s="702"/>
      <c r="H380" s="703"/>
      <c r="I380" s="59" t="s">
        <v>47</v>
      </c>
      <c r="J380" s="59" t="s">
        <v>48</v>
      </c>
      <c r="K380" s="59" t="s">
        <v>49</v>
      </c>
      <c r="L380" s="59" t="s">
        <v>50</v>
      </c>
      <c r="M380" s="40"/>
      <c r="N380" s="639" t="s">
        <v>51</v>
      </c>
      <c r="O380" s="640"/>
      <c r="P380" s="40"/>
      <c r="Q380" s="639" t="s">
        <v>52</v>
      </c>
      <c r="R380" s="640"/>
      <c r="S380" s="40"/>
      <c r="T380" s="620" t="s">
        <v>53</v>
      </c>
      <c r="U380" s="621"/>
      <c r="V380" s="621"/>
      <c r="W380" s="622"/>
      <c r="X380" s="855">
        <f t="shared" si="172"/>
        <v>0</v>
      </c>
    </row>
    <row r="381" spans="1:26" x14ac:dyDescent="0.2">
      <c r="A381" s="224">
        <f t="shared" si="168"/>
        <v>19</v>
      </c>
      <c r="B381" s="344" t="s">
        <v>88</v>
      </c>
      <c r="C381" s="588" t="s">
        <v>89</v>
      </c>
      <c r="D381" s="589"/>
      <c r="E381" s="589"/>
      <c r="F381" s="589"/>
      <c r="G381" s="589"/>
      <c r="H381" s="590"/>
      <c r="I381" s="223" t="s">
        <v>87</v>
      </c>
      <c r="J381" s="223">
        <v>18</v>
      </c>
      <c r="K381" s="223">
        <v>18567</v>
      </c>
      <c r="L381" s="223">
        <v>334206</v>
      </c>
      <c r="M381" s="40"/>
      <c r="N381" s="34">
        <v>18</v>
      </c>
      <c r="O381" s="294">
        <f t="shared" ref="O381:O383" si="179">+N381*K381</f>
        <v>334206</v>
      </c>
      <c r="P381" s="40"/>
      <c r="Q381" s="34">
        <v>0</v>
      </c>
      <c r="R381" s="295">
        <v>0</v>
      </c>
      <c r="S381" s="40"/>
      <c r="T381" s="856">
        <f t="shared" ref="T381:T384" si="180">+N381+Q381</f>
        <v>18</v>
      </c>
      <c r="U381" s="295">
        <v>334206</v>
      </c>
      <c r="V381" s="604">
        <v>1</v>
      </c>
      <c r="W381" s="605"/>
      <c r="X381" s="855">
        <f t="shared" si="172"/>
        <v>0</v>
      </c>
    </row>
    <row r="382" spans="1:26" ht="12.75" customHeight="1" x14ac:dyDescent="0.2">
      <c r="A382" s="224">
        <f t="shared" si="168"/>
        <v>20</v>
      </c>
      <c r="B382" s="344" t="s">
        <v>574</v>
      </c>
      <c r="C382" s="588" t="s">
        <v>575</v>
      </c>
      <c r="D382" s="589"/>
      <c r="E382" s="589"/>
      <c r="F382" s="589"/>
      <c r="G382" s="589"/>
      <c r="H382" s="590"/>
      <c r="I382" s="223" t="s">
        <v>73</v>
      </c>
      <c r="J382" s="223">
        <v>0.25</v>
      </c>
      <c r="K382" s="223">
        <v>27097</v>
      </c>
      <c r="L382" s="223">
        <v>6774</v>
      </c>
      <c r="M382" s="40"/>
      <c r="N382" s="34">
        <v>0</v>
      </c>
      <c r="O382" s="294">
        <v>0</v>
      </c>
      <c r="P382" s="40"/>
      <c r="Q382" s="34">
        <v>0.25</v>
      </c>
      <c r="R382" s="295">
        <v>6774.25</v>
      </c>
      <c r="S382" s="40"/>
      <c r="T382" s="856">
        <f t="shared" si="180"/>
        <v>0.25</v>
      </c>
      <c r="U382" s="295">
        <v>6774.25</v>
      </c>
      <c r="V382" s="604">
        <v>1.0000369058163567</v>
      </c>
      <c r="W382" s="605"/>
      <c r="X382" s="855">
        <f t="shared" si="172"/>
        <v>0</v>
      </c>
    </row>
    <row r="383" spans="1:26" ht="12.75" customHeight="1" x14ac:dyDescent="0.2">
      <c r="A383" s="224">
        <f t="shared" si="168"/>
        <v>21</v>
      </c>
      <c r="B383" s="344" t="s">
        <v>348</v>
      </c>
      <c r="C383" s="588" t="s">
        <v>349</v>
      </c>
      <c r="D383" s="589"/>
      <c r="E383" s="589"/>
      <c r="F383" s="589"/>
      <c r="G383" s="589"/>
      <c r="H383" s="590"/>
      <c r="I383" s="223" t="s">
        <v>87</v>
      </c>
      <c r="J383" s="223">
        <v>259.14519999999999</v>
      </c>
      <c r="K383" s="223">
        <v>9097</v>
      </c>
      <c r="L383" s="223">
        <v>2357444</v>
      </c>
      <c r="M383" s="40"/>
      <c r="N383" s="34"/>
      <c r="O383" s="294">
        <f t="shared" si="179"/>
        <v>0</v>
      </c>
      <c r="P383" s="40"/>
      <c r="Q383" s="34">
        <v>255.67</v>
      </c>
      <c r="R383" s="295">
        <v>2325829.9900000002</v>
      </c>
      <c r="S383" s="40"/>
      <c r="T383" s="856">
        <f t="shared" si="180"/>
        <v>255.67</v>
      </c>
      <c r="U383" s="857">
        <f>+T383*K383</f>
        <v>2325829.9899999998</v>
      </c>
      <c r="V383" s="604">
        <v>0.99997988499408685</v>
      </c>
      <c r="W383" s="605"/>
      <c r="X383" s="855">
        <f t="shared" si="172"/>
        <v>0</v>
      </c>
      <c r="Z383" s="56">
        <f>+Q383*K383</f>
        <v>2325829.9899999998</v>
      </c>
    </row>
    <row r="384" spans="1:26" ht="12.75" customHeight="1" x14ac:dyDescent="0.2">
      <c r="A384" s="224">
        <f t="shared" si="168"/>
        <v>22</v>
      </c>
      <c r="B384" s="344" t="s">
        <v>394</v>
      </c>
      <c r="C384" s="588" t="s">
        <v>395</v>
      </c>
      <c r="D384" s="589"/>
      <c r="E384" s="589"/>
      <c r="F384" s="589"/>
      <c r="G384" s="589"/>
      <c r="H384" s="590"/>
      <c r="I384" s="223" t="s">
        <v>92</v>
      </c>
      <c r="J384" s="223">
        <v>211</v>
      </c>
      <c r="K384" s="223">
        <v>37766</v>
      </c>
      <c r="L384" s="223">
        <v>7968626</v>
      </c>
      <c r="M384" s="40"/>
      <c r="N384" s="34">
        <v>0</v>
      </c>
      <c r="O384" s="294">
        <v>0</v>
      </c>
      <c r="P384" s="40"/>
      <c r="Q384" s="34">
        <v>211</v>
      </c>
      <c r="R384" s="295">
        <v>7968626</v>
      </c>
      <c r="S384" s="40"/>
      <c r="T384" s="856">
        <f t="shared" si="180"/>
        <v>211</v>
      </c>
      <c r="U384" s="295">
        <v>7968626</v>
      </c>
      <c r="V384" s="604">
        <v>1</v>
      </c>
      <c r="W384" s="605"/>
      <c r="X384" s="855">
        <f t="shared" si="172"/>
        <v>0</v>
      </c>
    </row>
    <row r="385" spans="1:24" ht="12.75" customHeight="1" x14ac:dyDescent="0.2">
      <c r="A385" s="224">
        <f t="shared" si="168"/>
        <v>23</v>
      </c>
      <c r="B385" s="344" t="s">
        <v>622</v>
      </c>
      <c r="C385" s="588" t="s">
        <v>623</v>
      </c>
      <c r="D385" s="589"/>
      <c r="E385" s="589"/>
      <c r="F385" s="589"/>
      <c r="G385" s="589"/>
      <c r="H385" s="590"/>
      <c r="I385" s="223"/>
      <c r="J385" s="223"/>
      <c r="K385" s="223"/>
      <c r="L385" s="223">
        <v>0</v>
      </c>
      <c r="M385" s="40"/>
      <c r="N385" s="34"/>
      <c r="O385" s="294"/>
      <c r="P385" s="40"/>
      <c r="Q385" s="34">
        <v>0</v>
      </c>
      <c r="R385" s="295">
        <v>0</v>
      </c>
      <c r="S385" s="40"/>
      <c r="T385" s="860"/>
      <c r="U385" s="295"/>
      <c r="V385" s="575"/>
      <c r="W385" s="576"/>
      <c r="X385" s="855">
        <f t="shared" si="172"/>
        <v>0</v>
      </c>
    </row>
    <row r="386" spans="1:24" ht="16.5" customHeight="1" x14ac:dyDescent="0.2">
      <c r="A386" s="224">
        <f t="shared" si="168"/>
        <v>24</v>
      </c>
      <c r="B386" s="152"/>
      <c r="C386" s="243"/>
      <c r="D386" s="243"/>
      <c r="E386" s="243"/>
      <c r="F386" s="243"/>
      <c r="G386" s="243"/>
      <c r="H386" s="243"/>
      <c r="I386" s="369"/>
      <c r="J386" s="51"/>
      <c r="K386" s="370"/>
      <c r="L386" s="152"/>
      <c r="M386" s="152"/>
      <c r="N386" s="152"/>
      <c r="O386" s="152"/>
      <c r="P386" s="152"/>
      <c r="Q386" s="152"/>
      <c r="R386" s="152"/>
      <c r="S386" s="152"/>
      <c r="T386" s="152"/>
      <c r="U386" s="152"/>
      <c r="V386" s="250"/>
      <c r="W386" s="250"/>
      <c r="X386" s="855">
        <f t="shared" si="172"/>
        <v>0</v>
      </c>
    </row>
    <row r="387" spans="1:24" ht="19.5" customHeight="1" x14ac:dyDescent="0.2">
      <c r="A387" s="224">
        <f t="shared" si="168"/>
        <v>25</v>
      </c>
      <c r="B387" s="371"/>
      <c r="C387" s="372" t="s">
        <v>539</v>
      </c>
      <c r="D387" s="372"/>
      <c r="E387" s="372"/>
      <c r="F387" s="372"/>
      <c r="G387" s="372"/>
      <c r="H387" s="372"/>
      <c r="I387" s="372"/>
      <c r="J387" s="372"/>
      <c r="K387" s="366"/>
      <c r="L387" s="364">
        <f>SUM(L381:L386)</f>
        <v>10667050</v>
      </c>
      <c r="M387" s="152"/>
      <c r="N387" s="194"/>
      <c r="O387" s="373">
        <f>SUM(O381:O386)</f>
        <v>334206</v>
      </c>
      <c r="P387" s="152"/>
      <c r="Q387" s="195"/>
      <c r="R387" s="373">
        <f>SUM(R381:R386)</f>
        <v>10301230.24</v>
      </c>
      <c r="S387" s="152"/>
      <c r="T387" s="196"/>
      <c r="U387" s="373">
        <f>SUM(U381:U386)</f>
        <v>10635436.24</v>
      </c>
      <c r="V387" s="637"/>
      <c r="W387" s="638"/>
      <c r="X387" s="855">
        <f t="shared" si="172"/>
        <v>0</v>
      </c>
    </row>
    <row r="388" spans="1:24" ht="19.5" customHeight="1" x14ac:dyDescent="0.2">
      <c r="A388" s="224">
        <f t="shared" si="168"/>
        <v>26</v>
      </c>
      <c r="B388" s="152"/>
      <c r="C388" s="250"/>
      <c r="D388" s="250"/>
      <c r="E388" s="250"/>
      <c r="F388" s="250"/>
      <c r="G388" s="250"/>
      <c r="H388" s="250"/>
      <c r="I388" s="369"/>
      <c r="J388" s="51"/>
      <c r="K388" s="374"/>
      <c r="L388" s="152"/>
      <c r="M388" s="45"/>
      <c r="N388" s="45"/>
      <c r="O388" s="152"/>
      <c r="P388" s="152"/>
      <c r="Q388" s="45"/>
      <c r="R388" s="152"/>
      <c r="S388" s="152"/>
      <c r="T388" s="152"/>
      <c r="U388" s="152"/>
      <c r="V388" s="250"/>
      <c r="W388" s="250"/>
      <c r="X388" s="855">
        <f t="shared" si="172"/>
        <v>0</v>
      </c>
    </row>
    <row r="389" spans="1:24" ht="4.5" customHeight="1" x14ac:dyDescent="0.2">
      <c r="A389" s="224">
        <f t="shared" si="168"/>
        <v>27</v>
      </c>
      <c r="B389" s="152"/>
      <c r="C389" s="243"/>
      <c r="D389" s="243"/>
      <c r="E389" s="243"/>
      <c r="F389" s="243"/>
      <c r="G389" s="243"/>
      <c r="H389" s="243"/>
      <c r="I389" s="369"/>
      <c r="J389" s="51"/>
      <c r="K389" s="370"/>
      <c r="L389" s="152"/>
      <c r="M389" s="152"/>
      <c r="N389" s="45"/>
      <c r="O389" s="152"/>
      <c r="P389" s="152"/>
      <c r="Q389" s="45"/>
      <c r="R389" s="152"/>
      <c r="S389" s="152"/>
      <c r="T389" s="152"/>
      <c r="U389" s="152"/>
      <c r="V389" s="250"/>
      <c r="W389" s="250"/>
      <c r="X389" s="855">
        <f t="shared" si="172"/>
        <v>0</v>
      </c>
    </row>
    <row r="390" spans="1:24" ht="12.75" customHeight="1" x14ac:dyDescent="0.2">
      <c r="A390" s="224">
        <f t="shared" si="168"/>
        <v>28</v>
      </c>
      <c r="B390" s="375"/>
      <c r="C390" s="376"/>
      <c r="D390" s="376"/>
      <c r="E390" s="376"/>
      <c r="F390" s="376"/>
      <c r="G390" s="376"/>
      <c r="H390" s="376"/>
      <c r="I390" s="377"/>
      <c r="J390" s="37"/>
      <c r="K390" s="378"/>
      <c r="L390" s="38"/>
      <c r="M390" s="38"/>
      <c r="N390" s="130"/>
      <c r="O390" s="38"/>
      <c r="P390" s="38"/>
      <c r="Q390" s="130"/>
      <c r="R390" s="38"/>
      <c r="S390" s="38"/>
      <c r="T390" s="38"/>
      <c r="U390" s="38"/>
      <c r="V390" s="38"/>
      <c r="W390" s="379"/>
      <c r="X390" s="855"/>
    </row>
    <row r="391" spans="1:24" ht="9" customHeight="1" x14ac:dyDescent="0.2">
      <c r="A391" s="224">
        <f t="shared" si="168"/>
        <v>29</v>
      </c>
      <c r="B391" s="380"/>
      <c r="C391" s="381"/>
      <c r="K391" s="226"/>
      <c r="X391" s="855"/>
    </row>
    <row r="392" spans="1:24" ht="7.5" customHeight="1" x14ac:dyDescent="0.2">
      <c r="A392" s="224">
        <f t="shared" si="168"/>
        <v>30</v>
      </c>
      <c r="B392" s="53"/>
      <c r="C392" s="382"/>
      <c r="D392" s="382"/>
      <c r="E392" s="382"/>
      <c r="F392" s="382"/>
      <c r="G392" s="382"/>
      <c r="H392" s="382"/>
      <c r="I392" s="383"/>
      <c r="J392" s="64"/>
      <c r="K392" s="384"/>
      <c r="L392" s="385"/>
      <c r="M392" s="40"/>
      <c r="N392" s="53"/>
      <c r="O392" s="386"/>
      <c r="P392" s="40"/>
      <c r="Q392" s="53"/>
      <c r="R392" s="387"/>
      <c r="S392" s="388"/>
      <c r="T392" s="382"/>
      <c r="U392" s="389"/>
      <c r="V392" s="389"/>
      <c r="W392" s="390"/>
      <c r="X392" s="855"/>
    </row>
    <row r="393" spans="1:24" ht="20.100000000000001" customHeight="1" x14ac:dyDescent="0.2">
      <c r="A393" s="224">
        <v>191</v>
      </c>
      <c r="B393" s="205" t="s">
        <v>235</v>
      </c>
      <c r="C393" s="242"/>
      <c r="D393" s="242"/>
      <c r="E393" s="242"/>
      <c r="F393" s="242"/>
      <c r="G393" s="242"/>
      <c r="H393" s="242"/>
      <c r="L393" s="391">
        <f>+ROUND(L361+L376+L387,2)</f>
        <v>2636706900.5999999</v>
      </c>
      <c r="M393" s="152"/>
      <c r="N393" s="137"/>
      <c r="O393" s="391">
        <f>+O387+O376+O361+O197</f>
        <v>235851836.92662206</v>
      </c>
      <c r="P393" s="152"/>
      <c r="Q393" s="137"/>
      <c r="R393" s="391">
        <f>+'[2]ACTA PARCIAL OBRA 04'!$R$257</f>
        <v>303224344.56999999</v>
      </c>
      <c r="S393" s="392"/>
      <c r="T393" s="152"/>
      <c r="U393" s="847">
        <f>R393+O393</f>
        <v>539076181.49662209</v>
      </c>
      <c r="V393" s="833">
        <f>IF(L393=0,0)+IF(L393&gt;0,U393/L393)</f>
        <v>0.20445055207840954</v>
      </c>
      <c r="W393" s="834"/>
      <c r="X393" s="855"/>
    </row>
    <row r="394" spans="1:24" ht="9.9499999999999993" customHeight="1" x14ac:dyDescent="0.2">
      <c r="A394" s="224">
        <f t="shared" si="168"/>
        <v>192</v>
      </c>
      <c r="B394" s="394"/>
      <c r="C394" s="40"/>
      <c r="D394" s="244"/>
      <c r="E394" s="244"/>
      <c r="F394" s="244"/>
      <c r="G394" s="244"/>
      <c r="H394" s="40"/>
      <c r="L394" s="358"/>
      <c r="M394" s="152"/>
      <c r="N394" s="137"/>
      <c r="O394" s="358"/>
      <c r="P394" s="152"/>
      <c r="Q394" s="137"/>
      <c r="R394" s="358"/>
      <c r="S394" s="392"/>
      <c r="T394" s="152"/>
      <c r="U394" s="846"/>
      <c r="V394" s="837"/>
      <c r="W394" s="838"/>
      <c r="X394" s="855"/>
    </row>
    <row r="395" spans="1:24" ht="20.100000000000001" customHeight="1" x14ac:dyDescent="0.2">
      <c r="A395" s="224">
        <f t="shared" ref="A395:A457" si="181">+A394+1</f>
        <v>193</v>
      </c>
      <c r="B395" s="205" t="s">
        <v>236</v>
      </c>
      <c r="C395" s="242"/>
      <c r="D395" s="395"/>
      <c r="E395" s="396" t="s">
        <v>237</v>
      </c>
      <c r="F395" s="849">
        <f>+'[2]ACTA PARCIAL OBRA 04'!$F$259</f>
        <v>0.25</v>
      </c>
      <c r="G395" s="397"/>
      <c r="H395" s="242" t="s">
        <v>238</v>
      </c>
      <c r="L395" s="391">
        <f>+ROUND(L393*$F395,0)</f>
        <v>659176725</v>
      </c>
      <c r="M395" s="152"/>
      <c r="N395" s="137"/>
      <c r="O395" s="391">
        <f>+ROUND(O393*$F395,2)</f>
        <v>58962959.229999997</v>
      </c>
      <c r="P395" s="152"/>
      <c r="Q395" s="137"/>
      <c r="R395" s="391">
        <f>+'[2]ACTA PARCIAL OBRA 04'!$R$259</f>
        <v>75806086.150000006</v>
      </c>
      <c r="S395" s="392"/>
      <c r="T395" s="152"/>
      <c r="U395" s="861">
        <f>+ROUND(U393*$F395,2)</f>
        <v>134769045.37</v>
      </c>
      <c r="V395" s="833">
        <f>IF(L395=0,0)+IF(L395&gt;0,U395/L395)</f>
        <v>0.2044505521186295</v>
      </c>
      <c r="W395" s="834"/>
      <c r="X395" s="855"/>
    </row>
    <row r="396" spans="1:24" ht="9.9499999999999993" customHeight="1" x14ac:dyDescent="0.2">
      <c r="A396" s="224">
        <f t="shared" si="181"/>
        <v>194</v>
      </c>
      <c r="B396" s="205"/>
      <c r="C396" s="242"/>
      <c r="D396" s="242"/>
      <c r="E396" s="242"/>
      <c r="F396" s="850"/>
      <c r="G396" s="242"/>
      <c r="H396" s="242"/>
      <c r="L396" s="358"/>
      <c r="M396" s="152"/>
      <c r="N396" s="137"/>
      <c r="O396" s="358"/>
      <c r="P396" s="152"/>
      <c r="Q396" s="137"/>
      <c r="R396" s="358"/>
      <c r="S396" s="392"/>
      <c r="T396" s="152"/>
      <c r="U396" s="846"/>
      <c r="V396" s="835"/>
      <c r="W396" s="836"/>
      <c r="X396" s="855"/>
    </row>
    <row r="397" spans="1:24" ht="20.100000000000001" customHeight="1" x14ac:dyDescent="0.2">
      <c r="A397" s="224">
        <f t="shared" si="181"/>
        <v>195</v>
      </c>
      <c r="B397" s="205" t="s">
        <v>239</v>
      </c>
      <c r="C397" s="242"/>
      <c r="D397" s="395"/>
      <c r="E397" s="396" t="s">
        <v>237</v>
      </c>
      <c r="F397" s="849">
        <f>+'[2]ACTA PARCIAL OBRA 04'!$F$261</f>
        <v>5.0000000000000001E-3</v>
      </c>
      <c r="G397" s="397"/>
      <c r="H397" s="242" t="s">
        <v>238</v>
      </c>
      <c r="I397" s="398"/>
      <c r="L397" s="391">
        <f>+ROUND(L393*$F397,0)</f>
        <v>13183535</v>
      </c>
      <c r="M397" s="152"/>
      <c r="N397" s="137"/>
      <c r="O397" s="391">
        <f>+ROUND(O393*$F397,2)</f>
        <v>1179259.18</v>
      </c>
      <c r="P397" s="152"/>
      <c r="Q397" s="137"/>
      <c r="R397" s="391">
        <f>+'[2]ACTA PARCIAL OBRA 04'!$R$261</f>
        <v>1516121.7199999997</v>
      </c>
      <c r="S397" s="392"/>
      <c r="T397" s="152"/>
      <c r="U397" s="861">
        <f>+ROUND(U395*$F397,2)</f>
        <v>673845.23</v>
      </c>
      <c r="V397" s="833">
        <f>IF(L397=0,0)+IF(L397&gt;0,U397/L397)</f>
        <v>5.1112636330089008E-2</v>
      </c>
      <c r="W397" s="834"/>
      <c r="X397" s="855"/>
    </row>
    <row r="398" spans="1:24" ht="9.9499999999999993" customHeight="1" x14ac:dyDescent="0.2">
      <c r="A398" s="224">
        <f t="shared" si="181"/>
        <v>196</v>
      </c>
      <c r="B398" s="205"/>
      <c r="C398" s="242"/>
      <c r="D398" s="242"/>
      <c r="E398" s="242"/>
      <c r="F398" s="850"/>
      <c r="G398" s="242"/>
      <c r="H398" s="242"/>
      <c r="L398" s="358"/>
      <c r="M398" s="152"/>
      <c r="N398" s="137"/>
      <c r="O398" s="358"/>
      <c r="P398" s="152"/>
      <c r="Q398" s="137"/>
      <c r="R398" s="358"/>
      <c r="S398" s="392"/>
      <c r="T398" s="152"/>
      <c r="U398" s="846"/>
      <c r="V398" s="835"/>
      <c r="W398" s="836"/>
      <c r="X398" s="855"/>
    </row>
    <row r="399" spans="1:24" ht="20.100000000000001" customHeight="1" x14ac:dyDescent="0.2">
      <c r="A399" s="224">
        <f t="shared" si="181"/>
        <v>197</v>
      </c>
      <c r="B399" s="205" t="s">
        <v>240</v>
      </c>
      <c r="C399" s="242"/>
      <c r="D399" s="395"/>
      <c r="E399" s="396" t="s">
        <v>237</v>
      </c>
      <c r="F399" s="849">
        <f>+'[2]ACTA PARCIAL OBRA 04'!$F$263</f>
        <v>3.7815126050420103E-2</v>
      </c>
      <c r="G399" s="397"/>
      <c r="H399" s="242" t="s">
        <v>238</v>
      </c>
      <c r="I399" s="399">
        <f>+F395+F397+F399+F399*F401</f>
        <v>0.29999999999999993</v>
      </c>
      <c r="L399" s="391">
        <f>+ROUND(L393*$F399,0)</f>
        <v>99707404</v>
      </c>
      <c r="M399" s="152"/>
      <c r="N399" s="137"/>
      <c r="O399" s="391">
        <f>+ROUND(O393*$F399,2)</f>
        <v>8918766.9399999995</v>
      </c>
      <c r="P399" s="152"/>
      <c r="Q399" s="137"/>
      <c r="R399" s="391">
        <f>+'[2]ACTA PARCIAL OBRA 04'!$R$263</f>
        <v>11466466.800000001</v>
      </c>
      <c r="S399" s="392"/>
      <c r="T399" s="152"/>
      <c r="U399" s="861">
        <f>+ROUND(U397*$F399,2)</f>
        <v>25481.54</v>
      </c>
      <c r="V399" s="833">
        <f>IF(L399=0,0)+IF(L399&gt;0,U399/L399)</f>
        <v>2.5556316760588815E-4</v>
      </c>
      <c r="W399" s="834"/>
      <c r="X399" s="855"/>
    </row>
    <row r="400" spans="1:24" ht="9.9499999999999993" customHeight="1" x14ac:dyDescent="0.2">
      <c r="A400" s="224">
        <f t="shared" si="181"/>
        <v>198</v>
      </c>
      <c r="B400" s="205"/>
      <c r="C400" s="242"/>
      <c r="D400" s="242"/>
      <c r="E400" s="242"/>
      <c r="F400" s="850"/>
      <c r="G400" s="242"/>
      <c r="H400" s="242"/>
      <c r="L400" s="358"/>
      <c r="M400" s="152"/>
      <c r="N400" s="137"/>
      <c r="O400" s="358"/>
      <c r="P400" s="152"/>
      <c r="Q400" s="137"/>
      <c r="R400" s="358"/>
      <c r="S400" s="392"/>
      <c r="T400" s="152"/>
      <c r="U400" s="846"/>
      <c r="V400" s="835"/>
      <c r="W400" s="836"/>
      <c r="X400" s="855"/>
    </row>
    <row r="401" spans="1:24" ht="20.100000000000001" customHeight="1" x14ac:dyDescent="0.2">
      <c r="A401" s="224">
        <f t="shared" si="181"/>
        <v>199</v>
      </c>
      <c r="B401" s="205" t="s">
        <v>241</v>
      </c>
      <c r="C401" s="242"/>
      <c r="D401" s="242"/>
      <c r="E401" s="396" t="s">
        <v>237</v>
      </c>
      <c r="F401" s="849">
        <f>+'[2]ACTA PARCIAL OBRA 04'!$F$265</f>
        <v>0.19</v>
      </c>
      <c r="G401" s="397"/>
      <c r="H401" s="242" t="s">
        <v>238</v>
      </c>
      <c r="L401" s="391">
        <f>+ROUNDDOWN(L399*$F401,0)</f>
        <v>18944406</v>
      </c>
      <c r="M401" s="152"/>
      <c r="N401" s="137"/>
      <c r="O401" s="868">
        <f>+ROUNDDOWN(O399*$F401,2)</f>
        <v>1694565.71</v>
      </c>
      <c r="P401" s="152"/>
      <c r="Q401" s="137"/>
      <c r="R401" s="391">
        <f>+'[2]ACTA PARCIAL OBRA 04'!$R$265</f>
        <v>2178628.7000000002</v>
      </c>
      <c r="S401" s="392"/>
      <c r="T401" s="152"/>
      <c r="U401" s="861">
        <f>+ROUND(U399*$F401,2)</f>
        <v>4841.49</v>
      </c>
      <c r="V401" s="833">
        <f>IF(L401=0,0)+IF(L401&gt;0,U401/L401)</f>
        <v>2.5556304061473341E-4</v>
      </c>
      <c r="W401" s="834"/>
      <c r="X401" s="855"/>
    </row>
    <row r="402" spans="1:24" ht="9.9499999999999993" customHeight="1" x14ac:dyDescent="0.2">
      <c r="A402" s="224">
        <f t="shared" si="181"/>
        <v>200</v>
      </c>
      <c r="B402" s="205"/>
      <c r="C402" s="242"/>
      <c r="D402" s="242"/>
      <c r="E402" s="242"/>
      <c r="F402" s="242"/>
      <c r="G402" s="242"/>
      <c r="H402" s="242"/>
      <c r="L402" s="358"/>
      <c r="M402" s="152"/>
      <c r="N402" s="137"/>
      <c r="O402" s="358"/>
      <c r="P402" s="152"/>
      <c r="Q402" s="137"/>
      <c r="R402" s="358"/>
      <c r="S402" s="392"/>
      <c r="T402" s="152"/>
      <c r="U402" s="846"/>
      <c r="V402" s="835"/>
      <c r="W402" s="836"/>
      <c r="X402" s="855"/>
    </row>
    <row r="403" spans="1:24" ht="20.100000000000001" customHeight="1" x14ac:dyDescent="0.2">
      <c r="A403" s="224">
        <f t="shared" si="181"/>
        <v>201</v>
      </c>
      <c r="B403" s="205" t="s">
        <v>242</v>
      </c>
      <c r="C403" s="242"/>
      <c r="D403" s="242"/>
      <c r="E403" s="242"/>
      <c r="L403" s="391">
        <f>ROUNDDOWN(L393+L395+L397+L399+L401,0)</f>
        <v>3427718970</v>
      </c>
      <c r="M403" s="152"/>
      <c r="N403" s="137"/>
      <c r="O403" s="391">
        <f>ROUNDDOWN(O393+O395+O397+O399+O401,2)</f>
        <v>306607387.98000002</v>
      </c>
      <c r="P403" s="152"/>
      <c r="Q403" s="137"/>
      <c r="R403" s="391">
        <f>ROUNDDOWN(R393+R395+R397+R399+R401,0)</f>
        <v>394191647</v>
      </c>
      <c r="S403" s="392"/>
      <c r="T403" s="152"/>
      <c r="U403" s="861">
        <f>ROUNDDOWN(U393+U395+U397+U399+U401,2)</f>
        <v>674549395.12</v>
      </c>
      <c r="V403" s="833">
        <f>IF(L403=0,0)+IF(L403&gt;0,U403/L403)</f>
        <v>0.19679250283461833</v>
      </c>
      <c r="W403" s="834"/>
      <c r="X403" s="855"/>
    </row>
    <row r="404" spans="1:24" ht="9.9499999999999993" customHeight="1" x14ac:dyDescent="0.2">
      <c r="A404" s="224">
        <f t="shared" si="181"/>
        <v>202</v>
      </c>
      <c r="B404" s="205"/>
      <c r="C404" s="242"/>
      <c r="D404" s="242"/>
      <c r="E404" s="242"/>
      <c r="F404" s="242"/>
      <c r="G404" s="242"/>
      <c r="H404" s="242"/>
      <c r="L404" s="358"/>
      <c r="M404" s="152"/>
      <c r="N404" s="137"/>
      <c r="O404" s="358"/>
      <c r="P404" s="152"/>
      <c r="Q404" s="137"/>
      <c r="R404" s="358"/>
      <c r="S404" s="392"/>
      <c r="T404" s="152"/>
      <c r="U404" s="846"/>
      <c r="V404" s="835"/>
      <c r="W404" s="836"/>
      <c r="X404" s="855"/>
    </row>
    <row r="405" spans="1:24" ht="20.100000000000001" customHeight="1" x14ac:dyDescent="0.2">
      <c r="A405" s="224">
        <f t="shared" si="181"/>
        <v>203</v>
      </c>
      <c r="B405" s="205" t="s">
        <v>243</v>
      </c>
      <c r="C405" s="242"/>
      <c r="D405" s="242"/>
      <c r="E405" s="242"/>
      <c r="F405" s="242"/>
      <c r="G405" s="242"/>
      <c r="H405" s="242"/>
      <c r="L405" s="391">
        <f>+L66+L73+L79+L356</f>
        <v>0</v>
      </c>
      <c r="M405" s="152"/>
      <c r="N405" s="137"/>
      <c r="O405" s="391"/>
      <c r="P405" s="152"/>
      <c r="Q405" s="137"/>
      <c r="R405" s="391"/>
      <c r="S405" s="392"/>
      <c r="T405" s="152"/>
      <c r="U405" s="847">
        <f>R405+O405</f>
        <v>0</v>
      </c>
      <c r="V405" s="833">
        <f>IF(L405=0,0)+IF(L405&gt;0,U405/L405)</f>
        <v>0</v>
      </c>
      <c r="W405" s="834"/>
      <c r="X405" s="855"/>
    </row>
    <row r="406" spans="1:24" ht="9.9499999999999993" customHeight="1" x14ac:dyDescent="0.2">
      <c r="A406" s="224">
        <f t="shared" si="181"/>
        <v>204</v>
      </c>
      <c r="B406" s="394"/>
      <c r="C406" s="40"/>
      <c r="D406" s="244"/>
      <c r="E406" s="244"/>
      <c r="F406" s="244"/>
      <c r="G406" s="244"/>
      <c r="H406" s="40"/>
      <c r="L406" s="358"/>
      <c r="M406" s="152"/>
      <c r="N406" s="137"/>
      <c r="O406" s="358"/>
      <c r="P406" s="152"/>
      <c r="Q406" s="137"/>
      <c r="R406" s="358"/>
      <c r="S406" s="392"/>
      <c r="T406" s="152"/>
      <c r="U406" s="846"/>
      <c r="V406" s="837"/>
      <c r="W406" s="838"/>
      <c r="X406" s="855"/>
    </row>
    <row r="407" spans="1:24" ht="20.100000000000001" customHeight="1" x14ac:dyDescent="0.2">
      <c r="A407" s="224">
        <f t="shared" si="181"/>
        <v>205</v>
      </c>
      <c r="B407" s="205" t="s">
        <v>244</v>
      </c>
      <c r="C407" s="242"/>
      <c r="D407" s="395"/>
      <c r="E407" s="395"/>
      <c r="F407" s="849">
        <v>0.19</v>
      </c>
      <c r="G407" s="397"/>
      <c r="H407" s="242" t="s">
        <v>238</v>
      </c>
      <c r="L407" s="391">
        <f>ROUNDDOWN(L405*$F407,0)</f>
        <v>0</v>
      </c>
      <c r="M407" s="152"/>
      <c r="N407" s="137"/>
      <c r="O407" s="391">
        <v>0</v>
      </c>
      <c r="P407" s="152"/>
      <c r="Q407" s="137"/>
      <c r="R407" s="391"/>
      <c r="S407" s="392"/>
      <c r="T407" s="152"/>
      <c r="U407" s="847">
        <f>O407+R407</f>
        <v>0</v>
      </c>
      <c r="V407" s="833">
        <f>IF(L407=0,0)+IF(L407&gt;0,U407/L407)</f>
        <v>0</v>
      </c>
      <c r="W407" s="834"/>
      <c r="X407" s="855"/>
    </row>
    <row r="408" spans="1:24" ht="9.9499999999999993" customHeight="1" x14ac:dyDescent="0.2">
      <c r="A408" s="224">
        <f t="shared" si="181"/>
        <v>206</v>
      </c>
      <c r="B408" s="205"/>
      <c r="C408" s="242"/>
      <c r="D408" s="242"/>
      <c r="E408" s="242"/>
      <c r="F408" s="850"/>
      <c r="G408" s="242"/>
      <c r="H408" s="242"/>
      <c r="L408" s="358"/>
      <c r="M408" s="152"/>
      <c r="N408" s="137"/>
      <c r="O408" s="358"/>
      <c r="P408" s="152"/>
      <c r="Q408" s="137"/>
      <c r="R408" s="358"/>
      <c r="S408" s="392"/>
      <c r="T408" s="152"/>
      <c r="U408" s="846"/>
      <c r="V408" s="835"/>
      <c r="W408" s="836"/>
      <c r="X408" s="855"/>
    </row>
    <row r="409" spans="1:24" ht="20.100000000000001" customHeight="1" x14ac:dyDescent="0.2">
      <c r="A409" s="224">
        <f t="shared" si="181"/>
        <v>207</v>
      </c>
      <c r="B409" s="205" t="s">
        <v>245</v>
      </c>
      <c r="C409" s="242"/>
      <c r="D409" s="242"/>
      <c r="E409" s="242"/>
      <c r="F409" s="851"/>
      <c r="L409" s="391">
        <f>L405+L407</f>
        <v>0</v>
      </c>
      <c r="M409" s="152"/>
      <c r="N409" s="137"/>
      <c r="O409" s="391">
        <v>0</v>
      </c>
      <c r="P409" s="152"/>
      <c r="Q409" s="137"/>
      <c r="R409" s="391"/>
      <c r="S409" s="392"/>
      <c r="T409" s="152"/>
      <c r="U409" s="847">
        <f>+U407+U405</f>
        <v>0</v>
      </c>
      <c r="V409" s="833">
        <f>IF(L409=0,0)+IF(L409&gt;0,U409/L409)</f>
        <v>0</v>
      </c>
      <c r="W409" s="834"/>
      <c r="X409" s="855"/>
    </row>
    <row r="410" spans="1:24" ht="9.9499999999999993" customHeight="1" x14ac:dyDescent="0.2">
      <c r="A410" s="224">
        <f t="shared" si="181"/>
        <v>208</v>
      </c>
      <c r="B410" s="205"/>
      <c r="C410" s="242"/>
      <c r="D410" s="242"/>
      <c r="E410" s="242"/>
      <c r="F410" s="850"/>
      <c r="G410" s="242"/>
      <c r="H410" s="242"/>
      <c r="L410" s="358"/>
      <c r="M410" s="152"/>
      <c r="N410" s="137"/>
      <c r="O410" s="358"/>
      <c r="P410" s="152"/>
      <c r="Q410" s="137"/>
      <c r="R410" s="358"/>
      <c r="S410" s="392"/>
      <c r="T410" s="152"/>
      <c r="U410" s="846"/>
      <c r="V410" s="835"/>
      <c r="W410" s="836"/>
      <c r="X410" s="855"/>
    </row>
    <row r="411" spans="1:24" ht="20.100000000000001" customHeight="1" x14ac:dyDescent="0.2">
      <c r="A411" s="224">
        <f t="shared" si="181"/>
        <v>209</v>
      </c>
      <c r="B411" s="205" t="s">
        <v>246</v>
      </c>
      <c r="C411" s="242"/>
      <c r="D411" s="242"/>
      <c r="E411" s="242"/>
      <c r="F411" s="850"/>
      <c r="G411" s="242"/>
      <c r="H411" s="242"/>
      <c r="L411" s="391">
        <f>L86</f>
        <v>0</v>
      </c>
      <c r="M411" s="152"/>
      <c r="N411" s="137"/>
      <c r="O411" s="391">
        <v>0</v>
      </c>
      <c r="P411" s="152"/>
      <c r="Q411" s="137"/>
      <c r="R411" s="391">
        <v>0</v>
      </c>
      <c r="S411" s="392"/>
      <c r="T411" s="152"/>
      <c r="U411" s="847">
        <f>R411+O411</f>
        <v>0</v>
      </c>
      <c r="V411" s="833">
        <v>0</v>
      </c>
      <c r="W411" s="834"/>
      <c r="X411" s="855"/>
    </row>
    <row r="412" spans="1:24" ht="9.9499999999999993" customHeight="1" x14ac:dyDescent="0.2">
      <c r="A412" s="224">
        <f t="shared" si="181"/>
        <v>210</v>
      </c>
      <c r="B412" s="394"/>
      <c r="C412" s="40"/>
      <c r="D412" s="244"/>
      <c r="E412" s="244"/>
      <c r="F412" s="852"/>
      <c r="G412" s="244"/>
      <c r="H412" s="40"/>
      <c r="L412" s="358"/>
      <c r="M412" s="152"/>
      <c r="N412" s="137"/>
      <c r="O412" s="358"/>
      <c r="P412" s="152"/>
      <c r="Q412" s="137"/>
      <c r="R412" s="358"/>
      <c r="S412" s="392"/>
      <c r="T412" s="152"/>
      <c r="U412" s="846"/>
      <c r="V412" s="837"/>
      <c r="W412" s="838"/>
      <c r="X412" s="855"/>
    </row>
    <row r="413" spans="1:24" ht="20.100000000000001" customHeight="1" x14ac:dyDescent="0.2">
      <c r="A413" s="224">
        <f t="shared" si="181"/>
        <v>211</v>
      </c>
      <c r="B413" s="205" t="s">
        <v>244</v>
      </c>
      <c r="C413" s="242"/>
      <c r="D413" s="395"/>
      <c r="E413" s="395"/>
      <c r="F413" s="849">
        <v>0.19</v>
      </c>
      <c r="G413" s="397"/>
      <c r="H413" s="242" t="s">
        <v>238</v>
      </c>
      <c r="L413" s="391">
        <f>L411*$F413</f>
        <v>0</v>
      </c>
      <c r="M413" s="152"/>
      <c r="N413" s="137"/>
      <c r="O413" s="391">
        <v>0</v>
      </c>
      <c r="P413" s="152"/>
      <c r="Q413" s="137"/>
      <c r="R413" s="391">
        <v>0</v>
      </c>
      <c r="S413" s="392"/>
      <c r="T413" s="152"/>
      <c r="U413" s="847">
        <f>O413+R413</f>
        <v>0</v>
      </c>
      <c r="V413" s="833">
        <v>0</v>
      </c>
      <c r="W413" s="834"/>
      <c r="X413" s="855"/>
    </row>
    <row r="414" spans="1:24" ht="9.9499999999999993" customHeight="1" x14ac:dyDescent="0.2">
      <c r="A414" s="224">
        <f t="shared" si="181"/>
        <v>212</v>
      </c>
      <c r="B414" s="205"/>
      <c r="C414" s="242"/>
      <c r="D414" s="242"/>
      <c r="E414" s="242"/>
      <c r="F414" s="242"/>
      <c r="G414" s="242"/>
      <c r="H414" s="242"/>
      <c r="L414" s="358"/>
      <c r="M414" s="152"/>
      <c r="N414" s="137"/>
      <c r="O414" s="358"/>
      <c r="P414" s="152"/>
      <c r="Q414" s="137"/>
      <c r="R414" s="358"/>
      <c r="S414" s="392"/>
      <c r="T414" s="152"/>
      <c r="U414" s="846"/>
      <c r="V414" s="835"/>
      <c r="W414" s="836"/>
      <c r="X414" s="855"/>
    </row>
    <row r="415" spans="1:24" ht="20.100000000000001" customHeight="1" x14ac:dyDescent="0.2">
      <c r="A415" s="224">
        <f t="shared" si="181"/>
        <v>213</v>
      </c>
      <c r="B415" s="205" t="s">
        <v>247</v>
      </c>
      <c r="C415" s="242"/>
      <c r="D415" s="242"/>
      <c r="E415" s="242"/>
      <c r="L415" s="391">
        <f>L411+L413</f>
        <v>0</v>
      </c>
      <c r="M415" s="152"/>
      <c r="N415" s="137"/>
      <c r="O415" s="391">
        <v>0</v>
      </c>
      <c r="P415" s="152"/>
      <c r="Q415" s="137"/>
      <c r="R415" s="391">
        <v>0</v>
      </c>
      <c r="S415" s="392"/>
      <c r="T415" s="152"/>
      <c r="U415" s="847">
        <f>+U413+U411</f>
        <v>0</v>
      </c>
      <c r="V415" s="833">
        <v>0</v>
      </c>
      <c r="W415" s="834"/>
      <c r="X415" s="855"/>
    </row>
    <row r="416" spans="1:24" ht="9.75" customHeight="1" x14ac:dyDescent="0.2">
      <c r="A416" s="224">
        <f t="shared" si="181"/>
        <v>214</v>
      </c>
      <c r="B416" s="205"/>
      <c r="C416" s="242"/>
      <c r="D416" s="242"/>
      <c r="E416" s="242"/>
      <c r="K416" s="226"/>
      <c r="L416" s="358"/>
      <c r="M416" s="152"/>
      <c r="N416" s="137"/>
      <c r="O416" s="358"/>
      <c r="P416" s="152"/>
      <c r="Q416" s="137"/>
      <c r="R416" s="358"/>
      <c r="S416" s="392"/>
      <c r="T416" s="152"/>
      <c r="U416" s="862"/>
      <c r="V416" s="837"/>
      <c r="W416" s="838"/>
      <c r="X416" s="855"/>
    </row>
    <row r="417" spans="1:24" ht="11.25" customHeight="1" x14ac:dyDescent="0.2">
      <c r="A417" s="224">
        <f t="shared" si="181"/>
        <v>215</v>
      </c>
      <c r="B417" s="205"/>
      <c r="C417" s="242"/>
      <c r="D417" s="242"/>
      <c r="E417" s="242"/>
      <c r="K417" s="226"/>
      <c r="L417" s="400"/>
      <c r="M417" s="152"/>
      <c r="N417" s="137"/>
      <c r="O417" s="401"/>
      <c r="P417" s="152"/>
      <c r="Q417" s="137"/>
      <c r="R417" s="401"/>
      <c r="S417" s="392"/>
      <c r="T417" s="152"/>
      <c r="U417" s="862"/>
      <c r="V417" s="837"/>
      <c r="W417" s="838"/>
      <c r="X417" s="855"/>
    </row>
    <row r="418" spans="1:24" ht="24.75" customHeight="1" x14ac:dyDescent="0.2">
      <c r="A418" s="224">
        <f t="shared" si="181"/>
        <v>216</v>
      </c>
      <c r="B418" s="205" t="s">
        <v>248</v>
      </c>
      <c r="C418" s="242"/>
      <c r="D418" s="242"/>
      <c r="E418" s="242"/>
      <c r="K418" s="832">
        <f>+L418-M24</f>
        <v>0</v>
      </c>
      <c r="L418" s="393">
        <f>+L403+L409+L415</f>
        <v>3427718970</v>
      </c>
      <c r="M418" s="152"/>
      <c r="N418" s="137"/>
      <c r="O418" s="393">
        <f>+O403</f>
        <v>306607387.98000002</v>
      </c>
      <c r="P418" s="152"/>
      <c r="Q418" s="137"/>
      <c r="R418" s="393">
        <f>+'[2]ACTA PARCIAL OBRA 04'!$R$282</f>
        <v>394191647.94</v>
      </c>
      <c r="S418" s="392"/>
      <c r="T418" s="152"/>
      <c r="U418" s="847">
        <f>+U403+U409+U415</f>
        <v>674549395.12</v>
      </c>
      <c r="V418" s="833">
        <f>IF(L418=0,0)+IF(L418&gt;0,U418/L418)</f>
        <v>0.19679250283461833</v>
      </c>
      <c r="W418" s="834"/>
      <c r="X418" s="855"/>
    </row>
    <row r="419" spans="1:24" ht="11.25" customHeight="1" x14ac:dyDescent="0.2">
      <c r="A419" s="224">
        <f t="shared" si="181"/>
        <v>217</v>
      </c>
      <c r="B419" s="205"/>
      <c r="C419" s="242"/>
      <c r="D419" s="242"/>
      <c r="E419" s="242"/>
      <c r="K419" s="226"/>
      <c r="L419" s="358"/>
      <c r="M419" s="152"/>
      <c r="N419" s="137"/>
      <c r="O419" s="401"/>
      <c r="P419" s="152"/>
      <c r="Q419" s="137"/>
      <c r="R419" s="401"/>
      <c r="S419" s="392"/>
      <c r="T419" s="152"/>
      <c r="U419" s="364"/>
      <c r="V419" s="837"/>
      <c r="W419" s="838"/>
      <c r="X419" s="855"/>
    </row>
    <row r="420" spans="1:24" s="176" customFormat="1" ht="24.75" customHeight="1" x14ac:dyDescent="0.2">
      <c r="A420" s="224">
        <f t="shared" si="181"/>
        <v>218</v>
      </c>
      <c r="B420" s="403" t="s">
        <v>527</v>
      </c>
      <c r="C420" s="404"/>
      <c r="D420" s="404"/>
      <c r="E420" s="404"/>
      <c r="I420" s="405"/>
      <c r="J420" s="201"/>
      <c r="K420" s="406"/>
      <c r="L420" s="407">
        <f>+L408+L414+L422</f>
        <v>0</v>
      </c>
      <c r="M420" s="202"/>
      <c r="N420" s="203"/>
      <c r="O420" s="407"/>
      <c r="P420" s="202"/>
      <c r="Q420" s="203"/>
      <c r="R420" s="407"/>
      <c r="S420" s="408"/>
      <c r="T420" s="202"/>
      <c r="U420" s="409">
        <v>0</v>
      </c>
      <c r="V420" s="839">
        <v>0</v>
      </c>
      <c r="W420" s="840"/>
      <c r="X420" s="855"/>
    </row>
    <row r="421" spans="1:24" ht="9.9499999999999993" customHeight="1" x14ac:dyDescent="0.2">
      <c r="A421" s="224">
        <f t="shared" si="181"/>
        <v>219</v>
      </c>
      <c r="B421" s="205"/>
      <c r="C421" s="242"/>
      <c r="D421" s="242"/>
      <c r="E421" s="242"/>
      <c r="F421" s="242"/>
      <c r="G421" s="242"/>
      <c r="H421" s="242"/>
      <c r="L421" s="358"/>
      <c r="M421" s="152"/>
      <c r="N421" s="137"/>
      <c r="O421" s="364"/>
      <c r="P421" s="152"/>
      <c r="Q421" s="137"/>
      <c r="R421" s="364"/>
      <c r="S421" s="392"/>
      <c r="T421" s="152"/>
      <c r="U421" s="364"/>
      <c r="V421" s="835"/>
      <c r="W421" s="836"/>
      <c r="X421" s="855"/>
    </row>
    <row r="422" spans="1:24" ht="20.100000000000001" customHeight="1" x14ac:dyDescent="0.2">
      <c r="A422" s="224">
        <v>218</v>
      </c>
      <c r="B422" s="205" t="s">
        <v>249</v>
      </c>
      <c r="C422" s="242"/>
      <c r="D422" s="242"/>
      <c r="E422" s="242"/>
      <c r="F422" s="242"/>
      <c r="G422" s="242"/>
      <c r="H422" s="242"/>
      <c r="L422" s="410"/>
      <c r="M422" s="152"/>
      <c r="N422" s="137"/>
      <c r="O422" s="411">
        <f>+O424-O418</f>
        <v>1.9999980926513672E-2</v>
      </c>
      <c r="P422" s="152"/>
      <c r="Q422" s="137"/>
      <c r="R422" s="411">
        <f>+'[2]ACTA PARCIAL OBRA 04'!$R$284</f>
        <v>0.06</v>
      </c>
      <c r="S422" s="392"/>
      <c r="T422" s="152"/>
      <c r="U422" s="411">
        <f>+'[2]ACTA PARCIAL OBRA 04'!$U$284</f>
        <v>0.06</v>
      </c>
      <c r="V422" s="841"/>
      <c r="W422" s="842"/>
      <c r="X422" s="855"/>
    </row>
    <row r="423" spans="1:24" ht="9.9499999999999993" customHeight="1" x14ac:dyDescent="0.2">
      <c r="A423" s="224">
        <f t="shared" si="181"/>
        <v>219</v>
      </c>
      <c r="B423" s="205"/>
      <c r="C423" s="242"/>
      <c r="D423" s="242"/>
      <c r="E423" s="242"/>
      <c r="F423" s="242"/>
      <c r="G423" s="242"/>
      <c r="H423" s="242"/>
      <c r="L423" s="358"/>
      <c r="M423" s="152"/>
      <c r="N423" s="137"/>
      <c r="O423" s="364"/>
      <c r="P423" s="152"/>
      <c r="Q423" s="137"/>
      <c r="R423" s="364"/>
      <c r="S423" s="392"/>
      <c r="T423" s="152"/>
      <c r="U423" s="364"/>
      <c r="V423" s="835"/>
      <c r="W423" s="836"/>
      <c r="X423" s="855"/>
    </row>
    <row r="424" spans="1:24" ht="20.100000000000001" customHeight="1" x14ac:dyDescent="0.2">
      <c r="A424" s="224">
        <f t="shared" si="181"/>
        <v>220</v>
      </c>
      <c r="B424" s="205" t="s">
        <v>526</v>
      </c>
      <c r="C424" s="242"/>
      <c r="D424" s="242"/>
      <c r="E424" s="242"/>
      <c r="K424" s="402"/>
      <c r="L424" s="391">
        <f>+L420+L422+L418</f>
        <v>3427718970</v>
      </c>
      <c r="M424" s="152"/>
      <c r="N424" s="137"/>
      <c r="O424" s="391">
        <f>ROUND(+O418,0)</f>
        <v>306607388</v>
      </c>
      <c r="P424" s="152"/>
      <c r="Q424" s="137"/>
      <c r="R424" s="391">
        <f>+'[2]ACTA PARCIAL OBRA 04'!$R$286</f>
        <v>394191648</v>
      </c>
      <c r="S424" s="392"/>
      <c r="T424" s="152"/>
      <c r="U424" s="861">
        <f>+U420+U422+U418</f>
        <v>674549395.17999995</v>
      </c>
      <c r="V424" s="833">
        <f>IF(L424=0,0)+IF(L424&gt;0,U424/L424)</f>
        <v>0.19679250285212266</v>
      </c>
      <c r="W424" s="834"/>
      <c r="X424" s="855"/>
    </row>
    <row r="425" spans="1:24" ht="9.9499999999999993" customHeight="1" x14ac:dyDescent="0.2">
      <c r="A425" s="224">
        <f t="shared" si="181"/>
        <v>221</v>
      </c>
      <c r="B425" s="205"/>
      <c r="C425" s="242"/>
      <c r="D425" s="242"/>
      <c r="E425" s="242"/>
      <c r="F425" s="242"/>
      <c r="G425" s="242"/>
      <c r="H425" s="242"/>
      <c r="L425" s="358"/>
      <c r="M425" s="152"/>
      <c r="N425" s="137"/>
      <c r="O425" s="364"/>
      <c r="P425" s="152"/>
      <c r="Q425" s="137"/>
      <c r="R425" s="364"/>
      <c r="S425" s="392"/>
      <c r="T425" s="152"/>
      <c r="U425" s="846"/>
      <c r="V425" s="844"/>
      <c r="W425" s="845"/>
      <c r="X425" s="855"/>
    </row>
    <row r="426" spans="1:24" ht="19.5" customHeight="1" x14ac:dyDescent="0.2">
      <c r="A426" s="224">
        <f t="shared" si="181"/>
        <v>222</v>
      </c>
      <c r="B426" s="205" t="s">
        <v>250</v>
      </c>
      <c r="C426" s="242"/>
      <c r="D426" s="242"/>
      <c r="E426" s="242"/>
      <c r="F426" s="848">
        <v>0.2</v>
      </c>
      <c r="G426" s="412"/>
      <c r="H426" s="242" t="s">
        <v>238</v>
      </c>
      <c r="L426" s="391">
        <f>+L403*F426</f>
        <v>685543794</v>
      </c>
      <c r="M426" s="152"/>
      <c r="N426" s="843">
        <v>0.25</v>
      </c>
      <c r="O426" s="863">
        <f>+ROUND(O424*N426,0)</f>
        <v>76651847</v>
      </c>
      <c r="P426" s="152"/>
      <c r="Q426" s="137"/>
      <c r="R426" s="411">
        <f>+'[2]ACTA PARCIAL OBRA 04'!$R$288</f>
        <v>98547913</v>
      </c>
      <c r="S426" s="392"/>
      <c r="T426" s="152"/>
      <c r="U426" s="847">
        <f>+R426+O426</f>
        <v>175199760</v>
      </c>
      <c r="V426" s="833">
        <f>IF(L426=0,0)+IF(L426&gt;0,U426/L426)</f>
        <v>0.25556319163469809</v>
      </c>
      <c r="W426" s="834"/>
      <c r="X426" s="855"/>
    </row>
    <row r="427" spans="1:24" ht="9.9499999999999993" customHeight="1" x14ac:dyDescent="0.2">
      <c r="A427" s="224">
        <f t="shared" si="181"/>
        <v>223</v>
      </c>
      <c r="B427" s="205"/>
      <c r="C427" s="242"/>
      <c r="D427" s="242"/>
      <c r="E427" s="242"/>
      <c r="F427" s="242"/>
      <c r="G427" s="242"/>
      <c r="H427" s="242"/>
      <c r="L427" s="358"/>
      <c r="M427" s="152"/>
      <c r="N427" s="137"/>
      <c r="O427" s="364"/>
      <c r="P427" s="152"/>
      <c r="Q427" s="137"/>
      <c r="R427" s="364"/>
      <c r="S427" s="392"/>
      <c r="T427" s="152"/>
      <c r="U427" s="846"/>
      <c r="V427" s="413"/>
      <c r="W427" s="414"/>
      <c r="X427" s="855"/>
    </row>
    <row r="428" spans="1:24" ht="20.100000000000001" customHeight="1" x14ac:dyDescent="0.2">
      <c r="A428" s="224">
        <f t="shared" si="181"/>
        <v>224</v>
      </c>
      <c r="B428" s="205" t="s">
        <v>251</v>
      </c>
      <c r="C428" s="242"/>
      <c r="D428" s="242"/>
      <c r="E428" s="242"/>
      <c r="L428" s="358"/>
      <c r="M428" s="152"/>
      <c r="N428" s="137"/>
      <c r="O428" s="393">
        <f>+O424-O426</f>
        <v>229955541</v>
      </c>
      <c r="P428" s="152"/>
      <c r="Q428" s="137"/>
      <c r="R428" s="393">
        <f>+'[2]ACTA PARCIAL OBRA 04'!$R$290</f>
        <v>295643735</v>
      </c>
      <c r="S428" s="392"/>
      <c r="T428" s="152"/>
      <c r="U428" s="847">
        <f>+U424-U426</f>
        <v>499349635.17999995</v>
      </c>
      <c r="V428" s="655"/>
      <c r="W428" s="656"/>
      <c r="X428" s="855"/>
    </row>
    <row r="429" spans="1:24" ht="9.9499999999999993" customHeight="1" x14ac:dyDescent="0.2">
      <c r="A429" s="224">
        <f t="shared" si="181"/>
        <v>225</v>
      </c>
      <c r="B429" s="205"/>
      <c r="C429" s="242"/>
      <c r="D429" s="242"/>
      <c r="E429" s="242"/>
      <c r="F429" s="242"/>
      <c r="G429" s="242"/>
      <c r="H429" s="242"/>
      <c r="L429" s="358"/>
      <c r="M429" s="152"/>
      <c r="N429" s="137"/>
      <c r="O429" s="364"/>
      <c r="P429" s="152"/>
      <c r="Q429" s="137"/>
      <c r="R429" s="364"/>
      <c r="S429" s="392"/>
      <c r="T429" s="152"/>
      <c r="U429" s="846"/>
      <c r="V429" s="415"/>
      <c r="W429" s="416"/>
      <c r="X429" s="855"/>
    </row>
    <row r="430" spans="1:24" ht="12.75" customHeight="1" x14ac:dyDescent="0.2">
      <c r="A430" s="224">
        <f t="shared" si="181"/>
        <v>226</v>
      </c>
      <c r="B430" s="205"/>
      <c r="C430" s="242"/>
      <c r="D430" s="242"/>
      <c r="E430" s="242"/>
      <c r="F430" s="242"/>
      <c r="G430" s="242"/>
      <c r="H430" s="242"/>
      <c r="L430" s="417"/>
      <c r="M430" s="152"/>
      <c r="N430" s="137"/>
      <c r="O430" s="364"/>
      <c r="P430" s="152"/>
      <c r="Q430" s="137"/>
      <c r="R430" s="364"/>
      <c r="S430" s="392"/>
      <c r="T430" s="152"/>
      <c r="U430" s="846"/>
      <c r="V430" s="415"/>
      <c r="W430" s="416"/>
      <c r="X430" s="855"/>
    </row>
    <row r="431" spans="1:24" ht="20.100000000000001" customHeight="1" x14ac:dyDescent="0.2">
      <c r="A431" s="224">
        <f t="shared" si="181"/>
        <v>227</v>
      </c>
      <c r="B431" s="205" t="s">
        <v>252</v>
      </c>
      <c r="C431" s="242"/>
      <c r="D431" s="242"/>
      <c r="E431" s="242"/>
      <c r="F431" s="242"/>
      <c r="G431" s="242"/>
      <c r="H431" s="242"/>
      <c r="L431" s="417"/>
      <c r="M431" s="152"/>
      <c r="N431" s="137"/>
      <c r="O431" s="545">
        <f>+O428/M24</f>
        <v>6.7087046228880315E-2</v>
      </c>
      <c r="P431" s="152"/>
      <c r="Q431" s="137"/>
      <c r="R431" s="545">
        <f>+'[2]ACTA PARCIAL OBRA 04'!$R$293</f>
        <v>0.11500115715145688</v>
      </c>
      <c r="S431" s="392"/>
      <c r="T431" s="152"/>
      <c r="U431" s="545">
        <f>+O431+R431</f>
        <v>0.18208820338033721</v>
      </c>
      <c r="V431" s="655"/>
      <c r="W431" s="656"/>
      <c r="X431" s="855"/>
    </row>
    <row r="432" spans="1:24" ht="8.25" customHeight="1" x14ac:dyDescent="0.2">
      <c r="A432" s="224">
        <f t="shared" si="181"/>
        <v>228</v>
      </c>
      <c r="B432" s="205"/>
      <c r="C432" s="242"/>
      <c r="D432" s="242"/>
      <c r="E432" s="242"/>
      <c r="F432" s="242"/>
      <c r="G432" s="242"/>
      <c r="H432" s="242"/>
      <c r="L432" s="417"/>
      <c r="M432" s="152"/>
      <c r="N432" s="137"/>
      <c r="O432" s="364"/>
      <c r="P432" s="152"/>
      <c r="Q432" s="137"/>
      <c r="R432" s="364"/>
      <c r="S432" s="392"/>
      <c r="T432" s="152"/>
      <c r="U432" s="846"/>
      <c r="V432" s="415"/>
      <c r="W432" s="416"/>
      <c r="X432" s="855"/>
    </row>
    <row r="433" spans="1:24" ht="20.100000000000001" customHeight="1" x14ac:dyDescent="0.2">
      <c r="A433" s="224">
        <f t="shared" si="181"/>
        <v>229</v>
      </c>
      <c r="B433" s="205" t="s">
        <v>253</v>
      </c>
      <c r="C433" s="242"/>
      <c r="D433" s="242"/>
      <c r="E433" s="242"/>
      <c r="F433" s="242"/>
      <c r="G433" s="242"/>
      <c r="H433" s="242"/>
      <c r="L433" s="417"/>
      <c r="M433" s="152"/>
      <c r="N433" s="137"/>
      <c r="O433" s="393">
        <f>+ROUND(O428,0)</f>
        <v>229955541</v>
      </c>
      <c r="P433" s="152"/>
      <c r="Q433" s="137"/>
      <c r="R433" s="393">
        <f>+'[2]ACTA PARCIAL OBRA 04'!$R$295</f>
        <v>295643735</v>
      </c>
      <c r="S433" s="392"/>
      <c r="T433" s="152"/>
      <c r="U433" s="847">
        <f>+R433+O433</f>
        <v>525599276</v>
      </c>
      <c r="V433" s="655"/>
      <c r="W433" s="656"/>
      <c r="X433" s="855"/>
    </row>
    <row r="434" spans="1:24" ht="9.75" customHeight="1" x14ac:dyDescent="0.2">
      <c r="A434" s="224">
        <f t="shared" si="181"/>
        <v>230</v>
      </c>
      <c r="B434" s="138"/>
      <c r="C434" s="418"/>
      <c r="D434" s="419"/>
      <c r="E434" s="419"/>
      <c r="F434" s="419"/>
      <c r="G434" s="419"/>
      <c r="H434" s="418"/>
      <c r="I434" s="420"/>
      <c r="J434" s="65"/>
      <c r="K434" s="421"/>
      <c r="L434" s="422"/>
      <c r="M434" s="52"/>
      <c r="N434" s="204"/>
      <c r="O434" s="423"/>
      <c r="P434" s="52"/>
      <c r="Q434" s="204"/>
      <c r="R434" s="423"/>
      <c r="S434" s="424"/>
      <c r="T434" s="204"/>
      <c r="U434" s="425"/>
      <c r="V434" s="426"/>
      <c r="W434" s="427"/>
      <c r="X434" s="855"/>
    </row>
    <row r="435" spans="1:24" ht="21.75" customHeight="1" x14ac:dyDescent="0.25">
      <c r="A435" s="224">
        <f t="shared" si="181"/>
        <v>231</v>
      </c>
      <c r="B435" s="773" t="s">
        <v>548</v>
      </c>
      <c r="C435" s="774"/>
      <c r="D435" s="774"/>
      <c r="E435" s="774"/>
      <c r="F435" s="774"/>
      <c r="G435" s="774"/>
      <c r="H435" s="774"/>
      <c r="I435" s="774"/>
      <c r="J435" s="774"/>
      <c r="K435" s="774"/>
      <c r="L435" s="428"/>
      <c r="M435" s="52"/>
      <c r="N435" s="205"/>
      <c r="O435" s="423"/>
      <c r="P435" s="52"/>
      <c r="Q435" s="205"/>
      <c r="R435" s="423"/>
      <c r="S435" s="424"/>
      <c r="T435" s="52"/>
      <c r="U435" s="425"/>
      <c r="V435" s="426"/>
      <c r="W435" s="427"/>
      <c r="X435" s="855"/>
    </row>
    <row r="436" spans="1:24" s="208" customFormat="1" ht="23.25" customHeight="1" x14ac:dyDescent="0.2">
      <c r="A436" s="224">
        <f t="shared" si="181"/>
        <v>232</v>
      </c>
      <c r="B436" s="207" t="s">
        <v>549</v>
      </c>
      <c r="C436" s="429"/>
      <c r="D436" s="429"/>
      <c r="E436" s="429"/>
      <c r="F436" s="429"/>
      <c r="G436" s="429"/>
      <c r="H436" s="429"/>
      <c r="I436" s="430"/>
      <c r="J436" s="206"/>
      <c r="K436" s="431"/>
      <c r="L436" s="432"/>
      <c r="M436" s="433"/>
      <c r="N436" s="207"/>
      <c r="O436" s="222"/>
      <c r="P436" s="433"/>
      <c r="Q436" s="207"/>
      <c r="R436" s="222">
        <v>0</v>
      </c>
      <c r="S436" s="434"/>
      <c r="T436" s="433"/>
      <c r="U436" s="222">
        <v>0</v>
      </c>
      <c r="V436" s="679">
        <v>0</v>
      </c>
      <c r="W436" s="680"/>
      <c r="X436" s="855"/>
    </row>
    <row r="437" spans="1:24" s="208" customFormat="1" ht="9.9499999999999993" customHeight="1" x14ac:dyDescent="0.2">
      <c r="A437" s="224">
        <f t="shared" si="181"/>
        <v>233</v>
      </c>
      <c r="B437" s="435"/>
      <c r="C437" s="436"/>
      <c r="D437" s="437"/>
      <c r="E437" s="437"/>
      <c r="F437" s="437"/>
      <c r="G437" s="437"/>
      <c r="H437" s="436"/>
      <c r="I437" s="430"/>
      <c r="J437" s="206"/>
      <c r="K437" s="431"/>
      <c r="L437" s="438"/>
      <c r="M437" s="433"/>
      <c r="N437" s="207"/>
      <c r="O437" s="439"/>
      <c r="P437" s="433"/>
      <c r="Q437" s="207"/>
      <c r="R437" s="440"/>
      <c r="S437" s="434"/>
      <c r="T437" s="433"/>
      <c r="U437" s="440"/>
      <c r="V437" s="441"/>
      <c r="W437" s="442"/>
      <c r="X437" s="855"/>
    </row>
    <row r="438" spans="1:24" s="208" customFormat="1" ht="20.100000000000001" customHeight="1" x14ac:dyDescent="0.2">
      <c r="A438" s="224">
        <f t="shared" si="181"/>
        <v>234</v>
      </c>
      <c r="B438" s="207" t="s">
        <v>550</v>
      </c>
      <c r="C438" s="429"/>
      <c r="D438" s="443"/>
      <c r="E438" s="443"/>
      <c r="F438" s="444">
        <f>+I402</f>
        <v>0</v>
      </c>
      <c r="G438" s="445"/>
      <c r="H438" s="429" t="s">
        <v>238</v>
      </c>
      <c r="I438" s="430"/>
      <c r="J438" s="206"/>
      <c r="K438" s="431"/>
      <c r="L438" s="432"/>
      <c r="M438" s="433"/>
      <c r="N438" s="207"/>
      <c r="O438" s="446"/>
      <c r="P438" s="433"/>
      <c r="Q438" s="207"/>
      <c r="R438" s="446">
        <v>0</v>
      </c>
      <c r="S438" s="434"/>
      <c r="T438" s="433"/>
      <c r="U438" s="222">
        <v>0</v>
      </c>
      <c r="V438" s="679"/>
      <c r="W438" s="680"/>
      <c r="X438" s="855"/>
    </row>
    <row r="439" spans="1:24" s="208" customFormat="1" ht="9.9499999999999993" customHeight="1" x14ac:dyDescent="0.2">
      <c r="A439" s="224">
        <f t="shared" si="181"/>
        <v>235</v>
      </c>
      <c r="B439" s="207"/>
      <c r="C439" s="429"/>
      <c r="D439" s="429"/>
      <c r="E439" s="429"/>
      <c r="F439" s="429"/>
      <c r="G439" s="429"/>
      <c r="H439" s="429"/>
      <c r="I439" s="430"/>
      <c r="J439" s="206"/>
      <c r="K439" s="431"/>
      <c r="L439" s="438"/>
      <c r="M439" s="433"/>
      <c r="N439" s="207"/>
      <c r="O439" s="439"/>
      <c r="P439" s="433"/>
      <c r="Q439" s="207"/>
      <c r="R439" s="440"/>
      <c r="S439" s="434"/>
      <c r="T439" s="433"/>
      <c r="U439" s="440"/>
      <c r="V439" s="447"/>
      <c r="W439" s="448"/>
      <c r="X439" s="855"/>
    </row>
    <row r="440" spans="1:24" s="208" customFormat="1" ht="20.100000000000001" customHeight="1" x14ac:dyDescent="0.2">
      <c r="A440" s="224">
        <f t="shared" si="181"/>
        <v>236</v>
      </c>
      <c r="B440" s="449" t="s">
        <v>551</v>
      </c>
      <c r="C440" s="450"/>
      <c r="D440" s="450"/>
      <c r="E440" s="450"/>
      <c r="F440" s="451"/>
      <c r="G440" s="451"/>
      <c r="H440" s="452"/>
      <c r="I440" s="453"/>
      <c r="J440" s="209"/>
      <c r="K440" s="431"/>
      <c r="L440" s="454"/>
      <c r="M440" s="433"/>
      <c r="N440" s="207"/>
      <c r="O440" s="446"/>
      <c r="P440" s="433"/>
      <c r="Q440" s="207"/>
      <c r="R440" s="446"/>
      <c r="S440" s="434"/>
      <c r="T440" s="433"/>
      <c r="U440" s="222">
        <v>0</v>
      </c>
      <c r="V440" s="679">
        <v>0</v>
      </c>
      <c r="W440" s="680"/>
      <c r="X440" s="855"/>
    </row>
    <row r="441" spans="1:24" s="212" customFormat="1" ht="15" x14ac:dyDescent="0.2">
      <c r="A441" s="224">
        <f t="shared" si="181"/>
        <v>237</v>
      </c>
      <c r="B441" s="455"/>
      <c r="C441" s="456"/>
      <c r="D441" s="456"/>
      <c r="E441" s="456"/>
      <c r="F441" s="456"/>
      <c r="G441" s="456"/>
      <c r="H441" s="456"/>
      <c r="I441" s="457"/>
      <c r="J441" s="210"/>
      <c r="K441" s="458"/>
      <c r="L441" s="459"/>
      <c r="M441" s="460"/>
      <c r="N441" s="211"/>
      <c r="O441" s="461"/>
      <c r="P441" s="460"/>
      <c r="Q441" s="455"/>
      <c r="R441" s="461"/>
      <c r="S441" s="462"/>
      <c r="T441" s="460"/>
      <c r="U441" s="463"/>
      <c r="V441" s="771"/>
      <c r="W441" s="772"/>
      <c r="X441" s="855"/>
    </row>
    <row r="442" spans="1:24" s="208" customFormat="1" ht="20.100000000000001" customHeight="1" x14ac:dyDescent="0.2">
      <c r="A442" s="224">
        <f t="shared" si="181"/>
        <v>238</v>
      </c>
      <c r="B442" s="207" t="s">
        <v>552</v>
      </c>
      <c r="C442" s="429"/>
      <c r="D442" s="429"/>
      <c r="E442" s="429"/>
      <c r="F442" s="429"/>
      <c r="G442" s="429"/>
      <c r="H442" s="429"/>
      <c r="I442" s="430"/>
      <c r="J442" s="206"/>
      <c r="K442" s="431"/>
      <c r="L442" s="432"/>
      <c r="M442" s="433"/>
      <c r="N442" s="207"/>
      <c r="O442" s="222"/>
      <c r="P442" s="433"/>
      <c r="Q442" s="207"/>
      <c r="R442" s="222">
        <v>0</v>
      </c>
      <c r="S442" s="434"/>
      <c r="T442" s="433"/>
      <c r="U442" s="222">
        <v>0</v>
      </c>
      <c r="V442" s="679">
        <v>0</v>
      </c>
      <c r="W442" s="680"/>
      <c r="X442" s="855"/>
    </row>
    <row r="443" spans="1:24" s="208" customFormat="1" ht="9.9499999999999993" customHeight="1" x14ac:dyDescent="0.2">
      <c r="A443" s="224">
        <f t="shared" si="181"/>
        <v>239</v>
      </c>
      <c r="B443" s="435"/>
      <c r="C443" s="436"/>
      <c r="D443" s="437"/>
      <c r="E443" s="437"/>
      <c r="F443" s="437"/>
      <c r="G443" s="437"/>
      <c r="H443" s="436"/>
      <c r="I443" s="430"/>
      <c r="J443" s="206"/>
      <c r="K443" s="431"/>
      <c r="L443" s="438"/>
      <c r="M443" s="433"/>
      <c r="N443" s="207"/>
      <c r="O443" s="439"/>
      <c r="P443" s="433"/>
      <c r="Q443" s="207"/>
      <c r="R443" s="440"/>
      <c r="S443" s="434"/>
      <c r="T443" s="433"/>
      <c r="U443" s="440"/>
      <c r="V443" s="441"/>
      <c r="W443" s="442"/>
      <c r="X443" s="855">
        <f t="shared" ref="X410:X463" si="182">+O443+R443-U443</f>
        <v>0</v>
      </c>
    </row>
    <row r="444" spans="1:24" s="208" customFormat="1" ht="20.100000000000001" customHeight="1" x14ac:dyDescent="0.2">
      <c r="A444" s="224">
        <f t="shared" si="181"/>
        <v>240</v>
      </c>
      <c r="B444" s="207" t="s">
        <v>244</v>
      </c>
      <c r="C444" s="429"/>
      <c r="D444" s="443"/>
      <c r="E444" s="443"/>
      <c r="F444" s="853">
        <v>0.19</v>
      </c>
      <c r="G444" s="445"/>
      <c r="H444" s="429" t="s">
        <v>238</v>
      </c>
      <c r="I444" s="430"/>
      <c r="J444" s="206"/>
      <c r="K444" s="431"/>
      <c r="L444" s="432"/>
      <c r="M444" s="433"/>
      <c r="N444" s="207"/>
      <c r="O444" s="446"/>
      <c r="P444" s="433"/>
      <c r="Q444" s="207"/>
      <c r="R444" s="446">
        <v>0</v>
      </c>
      <c r="S444" s="434"/>
      <c r="T444" s="433"/>
      <c r="U444" s="222">
        <v>0</v>
      </c>
      <c r="V444" s="679"/>
      <c r="W444" s="680"/>
      <c r="X444" s="855">
        <f t="shared" si="182"/>
        <v>0</v>
      </c>
    </row>
    <row r="445" spans="1:24" s="208" customFormat="1" ht="9.9499999999999993" customHeight="1" x14ac:dyDescent="0.2">
      <c r="A445" s="224">
        <f t="shared" si="181"/>
        <v>241</v>
      </c>
      <c r="B445" s="207"/>
      <c r="C445" s="429"/>
      <c r="D445" s="429"/>
      <c r="E445" s="429"/>
      <c r="F445" s="429"/>
      <c r="G445" s="429"/>
      <c r="H445" s="429"/>
      <c r="I445" s="430"/>
      <c r="J445" s="206"/>
      <c r="K445" s="431"/>
      <c r="L445" s="438"/>
      <c r="M445" s="433"/>
      <c r="N445" s="207"/>
      <c r="O445" s="439"/>
      <c r="P445" s="433"/>
      <c r="Q445" s="207"/>
      <c r="R445" s="440"/>
      <c r="S445" s="434"/>
      <c r="T445" s="433"/>
      <c r="U445" s="440"/>
      <c r="V445" s="447"/>
      <c r="W445" s="448"/>
      <c r="X445" s="855">
        <f t="shared" si="182"/>
        <v>0</v>
      </c>
    </row>
    <row r="446" spans="1:24" s="208" customFormat="1" ht="20.100000000000001" customHeight="1" x14ac:dyDescent="0.2">
      <c r="A446" s="224">
        <f t="shared" si="181"/>
        <v>242</v>
      </c>
      <c r="B446" s="449" t="s">
        <v>553</v>
      </c>
      <c r="C446" s="450"/>
      <c r="D446" s="450"/>
      <c r="E446" s="450"/>
      <c r="F446" s="451"/>
      <c r="G446" s="451"/>
      <c r="H446" s="452"/>
      <c r="I446" s="453"/>
      <c r="J446" s="209"/>
      <c r="K446" s="431"/>
      <c r="L446" s="454"/>
      <c r="M446" s="433"/>
      <c r="N446" s="207"/>
      <c r="O446" s="446"/>
      <c r="P446" s="433"/>
      <c r="Q446" s="207"/>
      <c r="R446" s="446"/>
      <c r="S446" s="434"/>
      <c r="T446" s="433"/>
      <c r="U446" s="222">
        <v>0</v>
      </c>
      <c r="V446" s="679">
        <v>0</v>
      </c>
      <c r="W446" s="680"/>
      <c r="X446" s="855">
        <f t="shared" si="182"/>
        <v>0</v>
      </c>
    </row>
    <row r="447" spans="1:24" s="212" customFormat="1" ht="21" customHeight="1" x14ac:dyDescent="0.2">
      <c r="A447" s="224">
        <f t="shared" si="181"/>
        <v>243</v>
      </c>
      <c r="B447" s="455"/>
      <c r="C447" s="456"/>
      <c r="D447" s="456"/>
      <c r="E447" s="456"/>
      <c r="F447" s="456"/>
      <c r="G447" s="456"/>
      <c r="H447" s="456"/>
      <c r="I447" s="457"/>
      <c r="J447" s="210"/>
      <c r="K447" s="458"/>
      <c r="L447" s="459"/>
      <c r="M447" s="460"/>
      <c r="N447" s="211"/>
      <c r="O447" s="461"/>
      <c r="P447" s="460"/>
      <c r="Q447" s="455"/>
      <c r="R447" s="461"/>
      <c r="S447" s="462"/>
      <c r="T447" s="460"/>
      <c r="U447" s="463"/>
      <c r="V447" s="771"/>
      <c r="W447" s="772"/>
      <c r="X447" s="855">
        <f t="shared" si="182"/>
        <v>0</v>
      </c>
    </row>
    <row r="448" spans="1:24" s="208" customFormat="1" ht="20.100000000000001" customHeight="1" x14ac:dyDescent="0.2">
      <c r="A448" s="224">
        <f t="shared" si="181"/>
        <v>244</v>
      </c>
      <c r="B448" s="207" t="s">
        <v>554</v>
      </c>
      <c r="C448" s="429"/>
      <c r="D448" s="429"/>
      <c r="E448" s="429"/>
      <c r="F448" s="429"/>
      <c r="G448" s="429"/>
      <c r="H448" s="429"/>
      <c r="I448" s="430"/>
      <c r="J448" s="206"/>
      <c r="K448" s="431"/>
      <c r="L448" s="432"/>
      <c r="M448" s="433"/>
      <c r="N448" s="207"/>
      <c r="O448" s="222"/>
      <c r="P448" s="433"/>
      <c r="Q448" s="207"/>
      <c r="R448" s="222">
        <v>0</v>
      </c>
      <c r="S448" s="434"/>
      <c r="T448" s="433"/>
      <c r="U448" s="222">
        <v>0</v>
      </c>
      <c r="V448" s="679">
        <v>0</v>
      </c>
      <c r="W448" s="680"/>
      <c r="X448" s="855">
        <f t="shared" si="182"/>
        <v>0</v>
      </c>
    </row>
    <row r="449" spans="1:24" s="208" customFormat="1" ht="9.9499999999999993" customHeight="1" x14ac:dyDescent="0.2">
      <c r="A449" s="224">
        <f t="shared" si="181"/>
        <v>245</v>
      </c>
      <c r="B449" s="435"/>
      <c r="C449" s="436"/>
      <c r="D449" s="437"/>
      <c r="E449" s="437"/>
      <c r="F449" s="437"/>
      <c r="G449" s="437"/>
      <c r="H449" s="436"/>
      <c r="I449" s="430"/>
      <c r="J449" s="206"/>
      <c r="K449" s="431"/>
      <c r="L449" s="438"/>
      <c r="M449" s="433"/>
      <c r="N449" s="207"/>
      <c r="O449" s="439"/>
      <c r="P449" s="433"/>
      <c r="Q449" s="207"/>
      <c r="R449" s="440"/>
      <c r="S449" s="434"/>
      <c r="T449" s="433"/>
      <c r="U449" s="440"/>
      <c r="V449" s="441"/>
      <c r="W449" s="442"/>
      <c r="X449" s="855">
        <f t="shared" si="182"/>
        <v>0</v>
      </c>
    </row>
    <row r="450" spans="1:24" s="208" customFormat="1" ht="20.100000000000001" customHeight="1" x14ac:dyDescent="0.2">
      <c r="A450" s="224">
        <f t="shared" si="181"/>
        <v>246</v>
      </c>
      <c r="B450" s="207" t="s">
        <v>550</v>
      </c>
      <c r="C450" s="429"/>
      <c r="D450" s="443"/>
      <c r="E450" s="443"/>
      <c r="F450" s="444">
        <f>+I402</f>
        <v>0</v>
      </c>
      <c r="G450" s="445"/>
      <c r="H450" s="429" t="s">
        <v>238</v>
      </c>
      <c r="I450" s="430"/>
      <c r="J450" s="206"/>
      <c r="K450" s="431"/>
      <c r="L450" s="432"/>
      <c r="M450" s="433"/>
      <c r="N450" s="207"/>
      <c r="O450" s="446"/>
      <c r="P450" s="433"/>
      <c r="Q450" s="207"/>
      <c r="R450" s="446">
        <v>0</v>
      </c>
      <c r="S450" s="434"/>
      <c r="T450" s="433"/>
      <c r="U450" s="222">
        <v>0</v>
      </c>
      <c r="V450" s="679"/>
      <c r="W450" s="680"/>
      <c r="X450" s="855">
        <f t="shared" si="182"/>
        <v>0</v>
      </c>
    </row>
    <row r="451" spans="1:24" s="208" customFormat="1" ht="9.9499999999999993" customHeight="1" x14ac:dyDescent="0.2">
      <c r="A451" s="224">
        <f t="shared" si="181"/>
        <v>247</v>
      </c>
      <c r="B451" s="207"/>
      <c r="C451" s="429"/>
      <c r="D451" s="429"/>
      <c r="E451" s="429"/>
      <c r="F451" s="429"/>
      <c r="G451" s="429"/>
      <c r="H451" s="429"/>
      <c r="I451" s="430"/>
      <c r="J451" s="206"/>
      <c r="K451" s="431"/>
      <c r="L451" s="438"/>
      <c r="M451" s="433"/>
      <c r="N451" s="207"/>
      <c r="O451" s="439"/>
      <c r="P451" s="433"/>
      <c r="Q451" s="207"/>
      <c r="R451" s="440"/>
      <c r="S451" s="434"/>
      <c r="T451" s="433"/>
      <c r="U451" s="440"/>
      <c r="V451" s="447"/>
      <c r="W451" s="448"/>
      <c r="X451" s="855">
        <f t="shared" si="182"/>
        <v>0</v>
      </c>
    </row>
    <row r="452" spans="1:24" s="208" customFormat="1" ht="20.100000000000001" customHeight="1" x14ac:dyDescent="0.2">
      <c r="A452" s="224">
        <f t="shared" si="181"/>
        <v>248</v>
      </c>
      <c r="B452" s="449" t="s">
        <v>555</v>
      </c>
      <c r="C452" s="450"/>
      <c r="D452" s="450"/>
      <c r="E452" s="450"/>
      <c r="F452" s="451"/>
      <c r="G452" s="451"/>
      <c r="H452" s="452"/>
      <c r="I452" s="453"/>
      <c r="J452" s="209"/>
      <c r="K452" s="431"/>
      <c r="L452" s="454"/>
      <c r="M452" s="433"/>
      <c r="N452" s="207"/>
      <c r="O452" s="446"/>
      <c r="P452" s="433"/>
      <c r="Q452" s="207"/>
      <c r="R452" s="446"/>
      <c r="S452" s="434"/>
      <c r="T452" s="433"/>
      <c r="U452" s="222">
        <v>0</v>
      </c>
      <c r="V452" s="679">
        <v>0</v>
      </c>
      <c r="W452" s="680"/>
      <c r="X452" s="855">
        <f t="shared" si="182"/>
        <v>0</v>
      </c>
    </row>
    <row r="453" spans="1:24" s="212" customFormat="1" ht="15" x14ac:dyDescent="0.2">
      <c r="A453" s="224">
        <f t="shared" si="181"/>
        <v>249</v>
      </c>
      <c r="B453" s="455"/>
      <c r="C453" s="456"/>
      <c r="D453" s="456"/>
      <c r="E453" s="456"/>
      <c r="F453" s="456"/>
      <c r="G453" s="456"/>
      <c r="H453" s="456"/>
      <c r="I453" s="457"/>
      <c r="J453" s="210"/>
      <c r="K453" s="458"/>
      <c r="L453" s="459"/>
      <c r="M453" s="460"/>
      <c r="N453" s="211"/>
      <c r="O453" s="461"/>
      <c r="P453" s="460"/>
      <c r="Q453" s="455"/>
      <c r="R453" s="461"/>
      <c r="S453" s="462"/>
      <c r="T453" s="460"/>
      <c r="U453" s="463"/>
      <c r="V453" s="771"/>
      <c r="W453" s="772"/>
      <c r="X453" s="855">
        <f t="shared" si="182"/>
        <v>0</v>
      </c>
    </row>
    <row r="454" spans="1:24" s="208" customFormat="1" ht="20.100000000000001" customHeight="1" x14ac:dyDescent="0.2">
      <c r="A454" s="224">
        <f t="shared" si="181"/>
        <v>250</v>
      </c>
      <c r="B454" s="449" t="s">
        <v>556</v>
      </c>
      <c r="C454" s="450"/>
      <c r="D454" s="450"/>
      <c r="E454" s="450"/>
      <c r="F454" s="450"/>
      <c r="G454" s="450"/>
      <c r="H454" s="429"/>
      <c r="I454" s="430"/>
      <c r="J454" s="206"/>
      <c r="K454" s="431"/>
      <c r="L454" s="454"/>
      <c r="M454" s="433"/>
      <c r="N454" s="207"/>
      <c r="O454" s="222"/>
      <c r="P454" s="433"/>
      <c r="Q454" s="207"/>
      <c r="R454" s="222">
        <v>0</v>
      </c>
      <c r="S454" s="434"/>
      <c r="T454" s="433"/>
      <c r="U454" s="222">
        <v>0</v>
      </c>
      <c r="V454" s="679">
        <v>0</v>
      </c>
      <c r="W454" s="680"/>
      <c r="X454" s="855">
        <f t="shared" si="182"/>
        <v>0</v>
      </c>
    </row>
    <row r="455" spans="1:24" s="208" customFormat="1" ht="9.9499999999999993" customHeight="1" x14ac:dyDescent="0.2">
      <c r="A455" s="224">
        <f t="shared" si="181"/>
        <v>251</v>
      </c>
      <c r="B455" s="435"/>
      <c r="C455" s="436"/>
      <c r="D455" s="437"/>
      <c r="E455" s="437"/>
      <c r="F455" s="437"/>
      <c r="G455" s="437"/>
      <c r="H455" s="436"/>
      <c r="I455" s="430"/>
      <c r="J455" s="206"/>
      <c r="K455" s="431"/>
      <c r="L455" s="438"/>
      <c r="M455" s="433"/>
      <c r="N455" s="207"/>
      <c r="O455" s="439"/>
      <c r="P455" s="433"/>
      <c r="Q455" s="207"/>
      <c r="R455" s="440"/>
      <c r="S455" s="434"/>
      <c r="T455" s="433"/>
      <c r="U455" s="440"/>
      <c r="V455" s="441"/>
      <c r="W455" s="442"/>
      <c r="X455" s="855">
        <f t="shared" si="182"/>
        <v>0</v>
      </c>
    </row>
    <row r="456" spans="1:24" s="208" customFormat="1" ht="24.75" customHeight="1" x14ac:dyDescent="0.2">
      <c r="A456" s="224">
        <f t="shared" si="181"/>
        <v>252</v>
      </c>
      <c r="B456" s="207" t="s">
        <v>557</v>
      </c>
      <c r="C456" s="429"/>
      <c r="D456" s="429"/>
      <c r="E456" s="429"/>
      <c r="F456" s="429"/>
      <c r="G456" s="429"/>
      <c r="H456" s="429"/>
      <c r="I456" s="430"/>
      <c r="J456" s="206"/>
      <c r="K456" s="431"/>
      <c r="L456" s="464"/>
      <c r="M456" s="433"/>
      <c r="N456" s="213"/>
      <c r="O456" s="465">
        <f>+O433</f>
        <v>229955541</v>
      </c>
      <c r="P456" s="433"/>
      <c r="Q456" s="207"/>
      <c r="R456" s="465">
        <f>+'[2]ACTA PARCIAL OBRA 04'!$R$295</f>
        <v>295643735</v>
      </c>
      <c r="S456" s="434"/>
      <c r="T456" s="433"/>
      <c r="U456" s="466">
        <f>+U433</f>
        <v>525599276</v>
      </c>
      <c r="V456" s="679">
        <v>0</v>
      </c>
      <c r="W456" s="680"/>
      <c r="X456" s="855">
        <f t="shared" si="182"/>
        <v>0</v>
      </c>
    </row>
    <row r="457" spans="1:24" s="208" customFormat="1" ht="9" customHeight="1" x14ac:dyDescent="0.2">
      <c r="A457" s="224">
        <f t="shared" si="181"/>
        <v>253</v>
      </c>
      <c r="B457" s="467"/>
      <c r="C457" s="468"/>
      <c r="D457" s="469"/>
      <c r="E457" s="469"/>
      <c r="F457" s="469"/>
      <c r="G457" s="469"/>
      <c r="H457" s="468"/>
      <c r="I457" s="470"/>
      <c r="J457" s="214"/>
      <c r="K457" s="471"/>
      <c r="L457" s="472"/>
      <c r="M457" s="433"/>
      <c r="N457" s="215"/>
      <c r="O457" s="473"/>
      <c r="P457" s="433"/>
      <c r="Q457" s="215"/>
      <c r="R457" s="440"/>
      <c r="S457" s="434"/>
      <c r="T457" s="215"/>
      <c r="U457" s="474"/>
      <c r="V457" s="475"/>
      <c r="W457" s="476"/>
      <c r="X457" s="855">
        <f t="shared" si="182"/>
        <v>0</v>
      </c>
    </row>
    <row r="458" spans="1:24" ht="9" customHeight="1" x14ac:dyDescent="0.2">
      <c r="B458" s="138"/>
      <c r="C458" s="418"/>
      <c r="D458" s="419"/>
      <c r="E458" s="419"/>
      <c r="F458" s="419"/>
      <c r="G458" s="419"/>
      <c r="H458" s="418"/>
      <c r="I458" s="420"/>
      <c r="J458" s="65"/>
      <c r="K458" s="421"/>
      <c r="L458" s="422"/>
      <c r="M458" s="52"/>
      <c r="N458" s="138"/>
      <c r="O458" s="423"/>
      <c r="P458" s="52"/>
      <c r="Q458" s="138"/>
      <c r="R458" s="423"/>
      <c r="S458" s="424"/>
      <c r="T458" s="204"/>
      <c r="U458" s="425"/>
      <c r="V458" s="426"/>
      <c r="W458" s="427"/>
      <c r="X458" s="855">
        <f t="shared" si="182"/>
        <v>0</v>
      </c>
    </row>
    <row r="459" spans="1:24" ht="8.1" customHeight="1" x14ac:dyDescent="0.2">
      <c r="B459" s="52"/>
      <c r="C459" s="247"/>
      <c r="D459" s="247"/>
      <c r="E459" s="247"/>
      <c r="F459" s="247"/>
      <c r="G459" s="247"/>
      <c r="H459" s="247"/>
      <c r="L459" s="247"/>
      <c r="M459" s="247"/>
      <c r="N459" s="139"/>
      <c r="O459" s="247"/>
      <c r="P459" s="247"/>
      <c r="Q459" s="139"/>
      <c r="R459" s="247"/>
      <c r="S459" s="247"/>
      <c r="T459" s="247"/>
      <c r="U459" s="247"/>
      <c r="V459" s="247"/>
      <c r="W459" s="247"/>
      <c r="X459" s="855">
        <f t="shared" si="182"/>
        <v>0</v>
      </c>
    </row>
    <row r="460" spans="1:24" ht="15.75" customHeight="1" x14ac:dyDescent="0.2">
      <c r="B460" s="477" t="s">
        <v>254</v>
      </c>
      <c r="C460" s="478"/>
      <c r="D460" s="655">
        <f>+L424-L426</f>
        <v>2742175176</v>
      </c>
      <c r="E460" s="656"/>
      <c r="F460" s="478"/>
      <c r="G460" s="478"/>
      <c r="H460" s="478"/>
      <c r="I460" s="479" t="s">
        <v>255</v>
      </c>
      <c r="J460" s="66"/>
      <c r="K460" s="480"/>
      <c r="L460" s="393">
        <f>L426-U426</f>
        <v>510344034</v>
      </c>
      <c r="M460" s="244"/>
      <c r="N460" s="219" t="s">
        <v>51</v>
      </c>
      <c r="O460" s="481"/>
      <c r="P460" s="40"/>
      <c r="Q460" s="220" t="s">
        <v>52</v>
      </c>
      <c r="R460" s="282"/>
      <c r="S460" s="388"/>
      <c r="T460" s="282" t="s">
        <v>53</v>
      </c>
      <c r="U460" s="282"/>
      <c r="V460" s="282"/>
      <c r="W460" s="288"/>
      <c r="X460" s="855">
        <f t="shared" si="182"/>
        <v>0</v>
      </c>
    </row>
    <row r="461" spans="1:24" ht="17.45" customHeight="1" x14ac:dyDescent="0.2">
      <c r="B461" s="394"/>
      <c r="C461" s="40"/>
      <c r="D461" s="40"/>
      <c r="E461" s="40"/>
      <c r="F461" s="40"/>
      <c r="G461" s="40"/>
      <c r="H461" s="40"/>
      <c r="K461" s="482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385"/>
      <c r="X461" s="855">
        <f t="shared" si="182"/>
        <v>0</v>
      </c>
    </row>
    <row r="462" spans="1:24" ht="17.45" customHeight="1" x14ac:dyDescent="0.2">
      <c r="B462" s="394"/>
      <c r="C462" s="40"/>
      <c r="D462" s="40"/>
      <c r="E462" s="40"/>
      <c r="F462" s="40"/>
      <c r="G462" s="40"/>
      <c r="H462" s="40"/>
      <c r="K462" s="482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28"/>
      <c r="X462" s="855">
        <f t="shared" si="182"/>
        <v>0</v>
      </c>
    </row>
    <row r="463" spans="1:24" ht="15.75" x14ac:dyDescent="0.25">
      <c r="B463" s="674" t="s">
        <v>256</v>
      </c>
      <c r="C463" s="675"/>
      <c r="D463" s="675"/>
      <c r="E463" s="675"/>
      <c r="F463" s="675"/>
      <c r="G463" s="675"/>
      <c r="H463" s="675"/>
      <c r="I463" s="675"/>
      <c r="J463" s="675"/>
      <c r="K463" s="675"/>
      <c r="L463" s="675"/>
      <c r="M463" s="675"/>
      <c r="N463" s="675"/>
      <c r="O463" s="675"/>
      <c r="P463" s="675"/>
      <c r="Q463" s="675"/>
      <c r="R463" s="483"/>
      <c r="S463" s="52"/>
      <c r="T463" s="52"/>
      <c r="U463" s="52"/>
      <c r="V463" s="52"/>
      <c r="W463" s="484"/>
      <c r="X463" s="855">
        <f t="shared" si="182"/>
        <v>0</v>
      </c>
    </row>
    <row r="464" spans="1:24" ht="26.45" customHeight="1" x14ac:dyDescent="0.2">
      <c r="B464" s="485" t="s">
        <v>257</v>
      </c>
      <c r="C464" s="667" t="s">
        <v>258</v>
      </c>
      <c r="D464" s="668"/>
      <c r="E464" s="669"/>
      <c r="F464" s="561" t="s">
        <v>259</v>
      </c>
      <c r="G464" s="596"/>
      <c r="H464" s="596"/>
      <c r="I464" s="596"/>
      <c r="J464" s="562"/>
      <c r="K464" s="486" t="s">
        <v>260</v>
      </c>
      <c r="L464" s="670" t="s">
        <v>261</v>
      </c>
      <c r="M464" s="670"/>
      <c r="N464" s="192" t="s">
        <v>262</v>
      </c>
      <c r="O464" s="667" t="s">
        <v>263</v>
      </c>
      <c r="P464" s="669"/>
      <c r="Q464" s="657" t="s">
        <v>264</v>
      </c>
      <c r="R464" s="657"/>
      <c r="S464" s="52"/>
      <c r="T464" s="52"/>
      <c r="U464" s="52"/>
      <c r="V464" s="52"/>
      <c r="W464" s="484"/>
      <c r="X464" s="855" t="s">
        <v>782</v>
      </c>
    </row>
    <row r="465" spans="1:30" ht="21.75" customHeight="1" x14ac:dyDescent="0.2">
      <c r="B465" s="488">
        <v>1</v>
      </c>
      <c r="C465" s="648" t="s">
        <v>265</v>
      </c>
      <c r="D465" s="649"/>
      <c r="E465" s="650"/>
      <c r="F465" s="645" t="s">
        <v>266</v>
      </c>
      <c r="G465" s="646"/>
      <c r="H465" s="646"/>
      <c r="I465" s="646"/>
      <c r="J465" s="647"/>
      <c r="K465" s="489">
        <f>O79*1.19</f>
        <v>0</v>
      </c>
      <c r="L465" s="561">
        <v>0</v>
      </c>
      <c r="M465" s="562"/>
      <c r="N465" s="145">
        <f t="shared" ref="N465:N471" si="183">ROUND((IFERROR(+K465+L465,"")),0)</f>
        <v>0</v>
      </c>
      <c r="O465" s="561">
        <v>0</v>
      </c>
      <c r="P465" s="562"/>
      <c r="Q465" s="561">
        <f>IFERROR(+N465-O465,0)</f>
        <v>0</v>
      </c>
      <c r="R465" s="562"/>
      <c r="S465" s="52"/>
      <c r="T465" s="490"/>
      <c r="U465" s="52"/>
      <c r="V465" s="52"/>
      <c r="W465" s="484"/>
      <c r="X465" s="855" t="s">
        <v>782</v>
      </c>
    </row>
    <row r="466" spans="1:30" ht="21.75" customHeight="1" x14ac:dyDescent="0.2">
      <c r="B466" s="488">
        <v>2</v>
      </c>
      <c r="C466" s="671" t="s">
        <v>267</v>
      </c>
      <c r="D466" s="672"/>
      <c r="E466" s="673"/>
      <c r="F466" s="651" t="s">
        <v>266</v>
      </c>
      <c r="G466" s="646"/>
      <c r="H466" s="646"/>
      <c r="I466" s="646"/>
      <c r="J466" s="647"/>
      <c r="K466" s="489"/>
      <c r="L466" s="561">
        <v>0</v>
      </c>
      <c r="M466" s="562"/>
      <c r="N466" s="145">
        <f t="shared" si="183"/>
        <v>0</v>
      </c>
      <c r="O466" s="561">
        <v>0</v>
      </c>
      <c r="P466" s="562"/>
      <c r="Q466" s="561">
        <f>IFERROR(+N466-O466,0)</f>
        <v>0</v>
      </c>
      <c r="R466" s="562"/>
      <c r="S466" s="52"/>
      <c r="T466" s="490"/>
      <c r="U466" s="52"/>
      <c r="V466" s="52"/>
      <c r="W466" s="484"/>
      <c r="X466" s="855" t="s">
        <v>782</v>
      </c>
    </row>
    <row r="467" spans="1:30" ht="21.75" customHeight="1" x14ac:dyDescent="0.2">
      <c r="B467" s="491">
        <v>3</v>
      </c>
      <c r="C467" s="671" t="s">
        <v>267</v>
      </c>
      <c r="D467" s="672"/>
      <c r="E467" s="673"/>
      <c r="F467" s="651" t="s">
        <v>268</v>
      </c>
      <c r="G467" s="646"/>
      <c r="H467" s="646"/>
      <c r="I467" s="646"/>
      <c r="J467" s="647"/>
      <c r="K467" s="489">
        <f>+O86*1.19</f>
        <v>0</v>
      </c>
      <c r="L467" s="561">
        <v>0</v>
      </c>
      <c r="M467" s="562"/>
      <c r="N467" s="145">
        <f t="shared" si="183"/>
        <v>0</v>
      </c>
      <c r="O467" s="561">
        <v>0</v>
      </c>
      <c r="P467" s="562"/>
      <c r="Q467" s="561">
        <f>IFERROR(+N467-O467,0)</f>
        <v>0</v>
      </c>
      <c r="R467" s="562"/>
      <c r="S467" s="52"/>
      <c r="T467" s="492"/>
      <c r="U467" s="52"/>
      <c r="V467" s="52"/>
      <c r="W467" s="484"/>
      <c r="X467" s="855" t="s">
        <v>782</v>
      </c>
    </row>
    <row r="468" spans="1:30" ht="21.75" customHeight="1" x14ac:dyDescent="0.2">
      <c r="B468" s="487">
        <v>4</v>
      </c>
      <c r="C468" s="660" t="s">
        <v>267</v>
      </c>
      <c r="D468" s="661"/>
      <c r="E468" s="662"/>
      <c r="F468" s="597" t="s">
        <v>533</v>
      </c>
      <c r="G468" s="598"/>
      <c r="H468" s="598"/>
      <c r="I468" s="598"/>
      <c r="J468" s="599"/>
      <c r="K468" s="493"/>
      <c r="L468" s="561">
        <f>K468*$I$399</f>
        <v>0</v>
      </c>
      <c r="M468" s="562"/>
      <c r="N468" s="221">
        <f t="shared" si="183"/>
        <v>0</v>
      </c>
      <c r="O468" s="563">
        <v>0</v>
      </c>
      <c r="P468" s="564"/>
      <c r="Q468" s="594">
        <f>+N468-O468</f>
        <v>0</v>
      </c>
      <c r="R468" s="595"/>
      <c r="S468" s="52"/>
      <c r="T468" s="52"/>
      <c r="U468" s="52"/>
      <c r="V468" s="52"/>
      <c r="W468" s="484"/>
      <c r="X468" s="855" t="s">
        <v>782</v>
      </c>
    </row>
    <row r="469" spans="1:30" ht="21.75" customHeight="1" x14ac:dyDescent="0.2">
      <c r="B469" s="494">
        <v>5</v>
      </c>
      <c r="C469" s="660" t="s">
        <v>267</v>
      </c>
      <c r="D469" s="661"/>
      <c r="E469" s="662"/>
      <c r="F469" s="597" t="s">
        <v>537</v>
      </c>
      <c r="G469" s="598"/>
      <c r="H469" s="598"/>
      <c r="I469" s="598"/>
      <c r="J469" s="599"/>
      <c r="K469" s="493"/>
      <c r="L469" s="561">
        <f>K469*$I$399</f>
        <v>0</v>
      </c>
      <c r="M469" s="562"/>
      <c r="N469" s="221">
        <f t="shared" si="183"/>
        <v>0</v>
      </c>
      <c r="O469" s="563">
        <v>0</v>
      </c>
      <c r="P469" s="564"/>
      <c r="Q469" s="594">
        <f>+N469-O469</f>
        <v>0</v>
      </c>
      <c r="R469" s="595"/>
      <c r="S469" s="52"/>
      <c r="T469" s="52"/>
      <c r="U469" s="52"/>
      <c r="V469" s="52"/>
      <c r="W469" s="484"/>
      <c r="X469" s="855" t="s">
        <v>782</v>
      </c>
    </row>
    <row r="470" spans="1:30" ht="21.75" customHeight="1" x14ac:dyDescent="0.2">
      <c r="B470" s="488">
        <v>6</v>
      </c>
      <c r="C470" s="642" t="s">
        <v>267</v>
      </c>
      <c r="D470" s="643"/>
      <c r="E470" s="644"/>
      <c r="F470" s="645" t="s">
        <v>269</v>
      </c>
      <c r="G470" s="646"/>
      <c r="H470" s="646"/>
      <c r="I470" s="646"/>
      <c r="J470" s="647"/>
      <c r="K470" s="864">
        <f>ROUND(+O393-K468-K469,0)</f>
        <v>235851837</v>
      </c>
      <c r="L470" s="865">
        <f>ROUND(K470*$I$399,0)</f>
        <v>70755551</v>
      </c>
      <c r="M470" s="866"/>
      <c r="N470" s="221">
        <f t="shared" si="183"/>
        <v>306607388</v>
      </c>
      <c r="O470" s="561">
        <f>O426</f>
        <v>76651847</v>
      </c>
      <c r="P470" s="562"/>
      <c r="Q470" s="561">
        <f>IFERROR(+N470-O470,0)</f>
        <v>229955541</v>
      </c>
      <c r="R470" s="562"/>
      <c r="S470" s="52"/>
      <c r="T470" s="52"/>
      <c r="U470" s="52"/>
      <c r="V470" s="52"/>
      <c r="W470" s="484"/>
      <c r="X470" s="855" t="s">
        <v>782</v>
      </c>
    </row>
    <row r="471" spans="1:30" ht="19.5" customHeight="1" x14ac:dyDescent="0.2">
      <c r="B471" s="488">
        <v>7</v>
      </c>
      <c r="C471" s="597" t="s">
        <v>270</v>
      </c>
      <c r="D471" s="598"/>
      <c r="E471" s="599"/>
      <c r="F471" s="645" t="s">
        <v>271</v>
      </c>
      <c r="G471" s="646"/>
      <c r="H471" s="646"/>
      <c r="I471" s="646"/>
      <c r="J471" s="647"/>
      <c r="K471" s="489">
        <v>0</v>
      </c>
      <c r="L471" s="561">
        <f>K471*$I$399</f>
        <v>0</v>
      </c>
      <c r="M471" s="562"/>
      <c r="N471" s="145">
        <f t="shared" si="183"/>
        <v>0</v>
      </c>
      <c r="O471" s="561"/>
      <c r="P471" s="562"/>
      <c r="Q471" s="561">
        <f>IFERROR(+N471-O471,0)</f>
        <v>0</v>
      </c>
      <c r="R471" s="562"/>
      <c r="S471" s="52"/>
      <c r="T471" s="52"/>
      <c r="U471" s="52"/>
      <c r="V471" s="52"/>
      <c r="W471" s="484"/>
      <c r="X471" s="855" t="s">
        <v>782</v>
      </c>
    </row>
    <row r="472" spans="1:30" ht="20.25" customHeight="1" x14ac:dyDescent="0.2">
      <c r="B472" s="678" t="s">
        <v>272</v>
      </c>
      <c r="C472" s="678"/>
      <c r="D472" s="678"/>
      <c r="E472" s="678"/>
      <c r="F472" s="678"/>
      <c r="G472" s="678"/>
      <c r="H472" s="678"/>
      <c r="I472" s="678"/>
      <c r="J472" s="678"/>
      <c r="K472" s="222">
        <f>ROUND(SUM(K465:K471),0)</f>
        <v>235851837</v>
      </c>
      <c r="L472" s="679">
        <f>ROUND(SUM(L465:M471),0)</f>
        <v>70755551</v>
      </c>
      <c r="M472" s="680"/>
      <c r="N472" s="222">
        <f>ROUND(SUM(N465:N471),0)</f>
        <v>306607388</v>
      </c>
      <c r="O472" s="679">
        <f>ROUND(SUM(O465:O471),0)</f>
        <v>76651847</v>
      </c>
      <c r="P472" s="680"/>
      <c r="Q472" s="679">
        <f>ROUND(SUM(Q465:R471),0)</f>
        <v>229955541</v>
      </c>
      <c r="R472" s="680"/>
      <c r="S472" s="52"/>
      <c r="T472" s="52"/>
      <c r="U472" s="52"/>
      <c r="V472" s="52"/>
      <c r="W472" s="484"/>
    </row>
    <row r="473" spans="1:30" x14ac:dyDescent="0.2">
      <c r="B473" s="495"/>
      <c r="C473" s="496"/>
      <c r="D473" s="496"/>
      <c r="E473" s="496"/>
      <c r="F473" s="496"/>
      <c r="G473" s="496"/>
      <c r="H473" s="496"/>
      <c r="I473" s="496"/>
      <c r="J473" s="496"/>
      <c r="K473" s="142"/>
      <c r="L473" s="497"/>
      <c r="M473" s="497"/>
      <c r="N473" s="142"/>
      <c r="O473" s="497"/>
      <c r="P473" s="497"/>
      <c r="Q473" s="191"/>
      <c r="R473" s="498"/>
      <c r="S473" s="52"/>
      <c r="T473" s="52"/>
      <c r="U473" s="52"/>
      <c r="V473" s="52"/>
      <c r="W473" s="484"/>
    </row>
    <row r="474" spans="1:30" ht="17.45" customHeight="1" x14ac:dyDescent="0.2">
      <c r="B474" s="205"/>
      <c r="C474" s="247"/>
      <c r="D474" s="247"/>
      <c r="E474" s="247"/>
      <c r="F474" s="247"/>
      <c r="G474" s="247"/>
      <c r="H474" s="247"/>
      <c r="K474" s="482"/>
      <c r="L474" s="247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484"/>
    </row>
    <row r="475" spans="1:30" ht="17.45" customHeight="1" x14ac:dyDescent="0.25">
      <c r="A475" s="499"/>
      <c r="B475" s="658" t="s">
        <v>522</v>
      </c>
      <c r="C475" s="659"/>
      <c r="D475" s="659"/>
      <c r="E475" s="659"/>
      <c r="F475" s="659"/>
      <c r="G475" s="659"/>
      <c r="H475" s="659"/>
      <c r="I475" s="659"/>
      <c r="J475" s="659"/>
      <c r="K475" s="659"/>
      <c r="L475" s="659"/>
      <c r="M475" s="659"/>
      <c r="N475" s="659"/>
      <c r="O475" s="659"/>
      <c r="P475" s="659"/>
      <c r="Q475" s="659"/>
      <c r="R475" s="500"/>
      <c r="S475" s="568"/>
      <c r="T475" s="568"/>
      <c r="U475" s="501"/>
      <c r="V475" s="501"/>
      <c r="W475" s="502"/>
      <c r="X475" s="503"/>
      <c r="Y475" s="504"/>
      <c r="AB475" s="504"/>
      <c r="AC475" s="504"/>
      <c r="AD475" s="504"/>
    </row>
    <row r="476" spans="1:30" ht="25.5" customHeight="1" x14ac:dyDescent="0.2">
      <c r="A476" s="499"/>
      <c r="B476" s="505" t="s">
        <v>257</v>
      </c>
      <c r="C476" s="682" t="s">
        <v>258</v>
      </c>
      <c r="D476" s="683"/>
      <c r="E476" s="684"/>
      <c r="F476" s="685" t="s">
        <v>259</v>
      </c>
      <c r="G476" s="686"/>
      <c r="H476" s="686"/>
      <c r="I476" s="686"/>
      <c r="J476" s="687"/>
      <c r="K476" s="505" t="s">
        <v>260</v>
      </c>
      <c r="L476" s="688" t="s">
        <v>261</v>
      </c>
      <c r="M476" s="689"/>
      <c r="N476" s="506" t="s">
        <v>523</v>
      </c>
      <c r="O476" s="688" t="s">
        <v>263</v>
      </c>
      <c r="P476" s="689"/>
      <c r="Q476" s="685" t="s">
        <v>264</v>
      </c>
      <c r="R476" s="687"/>
      <c r="S476" s="568"/>
      <c r="T476" s="568"/>
      <c r="U476" s="501"/>
      <c r="V476" s="501"/>
      <c r="W476" s="502"/>
      <c r="X476" s="503"/>
      <c r="Y476" s="504"/>
      <c r="Z476" s="504"/>
      <c r="AA476" s="504"/>
      <c r="AB476" s="504"/>
      <c r="AC476" s="504"/>
      <c r="AD476" s="504"/>
    </row>
    <row r="477" spans="1:30" ht="25.5" customHeight="1" x14ac:dyDescent="0.2">
      <c r="A477" s="499"/>
      <c r="B477" s="507">
        <v>7</v>
      </c>
      <c r="C477" s="585" t="s">
        <v>267</v>
      </c>
      <c r="D477" s="586"/>
      <c r="E477" s="587"/>
      <c r="F477" s="645" t="s">
        <v>524</v>
      </c>
      <c r="G477" s="646"/>
      <c r="H477" s="646"/>
      <c r="I477" s="646"/>
      <c r="J477" s="647"/>
      <c r="K477" s="508">
        <f>+O420</f>
        <v>0</v>
      </c>
      <c r="L477" s="698" t="s">
        <v>528</v>
      </c>
      <c r="M477" s="699"/>
      <c r="N477" s="508">
        <f>+K477</f>
        <v>0</v>
      </c>
      <c r="O477" s="698" t="s">
        <v>528</v>
      </c>
      <c r="P477" s="699"/>
      <c r="Q477" s="583">
        <f>+N477</f>
        <v>0</v>
      </c>
      <c r="R477" s="584"/>
      <c r="S477" s="568"/>
      <c r="T477" s="568"/>
      <c r="U477" s="501"/>
      <c r="V477" s="501"/>
      <c r="W477" s="502"/>
      <c r="X477" s="503"/>
      <c r="Y477" s="504"/>
      <c r="Z477" s="504"/>
      <c r="AA477" s="504"/>
      <c r="AB477" s="504"/>
      <c r="AC477" s="504"/>
      <c r="AD477" s="504"/>
    </row>
    <row r="478" spans="1:30" ht="19.5" customHeight="1" x14ac:dyDescent="0.2">
      <c r="A478" s="499"/>
      <c r="B478" s="695" t="s">
        <v>525</v>
      </c>
      <c r="C478" s="696"/>
      <c r="D478" s="696"/>
      <c r="E478" s="696"/>
      <c r="F478" s="696"/>
      <c r="G478" s="696"/>
      <c r="H478" s="696"/>
      <c r="I478" s="696"/>
      <c r="J478" s="697"/>
      <c r="K478" s="509">
        <f>+K477</f>
        <v>0</v>
      </c>
      <c r="L478" s="663" t="str">
        <f>+L477</f>
        <v>N/A</v>
      </c>
      <c r="M478" s="664"/>
      <c r="N478" s="509">
        <f>+N477</f>
        <v>0</v>
      </c>
      <c r="O478" s="663" t="str">
        <f>+O477</f>
        <v>N/A</v>
      </c>
      <c r="P478" s="664"/>
      <c r="Q478" s="665">
        <f>+Q477</f>
        <v>0</v>
      </c>
      <c r="R478" s="666"/>
      <c r="S478" s="568"/>
      <c r="T478" s="568"/>
      <c r="U478" s="501"/>
      <c r="V478" s="501"/>
      <c r="W478" s="502"/>
      <c r="X478" s="503"/>
      <c r="Y478" s="504"/>
      <c r="Z478" s="504"/>
      <c r="AA478" s="504"/>
      <c r="AB478" s="504"/>
      <c r="AC478" s="504"/>
      <c r="AD478" s="504"/>
    </row>
    <row r="479" spans="1:30" ht="7.5" customHeight="1" x14ac:dyDescent="0.2">
      <c r="A479" s="499"/>
      <c r="B479" s="510"/>
      <c r="C479" s="504"/>
      <c r="D479" s="504"/>
      <c r="E479" s="504"/>
      <c r="F479" s="504"/>
      <c r="G479" s="690"/>
      <c r="H479" s="690"/>
      <c r="I479" s="511"/>
      <c r="J479" s="512"/>
      <c r="K479" s="504"/>
      <c r="L479" s="504"/>
      <c r="M479" s="690"/>
      <c r="N479" s="690"/>
      <c r="O479" s="512"/>
      <c r="P479" s="691"/>
      <c r="Q479" s="691"/>
      <c r="R479" s="512"/>
      <c r="S479" s="690"/>
      <c r="T479" s="690"/>
      <c r="U479" s="504"/>
      <c r="V479" s="504"/>
      <c r="W479" s="513"/>
      <c r="X479" s="504"/>
      <c r="Y479" s="504"/>
      <c r="Z479" s="504"/>
      <c r="AA479" s="504"/>
      <c r="AB479" s="504"/>
      <c r="AC479" s="504"/>
      <c r="AD479" s="504"/>
    </row>
    <row r="480" spans="1:30" ht="24" customHeight="1" x14ac:dyDescent="0.2">
      <c r="A480" s="499"/>
      <c r="B480" s="693" t="s">
        <v>529</v>
      </c>
      <c r="C480" s="693"/>
      <c r="D480" s="693"/>
      <c r="E480" s="693"/>
      <c r="F480" s="693"/>
      <c r="G480" s="693"/>
      <c r="H480" s="693"/>
      <c r="I480" s="693"/>
      <c r="J480" s="693"/>
      <c r="K480" s="514">
        <f>+K478+K472</f>
        <v>235851837</v>
      </c>
      <c r="L480" s="694">
        <f>+L472</f>
        <v>70755551</v>
      </c>
      <c r="M480" s="694"/>
      <c r="N480" s="514">
        <f>+N478+N472</f>
        <v>306607388</v>
      </c>
      <c r="O480" s="692">
        <f>+O472</f>
        <v>76651847</v>
      </c>
      <c r="P480" s="692"/>
      <c r="Q480" s="692">
        <f>+Q478+Q472</f>
        <v>229955541</v>
      </c>
      <c r="R480" s="692"/>
      <c r="S480" s="568"/>
      <c r="T480" s="568"/>
      <c r="U480" s="501"/>
      <c r="V480" s="501"/>
      <c r="W480" s="502"/>
      <c r="X480" s="503"/>
      <c r="Y480" s="504"/>
      <c r="Z480" s="504"/>
      <c r="AA480" s="504"/>
      <c r="AB480" s="504"/>
      <c r="AC480" s="504"/>
      <c r="AD480" s="504"/>
    </row>
    <row r="481" spans="1:30" ht="7.5" customHeight="1" x14ac:dyDescent="0.2">
      <c r="A481" s="515"/>
      <c r="B481" s="516"/>
      <c r="C481" s="517"/>
      <c r="D481" s="517"/>
      <c r="E481" s="517"/>
      <c r="F481" s="517"/>
      <c r="G481" s="517"/>
      <c r="H481" s="517"/>
      <c r="I481" s="518"/>
      <c r="J481" s="519"/>
      <c r="K481" s="140"/>
      <c r="L481" s="517"/>
      <c r="M481" s="568"/>
      <c r="N481" s="568"/>
      <c r="O481" s="501"/>
      <c r="P481" s="568"/>
      <c r="Q481" s="568"/>
      <c r="R481" s="501"/>
      <c r="S481" s="568"/>
      <c r="T481" s="568"/>
      <c r="U481" s="501"/>
      <c r="V481" s="501"/>
      <c r="W481" s="502"/>
      <c r="X481" s="520"/>
      <c r="Y481" s="140"/>
      <c r="Z481" s="504"/>
      <c r="AA481" s="504"/>
      <c r="AB481" s="140"/>
      <c r="AC481" s="140"/>
      <c r="AD481" s="140"/>
    </row>
    <row r="482" spans="1:30" ht="27.75" customHeight="1" x14ac:dyDescent="0.2">
      <c r="A482" s="515"/>
      <c r="B482" s="521"/>
      <c r="C482" s="667" t="s">
        <v>258</v>
      </c>
      <c r="D482" s="668"/>
      <c r="E482" s="669"/>
      <c r="F482" s="561" t="s">
        <v>259</v>
      </c>
      <c r="G482" s="596"/>
      <c r="H482" s="596"/>
      <c r="I482" s="596"/>
      <c r="J482" s="562"/>
      <c r="K482" s="486" t="s">
        <v>260</v>
      </c>
      <c r="L482" s="670" t="s">
        <v>261</v>
      </c>
      <c r="M482" s="670"/>
      <c r="N482" s="192" t="s">
        <v>262</v>
      </c>
      <c r="O482" s="667" t="s">
        <v>263</v>
      </c>
      <c r="P482" s="669"/>
      <c r="Q482" s="657" t="s">
        <v>264</v>
      </c>
      <c r="R482" s="657"/>
      <c r="S482" s="501"/>
      <c r="T482" s="501"/>
      <c r="U482" s="501"/>
      <c r="V482" s="501"/>
      <c r="W482" s="502"/>
      <c r="X482" s="140"/>
      <c r="Y482" s="140"/>
      <c r="Z482" s="140"/>
      <c r="AA482" s="140"/>
      <c r="AB482" s="140"/>
      <c r="AC482" s="140"/>
      <c r="AD482" s="140"/>
    </row>
    <row r="483" spans="1:30" ht="24" customHeight="1" x14ac:dyDescent="0.2">
      <c r="B483" s="495"/>
      <c r="C483" s="700" t="s">
        <v>273</v>
      </c>
      <c r="D483" s="700"/>
      <c r="E483" s="700"/>
      <c r="F483" s="700" t="s">
        <v>274</v>
      </c>
      <c r="G483" s="700"/>
      <c r="H483" s="700"/>
      <c r="I483" s="700"/>
      <c r="J483" s="700"/>
      <c r="K483" s="489"/>
      <c r="L483" s="561"/>
      <c r="M483" s="562"/>
      <c r="N483" s="145">
        <f>IFERROR(+K483+L483,"")</f>
        <v>0</v>
      </c>
      <c r="O483" s="563">
        <v>0</v>
      </c>
      <c r="P483" s="564"/>
      <c r="Q483" s="561">
        <f>IFERROR(+N483-O483,0)</f>
        <v>0</v>
      </c>
      <c r="R483" s="562"/>
      <c r="S483" s="52"/>
      <c r="T483" s="52"/>
      <c r="U483" s="52"/>
      <c r="V483" s="52"/>
      <c r="W483" s="484"/>
      <c r="Z483" s="140"/>
      <c r="AA483" s="140"/>
    </row>
    <row r="484" spans="1:30" ht="24" customHeight="1" x14ac:dyDescent="0.2">
      <c r="B484" s="495"/>
      <c r="C484" s="700" t="s">
        <v>273</v>
      </c>
      <c r="D484" s="700"/>
      <c r="E484" s="700"/>
      <c r="F484" s="660" t="s">
        <v>205</v>
      </c>
      <c r="G484" s="661"/>
      <c r="H484" s="661"/>
      <c r="I484" s="661"/>
      <c r="J484" s="662"/>
      <c r="K484" s="489"/>
      <c r="L484" s="561"/>
      <c r="M484" s="562"/>
      <c r="N484" s="145">
        <f>IFERROR(+K484+L484,"")</f>
        <v>0</v>
      </c>
      <c r="O484" s="563">
        <v>0</v>
      </c>
      <c r="P484" s="564"/>
      <c r="Q484" s="561">
        <f>IFERROR(+N484-O484,0)</f>
        <v>0</v>
      </c>
      <c r="R484" s="562"/>
      <c r="S484" s="52"/>
      <c r="T484" s="52"/>
      <c r="U484" s="52"/>
      <c r="V484" s="52"/>
      <c r="W484" s="484"/>
    </row>
    <row r="485" spans="1:30" ht="24" customHeight="1" x14ac:dyDescent="0.2">
      <c r="B485" s="495"/>
      <c r="C485" s="700" t="s">
        <v>275</v>
      </c>
      <c r="D485" s="700"/>
      <c r="E485" s="700"/>
      <c r="F485" s="660" t="s">
        <v>276</v>
      </c>
      <c r="G485" s="661"/>
      <c r="H485" s="661"/>
      <c r="I485" s="661"/>
      <c r="J485" s="662"/>
      <c r="K485" s="489"/>
      <c r="L485" s="561"/>
      <c r="M485" s="562"/>
      <c r="N485" s="145">
        <f>IFERROR(+K485+L485,"")</f>
        <v>0</v>
      </c>
      <c r="O485" s="563">
        <v>0</v>
      </c>
      <c r="P485" s="564"/>
      <c r="Q485" s="561">
        <f>IFERROR(+N485-O485,0)</f>
        <v>0</v>
      </c>
      <c r="R485" s="562"/>
      <c r="S485" s="52"/>
      <c r="T485" s="52"/>
      <c r="U485" s="52"/>
      <c r="V485" s="52"/>
      <c r="W485" s="484"/>
    </row>
    <row r="486" spans="1:30" ht="24.75" customHeight="1" x14ac:dyDescent="0.2">
      <c r="B486" s="205"/>
      <c r="C486" s="557" t="s">
        <v>534</v>
      </c>
      <c r="D486" s="557"/>
      <c r="E486" s="557"/>
      <c r="F486" s="558" t="s">
        <v>558</v>
      </c>
      <c r="G486" s="559"/>
      <c r="H486" s="559"/>
      <c r="I486" s="559"/>
      <c r="J486" s="560"/>
      <c r="K486" s="489">
        <f>O73</f>
        <v>0</v>
      </c>
      <c r="L486" s="561"/>
      <c r="M486" s="562"/>
      <c r="N486" s="145">
        <f>IFERROR(+K486+L486,"")</f>
        <v>0</v>
      </c>
      <c r="O486" s="563">
        <v>0</v>
      </c>
      <c r="P486" s="564"/>
      <c r="Q486" s="561">
        <f>IFERROR(+N486-O486,0)</f>
        <v>0</v>
      </c>
      <c r="R486" s="562"/>
      <c r="S486" s="52"/>
      <c r="T486" s="52"/>
      <c r="U486" s="52"/>
      <c r="V486" s="52"/>
      <c r="W486" s="484"/>
    </row>
    <row r="487" spans="1:30" ht="24.75" customHeight="1" x14ac:dyDescent="0.2">
      <c r="B487" s="205"/>
      <c r="C487" s="557" t="s">
        <v>534</v>
      </c>
      <c r="D487" s="557"/>
      <c r="E487" s="557"/>
      <c r="F487" s="558" t="s">
        <v>535</v>
      </c>
      <c r="G487" s="559"/>
      <c r="H487" s="559"/>
      <c r="I487" s="559"/>
      <c r="J487" s="560"/>
      <c r="K487" s="489">
        <f>+O197</f>
        <v>459626.91</v>
      </c>
      <c r="L487" s="865">
        <f>ROUND(K487*$I$399,0)</f>
        <v>137888</v>
      </c>
      <c r="M487" s="866"/>
      <c r="N487" s="867">
        <f>ROUND(IFERROR(+K487+L487,""),0)</f>
        <v>597515</v>
      </c>
      <c r="O487" s="563">
        <v>0</v>
      </c>
      <c r="P487" s="564"/>
      <c r="Q487" s="865">
        <f>IFERROR(+N487-O487,0)</f>
        <v>597515</v>
      </c>
      <c r="R487" s="866"/>
      <c r="S487" s="52"/>
      <c r="T487" s="52"/>
      <c r="U487" s="52"/>
      <c r="V487" s="52"/>
      <c r="W487" s="484"/>
    </row>
    <row r="488" spans="1:30" ht="17.25" customHeight="1" x14ac:dyDescent="0.2">
      <c r="A488" s="515"/>
      <c r="B488" s="521"/>
      <c r="C488" s="517"/>
      <c r="D488" s="517"/>
      <c r="E488" s="517"/>
      <c r="F488" s="517"/>
      <c r="G488" s="517"/>
      <c r="H488" s="517"/>
      <c r="I488" s="518"/>
      <c r="J488" s="519"/>
      <c r="K488" s="140"/>
      <c r="L488" s="517"/>
      <c r="M488" s="501"/>
      <c r="N488" s="501"/>
      <c r="O488" s="501"/>
      <c r="P488" s="501"/>
      <c r="Q488" s="501"/>
      <c r="R488" s="501"/>
      <c r="S488" s="501"/>
      <c r="T488" s="501"/>
      <c r="U488" s="501"/>
      <c r="V488" s="501"/>
      <c r="W488" s="502"/>
      <c r="X488" s="140"/>
      <c r="Y488" s="140"/>
      <c r="Z488" s="140"/>
      <c r="AA488" s="140"/>
      <c r="AB488" s="140"/>
      <c r="AC488" s="140"/>
      <c r="AD488" s="140"/>
    </row>
    <row r="489" spans="1:30" ht="23.25" customHeight="1" x14ac:dyDescent="0.25">
      <c r="A489" s="515"/>
      <c r="B489" s="254"/>
      <c r="C489" s="565" t="s">
        <v>530</v>
      </c>
      <c r="D489" s="566"/>
      <c r="E489" s="566"/>
      <c r="F489" s="566"/>
      <c r="G489" s="566"/>
      <c r="H489" s="566"/>
      <c r="I489" s="566"/>
      <c r="J489" s="566"/>
      <c r="K489" s="566"/>
      <c r="L489" s="566"/>
      <c r="M489" s="566"/>
      <c r="N489" s="566"/>
      <c r="O489" s="566"/>
      <c r="P489" s="566"/>
      <c r="Q489" s="566"/>
      <c r="R489" s="567"/>
      <c r="S489" s="568"/>
      <c r="T489" s="568"/>
      <c r="U489" s="501"/>
      <c r="V489" s="501"/>
      <c r="W489" s="502"/>
      <c r="X489" s="520"/>
      <c r="Y489" s="140"/>
      <c r="Z489" s="140"/>
      <c r="AA489" s="140"/>
      <c r="AB489" s="140"/>
      <c r="AC489" s="140"/>
      <c r="AD489" s="140"/>
    </row>
    <row r="490" spans="1:30" ht="44.25" customHeight="1" x14ac:dyDescent="0.2">
      <c r="A490" s="515"/>
      <c r="B490" s="522"/>
      <c r="C490" s="569" t="s">
        <v>258</v>
      </c>
      <c r="D490" s="570"/>
      <c r="E490" s="571"/>
      <c r="F490" s="572" t="s">
        <v>259</v>
      </c>
      <c r="G490" s="573"/>
      <c r="H490" s="573"/>
      <c r="I490" s="573"/>
      <c r="J490" s="574"/>
      <c r="K490" s="523" t="s">
        <v>531</v>
      </c>
      <c r="L490" s="569" t="s">
        <v>51</v>
      </c>
      <c r="M490" s="571"/>
      <c r="N490" s="524" t="s">
        <v>52</v>
      </c>
      <c r="O490" s="569" t="s">
        <v>53</v>
      </c>
      <c r="P490" s="571"/>
      <c r="Q490" s="572" t="s">
        <v>532</v>
      </c>
      <c r="R490" s="574"/>
      <c r="S490" s="568"/>
      <c r="T490" s="568"/>
      <c r="U490" s="501"/>
      <c r="V490" s="501"/>
      <c r="W490" s="502"/>
      <c r="X490" s="546"/>
      <c r="Y490" s="547"/>
      <c r="Z490" s="140"/>
      <c r="AA490" s="140"/>
      <c r="AB490" s="140"/>
      <c r="AC490" s="140"/>
      <c r="AD490" s="140"/>
    </row>
    <row r="491" spans="1:30" ht="24" customHeight="1" x14ac:dyDescent="0.2">
      <c r="A491" s="515"/>
      <c r="B491" s="525"/>
      <c r="C491" s="526" t="s">
        <v>267</v>
      </c>
      <c r="D491" s="527"/>
      <c r="E491" s="527"/>
      <c r="F491" s="548" t="s">
        <v>533</v>
      </c>
      <c r="G491" s="549"/>
      <c r="H491" s="549"/>
      <c r="I491" s="549"/>
      <c r="J491" s="550"/>
      <c r="K491" s="528"/>
      <c r="L491" s="551">
        <f>+Q468</f>
        <v>0</v>
      </c>
      <c r="M491" s="552"/>
      <c r="N491" s="529">
        <v>0</v>
      </c>
      <c r="O491" s="553">
        <f>+L491+N491</f>
        <v>0</v>
      </c>
      <c r="P491" s="554"/>
      <c r="Q491" s="555">
        <f>+K491-O491</f>
        <v>0</v>
      </c>
      <c r="R491" s="556"/>
      <c r="S491" s="547"/>
      <c r="T491" s="547"/>
      <c r="U491" s="140"/>
      <c r="V491" s="140"/>
      <c r="W491" s="530"/>
      <c r="X491" s="546"/>
      <c r="Y491" s="547"/>
      <c r="Z491" s="140"/>
      <c r="AA491" s="140"/>
      <c r="AB491" s="140"/>
      <c r="AC491" s="140"/>
      <c r="AD491" s="140"/>
    </row>
    <row r="492" spans="1:30" ht="17.45" customHeight="1" x14ac:dyDescent="0.2">
      <c r="A492" s="515"/>
      <c r="B492" s="521"/>
      <c r="C492" s="517"/>
      <c r="D492" s="517"/>
      <c r="E492" s="517"/>
      <c r="F492" s="517"/>
      <c r="G492" s="517"/>
      <c r="H492" s="517"/>
      <c r="I492" s="518"/>
      <c r="J492" s="519"/>
      <c r="K492" s="140"/>
      <c r="L492" s="517"/>
      <c r="M492" s="501"/>
      <c r="N492" s="501"/>
      <c r="O492" s="501"/>
      <c r="P492" s="501"/>
      <c r="Q492" s="501"/>
      <c r="R492" s="501"/>
      <c r="S492" s="501"/>
      <c r="T492" s="501"/>
      <c r="U492" s="501"/>
      <c r="V492" s="501"/>
      <c r="W492" s="502"/>
      <c r="X492" s="140"/>
      <c r="Y492" s="140"/>
      <c r="Z492" s="140"/>
      <c r="AA492" s="140"/>
      <c r="AB492" s="140"/>
      <c r="AC492" s="140"/>
      <c r="AD492" s="140"/>
    </row>
    <row r="493" spans="1:30" ht="17.45" customHeight="1" x14ac:dyDescent="0.2">
      <c r="A493" s="515"/>
      <c r="B493" s="521"/>
      <c r="C493" s="517"/>
      <c r="D493" s="517"/>
      <c r="E493" s="517"/>
      <c r="F493" s="517"/>
      <c r="G493" s="517"/>
      <c r="H493" s="517"/>
      <c r="I493" s="518"/>
      <c r="J493" s="519"/>
      <c r="K493" s="140"/>
      <c r="L493" s="517"/>
      <c r="M493" s="501"/>
      <c r="N493" s="501"/>
      <c r="O493" s="501"/>
      <c r="P493" s="501"/>
      <c r="Q493" s="501"/>
      <c r="R493" s="501"/>
      <c r="S493" s="501"/>
      <c r="T493" s="501"/>
      <c r="U493" s="501"/>
      <c r="V493" s="501"/>
      <c r="W493" s="502"/>
      <c r="X493" s="140"/>
      <c r="Y493" s="140"/>
      <c r="Z493" s="140"/>
      <c r="AA493" s="140"/>
      <c r="AB493" s="140"/>
      <c r="AC493" s="140"/>
      <c r="AD493" s="140"/>
    </row>
    <row r="494" spans="1:30" ht="17.45" customHeight="1" x14ac:dyDescent="0.2">
      <c r="B494" s="205"/>
      <c r="C494" s="247"/>
      <c r="D494" s="247"/>
      <c r="E494" s="247"/>
      <c r="F494" s="247"/>
      <c r="G494" s="247"/>
      <c r="H494" s="247"/>
      <c r="K494" s="482"/>
      <c r="L494" s="247"/>
      <c r="M494" s="52"/>
      <c r="N494" s="40"/>
      <c r="O494" s="52"/>
      <c r="P494" s="52"/>
      <c r="Q494" s="40"/>
      <c r="R494" s="52"/>
      <c r="S494" s="52"/>
      <c r="T494" s="52"/>
      <c r="U494" s="52"/>
      <c r="V494" s="52"/>
      <c r="W494" s="484"/>
    </row>
    <row r="495" spans="1:30" ht="17.45" customHeight="1" x14ac:dyDescent="0.2">
      <c r="B495" s="205"/>
      <c r="C495" s="247"/>
      <c r="D495" s="247"/>
      <c r="E495" s="247"/>
      <c r="F495" s="247"/>
      <c r="G495" s="247"/>
      <c r="H495" s="247"/>
      <c r="K495" s="482"/>
      <c r="L495" s="247"/>
      <c r="M495" s="52"/>
      <c r="N495" s="40"/>
      <c r="O495" s="52"/>
      <c r="P495" s="52"/>
      <c r="Q495" s="40"/>
      <c r="R495" s="52"/>
      <c r="S495" s="52"/>
      <c r="T495" s="52"/>
      <c r="U495" s="52"/>
      <c r="V495" s="52"/>
      <c r="W495" s="484"/>
    </row>
    <row r="496" spans="1:30" ht="17.45" customHeight="1" x14ac:dyDescent="0.2">
      <c r="B496" s="205"/>
      <c r="C496" s="247"/>
      <c r="D496" s="247"/>
      <c r="E496" s="247"/>
      <c r="F496" s="247"/>
      <c r="G496" s="247"/>
      <c r="H496" s="247"/>
      <c r="K496" s="482"/>
      <c r="L496" s="247"/>
      <c r="M496" s="52"/>
      <c r="N496" s="40"/>
      <c r="O496" s="52"/>
      <c r="P496" s="52"/>
      <c r="Q496" s="40"/>
      <c r="R496" s="52"/>
      <c r="S496" s="52"/>
      <c r="T496" s="52"/>
      <c r="U496" s="52"/>
      <c r="V496" s="52"/>
      <c r="W496" s="484"/>
    </row>
    <row r="497" spans="2:23" ht="17.45" customHeight="1" x14ac:dyDescent="0.2">
      <c r="B497" s="205"/>
      <c r="C497" s="677" t="s">
        <v>775</v>
      </c>
      <c r="D497" s="677"/>
      <c r="E497" s="677"/>
      <c r="F497" s="677"/>
      <c r="G497" s="244"/>
      <c r="K497" s="482"/>
      <c r="L497" s="531"/>
      <c r="P497" s="52"/>
      <c r="R497" s="677" t="s">
        <v>777</v>
      </c>
      <c r="S497" s="677"/>
      <c r="T497" s="677"/>
      <c r="U497" s="677"/>
      <c r="W497" s="417"/>
    </row>
    <row r="498" spans="2:23" ht="17.45" customHeight="1" x14ac:dyDescent="0.2">
      <c r="B498" s="532"/>
      <c r="C498" s="681" t="s">
        <v>277</v>
      </c>
      <c r="D498" s="681"/>
      <c r="E498" s="681"/>
      <c r="F498" s="681"/>
      <c r="G498" s="244"/>
      <c r="K498" s="482"/>
      <c r="L498" s="533"/>
      <c r="R498" s="681" t="s">
        <v>277</v>
      </c>
      <c r="S498" s="681"/>
      <c r="T498" s="681"/>
      <c r="U498" s="681"/>
      <c r="W498" s="417"/>
    </row>
    <row r="499" spans="2:23" ht="17.45" customHeight="1" x14ac:dyDescent="0.2">
      <c r="B499" s="205"/>
      <c r="C499" s="681" t="s">
        <v>776</v>
      </c>
      <c r="D499" s="681"/>
      <c r="E499" s="681"/>
      <c r="F499" s="681"/>
      <c r="G499" s="224"/>
      <c r="K499" s="482"/>
      <c r="R499" s="681" t="s">
        <v>778</v>
      </c>
      <c r="S499" s="681"/>
      <c r="T499" s="681"/>
      <c r="U499" s="681"/>
      <c r="W499" s="417"/>
    </row>
    <row r="500" spans="2:23" ht="17.45" customHeight="1" x14ac:dyDescent="0.2">
      <c r="B500" s="205"/>
      <c r="C500" s="676" t="s">
        <v>278</v>
      </c>
      <c r="D500" s="676"/>
      <c r="E500" s="676"/>
      <c r="F500" s="676"/>
      <c r="G500" s="287"/>
      <c r="K500" s="482"/>
      <c r="L500" s="869"/>
      <c r="R500" s="676" t="s">
        <v>779</v>
      </c>
      <c r="S500" s="676"/>
      <c r="T500" s="676"/>
      <c r="U500" s="676"/>
      <c r="W500" s="417"/>
    </row>
    <row r="501" spans="2:23" x14ac:dyDescent="0.2">
      <c r="B501" s="534"/>
      <c r="C501" s="69"/>
      <c r="D501" s="69"/>
      <c r="E501" s="69"/>
      <c r="F501" s="69"/>
      <c r="G501" s="69"/>
      <c r="H501" s="69"/>
      <c r="I501" s="420"/>
      <c r="J501" s="65"/>
      <c r="K501" s="421"/>
      <c r="L501" s="69"/>
      <c r="M501" s="69"/>
      <c r="N501" s="69"/>
      <c r="O501" s="69"/>
      <c r="P501" s="69"/>
      <c r="Q501" s="69"/>
      <c r="R501" s="69"/>
      <c r="S501" s="69"/>
      <c r="T501" s="69"/>
      <c r="U501" s="69"/>
      <c r="V501" s="69"/>
      <c r="W501" s="535"/>
    </row>
    <row r="509" spans="2:23" x14ac:dyDescent="0.2">
      <c r="O509" s="536"/>
    </row>
  </sheetData>
  <sheetProtection formatCells="0" formatColumns="0" formatRows="0" insertRows="0" selectLockedCells="1"/>
  <protectedRanges>
    <protectedRange sqref="F12 I11 D14:E14 J13 D53:E53 E17:J17 J19 F24:I25 H22 D24:D25 D19:E19 I30:I50 F52:I53 G18:I18 F19:H21 I19:I23 D51:I51 G12:I13 F14:J15 E23:H23 D26:I29" name="Rango4_3"/>
    <protectedRange sqref="M19:N25 E20:E21 F22" name="Rango8_1"/>
    <protectedRange sqref="T15:U19 U11:U13 T13:T14 U22 T21:U21 U20 T26:U29 T32:U49" name="Rango9_1_1"/>
    <protectedRange sqref="E10" name="Rango3_2_1"/>
    <protectedRange sqref="K9:K10 J9" name="Rango6_2_1"/>
    <protectedRange sqref="D15:E15 E24:E25" name="Rango4_1_1"/>
    <protectedRange sqref="D17" name="Rango4_2_1"/>
    <protectedRange sqref="M18:N18" name="Rango8_1_1"/>
    <protectedRange sqref="O422:R422 P432:Q432 P430:Q430" name="Rango16_1_2"/>
    <protectedRange sqref="P407:Q407 P413:Q413" name="Rango15_1_2"/>
    <protectedRange sqref="B494:W496 B486:B487 S486:W487" name="Rango14_1_2"/>
    <protectedRange sqref="B497:B500 G497:Q499 V497:W500 G500:K500 M500:Q500" name="Rango14_3"/>
    <protectedRange sqref="P395:Q395 P399:Q399 P397:Q397" name="Rango15_1_2_1"/>
    <protectedRange sqref="B463 M464:W464 D463:W463 B472:W473 B465:C467 E465:W467 M482:R482 B470:C471 E470:W471 B483:W485 C486:R487" name="Rango14_1_2_1"/>
    <protectedRange sqref="L11:L12" name="Rango7_1_1"/>
    <protectedRange sqref="F11:H11" name="Rango4_3_1"/>
    <protectedRange sqref="E11" name="Rango3_2_1_1"/>
    <protectedRange sqref="B468:C469 E468:W469" name="Rango14_1_2_1_1"/>
    <protectedRange sqref="C489 S482:W482 B488:C488 B474:W481 B482 B493:W493 B490:C492 D488:W492" name="Rango14_1_2_3"/>
    <protectedRange sqref="O438:R438 O450:R450 O444:R444" name="Rango15_1_2_2"/>
    <protectedRange sqref="C497:F498 C500:F500" name="Rango14_3_2"/>
    <protectedRange sqref="R497:U498 R500:U500" name="Rango14_3_3"/>
  </protectedRanges>
  <autoFilter ref="A200:AD457" xr:uid="{00000000-0001-0000-0000-000000000000}">
    <filterColumn colId="2" showButton="0"/>
    <filterColumn colId="3" showButton="0"/>
    <filterColumn colId="4" showButton="0"/>
    <filterColumn colId="5" showButton="0"/>
    <filterColumn colId="6" showButton="0"/>
  </autoFilter>
  <dataConsolidate/>
  <mergeCells count="837">
    <mergeCell ref="AB25:AI26"/>
    <mergeCell ref="Y1:Z1"/>
    <mergeCell ref="AA1:AB1"/>
    <mergeCell ref="Y3:Z3"/>
    <mergeCell ref="AA3:AH4"/>
    <mergeCell ref="AH6:AH8"/>
    <mergeCell ref="AH9:AH11"/>
    <mergeCell ref="AH12:AH14"/>
    <mergeCell ref="AH15:AH17"/>
    <mergeCell ref="AH18:AH20"/>
    <mergeCell ref="V453:W453"/>
    <mergeCell ref="C296:H296"/>
    <mergeCell ref="C202:H202"/>
    <mergeCell ref="C235:H235"/>
    <mergeCell ref="C236:H236"/>
    <mergeCell ref="C237:H237"/>
    <mergeCell ref="C238:H238"/>
    <mergeCell ref="C239:H239"/>
    <mergeCell ref="C240:H240"/>
    <mergeCell ref="C241:H241"/>
    <mergeCell ref="C277:H277"/>
    <mergeCell ref="C278:H278"/>
    <mergeCell ref="C279:H279"/>
    <mergeCell ref="C274:H274"/>
    <mergeCell ref="C209:H209"/>
    <mergeCell ref="C212:H212"/>
    <mergeCell ref="V249:W249"/>
    <mergeCell ref="V250:W250"/>
    <mergeCell ref="V251:W251"/>
    <mergeCell ref="C271:H271"/>
    <mergeCell ref="C272:H272"/>
    <mergeCell ref="C273:H273"/>
    <mergeCell ref="V263:W263"/>
    <mergeCell ref="V264:W264"/>
    <mergeCell ref="V454:W454"/>
    <mergeCell ref="C73:H73"/>
    <mergeCell ref="V73:W73"/>
    <mergeCell ref="C77:H77"/>
    <mergeCell ref="V77:W77"/>
    <mergeCell ref="B435:K435"/>
    <mergeCell ref="V436:W436"/>
    <mergeCell ref="V438:W438"/>
    <mergeCell ref="V440:W440"/>
    <mergeCell ref="V441:W441"/>
    <mergeCell ref="V442:W442"/>
    <mergeCell ref="V444:W444"/>
    <mergeCell ref="C336:H336"/>
    <mergeCell ref="V335:W335"/>
    <mergeCell ref="V336:W336"/>
    <mergeCell ref="C86:H86"/>
    <mergeCell ref="C85:H85"/>
    <mergeCell ref="C247:H247"/>
    <mergeCell ref="B90:L90"/>
    <mergeCell ref="C295:H295"/>
    <mergeCell ref="C328:H328"/>
    <mergeCell ref="V448:W448"/>
    <mergeCell ref="V450:W450"/>
    <mergeCell ref="V452:W452"/>
    <mergeCell ref="C323:H323"/>
    <mergeCell ref="C352:H352"/>
    <mergeCell ref="C373:H373"/>
    <mergeCell ref="C210:H210"/>
    <mergeCell ref="C211:H211"/>
    <mergeCell ref="C218:H218"/>
    <mergeCell ref="C219:H219"/>
    <mergeCell ref="C220:H220"/>
    <mergeCell ref="C246:H246"/>
    <mergeCell ref="C305:H305"/>
    <mergeCell ref="C303:H303"/>
    <mergeCell ref="C298:H298"/>
    <mergeCell ref="C299:H299"/>
    <mergeCell ref="C300:H300"/>
    <mergeCell ref="C301:H301"/>
    <mergeCell ref="C245:H245"/>
    <mergeCell ref="C275:H275"/>
    <mergeCell ref="C267:H267"/>
    <mergeCell ref="C261:H261"/>
    <mergeCell ref="C262:H262"/>
    <mergeCell ref="V456:W456"/>
    <mergeCell ref="V446:W446"/>
    <mergeCell ref="V447:W447"/>
    <mergeCell ref="C325:H325"/>
    <mergeCell ref="V325:W325"/>
    <mergeCell ref="C207:H207"/>
    <mergeCell ref="C208:H208"/>
    <mergeCell ref="C221:H221"/>
    <mergeCell ref="C222:H222"/>
    <mergeCell ref="C223:H223"/>
    <mergeCell ref="C224:H224"/>
    <mergeCell ref="C225:H225"/>
    <mergeCell ref="C226:H226"/>
    <mergeCell ref="C308:H308"/>
    <mergeCell ref="C309:H309"/>
    <mergeCell ref="C304:H304"/>
    <mergeCell ref="C306:H306"/>
    <mergeCell ref="C307:H307"/>
    <mergeCell ref="C315:H315"/>
    <mergeCell ref="C316:H316"/>
    <mergeCell ref="C310:H310"/>
    <mergeCell ref="C311:H311"/>
    <mergeCell ref="C227:H227"/>
    <mergeCell ref="C228:H228"/>
    <mergeCell ref="S3:T3"/>
    <mergeCell ref="S4:T4"/>
    <mergeCell ref="F3:Q3"/>
    <mergeCell ref="F4:Q4"/>
    <mergeCell ref="U3:W4"/>
    <mergeCell ref="B3:E4"/>
    <mergeCell ref="C324:H324"/>
    <mergeCell ref="C201:H201"/>
    <mergeCell ref="C203:H203"/>
    <mergeCell ref="V324:W324"/>
    <mergeCell ref="C69:H69"/>
    <mergeCell ref="V69:W69"/>
    <mergeCell ref="C70:H70"/>
    <mergeCell ref="V70:W70"/>
    <mergeCell ref="C71:H71"/>
    <mergeCell ref="V71:W71"/>
    <mergeCell ref="C72:H72"/>
    <mergeCell ref="V72:W72"/>
    <mergeCell ref="B89:L89"/>
    <mergeCell ref="B199:L199"/>
    <mergeCell ref="C189:H189"/>
    <mergeCell ref="C186:H186"/>
    <mergeCell ref="C91:H91"/>
    <mergeCell ref="C96:H96"/>
    <mergeCell ref="V281:W281"/>
    <mergeCell ref="V282:W282"/>
    <mergeCell ref="V265:W265"/>
    <mergeCell ref="V266:W266"/>
    <mergeCell ref="V267:W267"/>
    <mergeCell ref="V268:W268"/>
    <mergeCell ref="V269:W269"/>
    <mergeCell ref="V270:W270"/>
    <mergeCell ref="V271:W271"/>
    <mergeCell ref="V272:W272"/>
    <mergeCell ref="V273:W273"/>
    <mergeCell ref="V257:W257"/>
    <mergeCell ref="V258:W258"/>
    <mergeCell ref="V259:W259"/>
    <mergeCell ref="V260:W260"/>
    <mergeCell ref="V261:W261"/>
    <mergeCell ref="V262:W262"/>
    <mergeCell ref="V278:W278"/>
    <mergeCell ref="V279:W279"/>
    <mergeCell ref="V280:W280"/>
    <mergeCell ref="I83:L83"/>
    <mergeCell ref="N83:W83"/>
    <mergeCell ref="V85:W85"/>
    <mergeCell ref="C213:H213"/>
    <mergeCell ref="C214:H214"/>
    <mergeCell ref="C215:H215"/>
    <mergeCell ref="C216:H216"/>
    <mergeCell ref="C217:H217"/>
    <mergeCell ref="V244:W244"/>
    <mergeCell ref="V229:W229"/>
    <mergeCell ref="V230:W230"/>
    <mergeCell ref="V231:W231"/>
    <mergeCell ref="V232:W232"/>
    <mergeCell ref="C176:H176"/>
    <mergeCell ref="C184:H184"/>
    <mergeCell ref="C187:H187"/>
    <mergeCell ref="V219:W219"/>
    <mergeCell ref="V238:W238"/>
    <mergeCell ref="V239:W239"/>
    <mergeCell ref="V240:W240"/>
    <mergeCell ref="V247:W247"/>
    <mergeCell ref="V252:W252"/>
    <mergeCell ref="V253:W253"/>
    <mergeCell ref="V254:W254"/>
    <mergeCell ref="V255:W255"/>
    <mergeCell ref="V245:W245"/>
    <mergeCell ref="V246:W246"/>
    <mergeCell ref="C188:H188"/>
    <mergeCell ref="C230:H230"/>
    <mergeCell ref="C231:H231"/>
    <mergeCell ref="C232:H232"/>
    <mergeCell ref="C233:H233"/>
    <mergeCell ref="C234:H234"/>
    <mergeCell ref="C248:H248"/>
    <mergeCell ref="C249:H249"/>
    <mergeCell ref="C243:H243"/>
    <mergeCell ref="C244:H244"/>
    <mergeCell ref="C229:H229"/>
    <mergeCell ref="C66:H66"/>
    <mergeCell ref="C204:H204"/>
    <mergeCell ref="T36:U36"/>
    <mergeCell ref="T38:U38"/>
    <mergeCell ref="T41:U41"/>
    <mergeCell ref="C205:H205"/>
    <mergeCell ref="C206:H206"/>
    <mergeCell ref="C259:H259"/>
    <mergeCell ref="C146:H146"/>
    <mergeCell ref="C163:H163"/>
    <mergeCell ref="C159:H159"/>
    <mergeCell ref="C92:H92"/>
    <mergeCell ref="C94:H94"/>
    <mergeCell ref="C95:H95"/>
    <mergeCell ref="C127:H127"/>
    <mergeCell ref="B81:L81"/>
    <mergeCell ref="B79:H79"/>
    <mergeCell ref="C83:H83"/>
    <mergeCell ref="C84:H84"/>
    <mergeCell ref="C110:H110"/>
    <mergeCell ref="C111:H111"/>
    <mergeCell ref="C112:H112"/>
    <mergeCell ref="C113:H113"/>
    <mergeCell ref="C114:H114"/>
    <mergeCell ref="M24:N24"/>
    <mergeCell ref="V211:W211"/>
    <mergeCell ref="V212:W212"/>
    <mergeCell ref="V213:W213"/>
    <mergeCell ref="V220:W220"/>
    <mergeCell ref="V76:W76"/>
    <mergeCell ref="V86:W86"/>
    <mergeCell ref="V84:W84"/>
    <mergeCell ref="V214:W214"/>
    <mergeCell ref="V78:W78"/>
    <mergeCell ref="V215:W215"/>
    <mergeCell ref="T26:U26"/>
    <mergeCell ref="T32:U32"/>
    <mergeCell ref="V205:W205"/>
    <mergeCell ref="V206:W206"/>
    <mergeCell ref="V207:W207"/>
    <mergeCell ref="V208:W208"/>
    <mergeCell ref="V209:W209"/>
    <mergeCell ref="V210:W210"/>
    <mergeCell ref="V102:W102"/>
    <mergeCell ref="V216:W216"/>
    <mergeCell ref="V217:W217"/>
    <mergeCell ref="V204:W204"/>
    <mergeCell ref="V218:W218"/>
    <mergeCell ref="C115:H115"/>
    <mergeCell ref="V202:W202"/>
    <mergeCell ref="V203:W203"/>
    <mergeCell ref="B60:L60"/>
    <mergeCell ref="M50:N50"/>
    <mergeCell ref="V62:W62"/>
    <mergeCell ref="C63:H63"/>
    <mergeCell ref="V63:W63"/>
    <mergeCell ref="J52:O52"/>
    <mergeCell ref="T52:U52"/>
    <mergeCell ref="C75:H75"/>
    <mergeCell ref="C124:H124"/>
    <mergeCell ref="C125:H125"/>
    <mergeCell ref="C126:H126"/>
    <mergeCell ref="C108:H108"/>
    <mergeCell ref="C109:H109"/>
    <mergeCell ref="C132:H132"/>
    <mergeCell ref="C133:H133"/>
    <mergeCell ref="C148:H148"/>
    <mergeCell ref="C128:H128"/>
    <mergeCell ref="C129:H129"/>
    <mergeCell ref="C130:H130"/>
    <mergeCell ref="C131:H131"/>
    <mergeCell ref="C150:H150"/>
    <mergeCell ref="C321:H321"/>
    <mergeCell ref="C317:H317"/>
    <mergeCell ref="C318:H318"/>
    <mergeCell ref="D14:H14"/>
    <mergeCell ref="D18:F18"/>
    <mergeCell ref="C62:H62"/>
    <mergeCell ref="V66:W66"/>
    <mergeCell ref="C64:H64"/>
    <mergeCell ref="V64:W64"/>
    <mergeCell ref="C65:H65"/>
    <mergeCell ref="V65:W65"/>
    <mergeCell ref="J11:J14"/>
    <mergeCell ref="T16:U16"/>
    <mergeCell ref="T18:U18"/>
    <mergeCell ref="T23:U23"/>
    <mergeCell ref="T28:U28"/>
    <mergeCell ref="T34:U34"/>
    <mergeCell ref="T42:U42"/>
    <mergeCell ref="D19:E19"/>
    <mergeCell ref="D53:E53"/>
    <mergeCell ref="J24:K24"/>
    <mergeCell ref="M22:N22"/>
    <mergeCell ref="B54:W54"/>
    <mergeCell ref="B56:L56"/>
    <mergeCell ref="D16:F16"/>
    <mergeCell ref="E11:H11"/>
    <mergeCell ref="K11:O14"/>
    <mergeCell ref="B20:D20"/>
    <mergeCell ref="E20:H22"/>
    <mergeCell ref="M16:N16"/>
    <mergeCell ref="M18:N18"/>
    <mergeCell ref="D17:E17"/>
    <mergeCell ref="J20:K20"/>
    <mergeCell ref="M20:N20"/>
    <mergeCell ref="J22:K22"/>
    <mergeCell ref="C250:H250"/>
    <mergeCell ref="C314:H314"/>
    <mergeCell ref="C319:H319"/>
    <mergeCell ref="C256:H256"/>
    <mergeCell ref="C257:H257"/>
    <mergeCell ref="C258:H258"/>
    <mergeCell ref="C254:H254"/>
    <mergeCell ref="C255:H255"/>
    <mergeCell ref="C282:H282"/>
    <mergeCell ref="C302:H302"/>
    <mergeCell ref="C260:H260"/>
    <mergeCell ref="C253:H253"/>
    <mergeCell ref="C287:H287"/>
    <mergeCell ref="C288:H288"/>
    <mergeCell ref="C252:H252"/>
    <mergeCell ref="C251:H251"/>
    <mergeCell ref="C269:H269"/>
    <mergeCell ref="C270:H270"/>
    <mergeCell ref="C291:H291"/>
    <mergeCell ref="C286:H286"/>
    <mergeCell ref="C313:H313"/>
    <mergeCell ref="C242:H242"/>
    <mergeCell ref="C76:H76"/>
    <mergeCell ref="C144:H144"/>
    <mergeCell ref="C145:H145"/>
    <mergeCell ref="C263:H263"/>
    <mergeCell ref="C264:H264"/>
    <mergeCell ref="C297:H297"/>
    <mergeCell ref="C292:H292"/>
    <mergeCell ref="C293:H293"/>
    <mergeCell ref="C294:H294"/>
    <mergeCell ref="C268:H268"/>
    <mergeCell ref="C289:H289"/>
    <mergeCell ref="C290:H290"/>
    <mergeCell ref="C106:H106"/>
    <mergeCell ref="C107:H107"/>
    <mergeCell ref="C158:H158"/>
    <mergeCell ref="C116:H116"/>
    <mergeCell ref="C117:H117"/>
    <mergeCell ref="C118:H118"/>
    <mergeCell ref="C119:H119"/>
    <mergeCell ref="C120:H120"/>
    <mergeCell ref="C121:H121"/>
    <mergeCell ref="C122:H122"/>
    <mergeCell ref="C123:H123"/>
    <mergeCell ref="C320:H320"/>
    <mergeCell ref="C322:H322"/>
    <mergeCell ref="C374:H374"/>
    <mergeCell ref="C329:H329"/>
    <mergeCell ref="C330:H330"/>
    <mergeCell ref="C379:H379"/>
    <mergeCell ref="C380:H380"/>
    <mergeCell ref="C384:H384"/>
    <mergeCell ref="C385:H385"/>
    <mergeCell ref="C381:H381"/>
    <mergeCell ref="C332:H332"/>
    <mergeCell ref="C334:H334"/>
    <mergeCell ref="C341:H341"/>
    <mergeCell ref="C342:H342"/>
    <mergeCell ref="C337:H337"/>
    <mergeCell ref="C338:H338"/>
    <mergeCell ref="C339:H339"/>
    <mergeCell ref="C340:H340"/>
    <mergeCell ref="C343:H343"/>
    <mergeCell ref="C344:H344"/>
    <mergeCell ref="C345:H345"/>
    <mergeCell ref="C369:H369"/>
    <mergeCell ref="C375:H375"/>
    <mergeCell ref="C371:H371"/>
    <mergeCell ref="C327:H327"/>
    <mergeCell ref="C370:H370"/>
    <mergeCell ref="C365:H365"/>
    <mergeCell ref="C366:H366"/>
    <mergeCell ref="C367:H367"/>
    <mergeCell ref="C368:H368"/>
    <mergeCell ref="C350:H350"/>
    <mergeCell ref="C346:H346"/>
    <mergeCell ref="C347:H347"/>
    <mergeCell ref="C348:H348"/>
    <mergeCell ref="C349:H349"/>
    <mergeCell ref="C362:H362"/>
    <mergeCell ref="C364:H364"/>
    <mergeCell ref="B363:L363"/>
    <mergeCell ref="C353:H353"/>
    <mergeCell ref="C354:H354"/>
    <mergeCell ref="C355:H355"/>
    <mergeCell ref="C356:H356"/>
    <mergeCell ref="C357:H357"/>
    <mergeCell ref="C358:H358"/>
    <mergeCell ref="C359:H359"/>
    <mergeCell ref="C360:H360"/>
    <mergeCell ref="C333:H333"/>
    <mergeCell ref="C335:H335"/>
    <mergeCell ref="C499:F499"/>
    <mergeCell ref="B478:J478"/>
    <mergeCell ref="L478:M478"/>
    <mergeCell ref="R499:U499"/>
    <mergeCell ref="F477:J477"/>
    <mergeCell ref="L477:M477"/>
    <mergeCell ref="O477:P477"/>
    <mergeCell ref="Q484:R484"/>
    <mergeCell ref="C485:E485"/>
    <mergeCell ref="F485:J485"/>
    <mergeCell ref="L485:M485"/>
    <mergeCell ref="O485:P485"/>
    <mergeCell ref="Q485:R485"/>
    <mergeCell ref="C483:E483"/>
    <mergeCell ref="F483:J483"/>
    <mergeCell ref="L483:M483"/>
    <mergeCell ref="O483:P483"/>
    <mergeCell ref="C484:E484"/>
    <mergeCell ref="F484:J484"/>
    <mergeCell ref="L484:M484"/>
    <mergeCell ref="O484:P484"/>
    <mergeCell ref="M481:N481"/>
    <mergeCell ref="P481:Q481"/>
    <mergeCell ref="C498:F498"/>
    <mergeCell ref="S490:T490"/>
    <mergeCell ref="R498:U498"/>
    <mergeCell ref="S475:T475"/>
    <mergeCell ref="C476:E476"/>
    <mergeCell ref="F476:J476"/>
    <mergeCell ref="L476:M476"/>
    <mergeCell ref="O476:P476"/>
    <mergeCell ref="Q476:R476"/>
    <mergeCell ref="S478:T478"/>
    <mergeCell ref="G479:H479"/>
    <mergeCell ref="M479:N479"/>
    <mergeCell ref="P479:Q479"/>
    <mergeCell ref="S479:T479"/>
    <mergeCell ref="O480:P480"/>
    <mergeCell ref="Q480:R480"/>
    <mergeCell ref="S480:T480"/>
    <mergeCell ref="B480:J480"/>
    <mergeCell ref="L480:M480"/>
    <mergeCell ref="Q483:R483"/>
    <mergeCell ref="V433:W433"/>
    <mergeCell ref="B463:Q463"/>
    <mergeCell ref="D460:E460"/>
    <mergeCell ref="L464:M464"/>
    <mergeCell ref="O464:P464"/>
    <mergeCell ref="Q464:R464"/>
    <mergeCell ref="C464:E464"/>
    <mergeCell ref="O465:P465"/>
    <mergeCell ref="C500:F500"/>
    <mergeCell ref="R500:U500"/>
    <mergeCell ref="C497:F497"/>
    <mergeCell ref="R497:U497"/>
    <mergeCell ref="C471:E471"/>
    <mergeCell ref="F471:J471"/>
    <mergeCell ref="C467:E467"/>
    <mergeCell ref="L471:M471"/>
    <mergeCell ref="Q471:R471"/>
    <mergeCell ref="B472:J472"/>
    <mergeCell ref="L472:M472"/>
    <mergeCell ref="O472:P472"/>
    <mergeCell ref="Q472:R472"/>
    <mergeCell ref="L467:M467"/>
    <mergeCell ref="F467:J467"/>
    <mergeCell ref="O467:P467"/>
    <mergeCell ref="V411:W411"/>
    <mergeCell ref="V426:W426"/>
    <mergeCell ref="V413:W413"/>
    <mergeCell ref="V420:W420"/>
    <mergeCell ref="V428:W428"/>
    <mergeCell ref="Q482:R482"/>
    <mergeCell ref="B475:Q475"/>
    <mergeCell ref="O471:P471"/>
    <mergeCell ref="V422:W422"/>
    <mergeCell ref="V431:W431"/>
    <mergeCell ref="V424:W424"/>
    <mergeCell ref="V418:W418"/>
    <mergeCell ref="V415:W415"/>
    <mergeCell ref="C468:E468"/>
    <mergeCell ref="F468:J468"/>
    <mergeCell ref="L468:M468"/>
    <mergeCell ref="O468:P468"/>
    <mergeCell ref="O478:P478"/>
    <mergeCell ref="Q478:R478"/>
    <mergeCell ref="C482:E482"/>
    <mergeCell ref="F482:J482"/>
    <mergeCell ref="L482:M482"/>
    <mergeCell ref="O482:P482"/>
    <mergeCell ref="S481:T481"/>
    <mergeCell ref="V289:W289"/>
    <mergeCell ref="V290:W290"/>
    <mergeCell ref="V291:W291"/>
    <mergeCell ref="V399:W399"/>
    <mergeCell ref="V401:W401"/>
    <mergeCell ref="V403:W403"/>
    <mergeCell ref="V405:W405"/>
    <mergeCell ref="V407:W407"/>
    <mergeCell ref="V409:W409"/>
    <mergeCell ref="V393:W393"/>
    <mergeCell ref="V395:W395"/>
    <mergeCell ref="V397:W397"/>
    <mergeCell ref="V333:W333"/>
    <mergeCell ref="V297:W297"/>
    <mergeCell ref="V298:W298"/>
    <mergeCell ref="V299:W299"/>
    <mergeCell ref="V300:W300"/>
    <mergeCell ref="V342:W342"/>
    <mergeCell ref="V315:W315"/>
    <mergeCell ref="V316:W316"/>
    <mergeCell ref="V317:W317"/>
    <mergeCell ref="V318:W318"/>
    <mergeCell ref="V319:W319"/>
    <mergeCell ref="V301:W301"/>
    <mergeCell ref="V302:W302"/>
    <mergeCell ref="V303:W303"/>
    <mergeCell ref="V304:W304"/>
    <mergeCell ref="V305:W305"/>
    <mergeCell ref="V306:W306"/>
    <mergeCell ref="V307:W307"/>
    <mergeCell ref="V308:W308"/>
    <mergeCell ref="V309:W309"/>
    <mergeCell ref="V313:W313"/>
    <mergeCell ref="V221:W221"/>
    <mergeCell ref="V222:W222"/>
    <mergeCell ref="V223:W223"/>
    <mergeCell ref="V224:W224"/>
    <mergeCell ref="V225:W225"/>
    <mergeCell ref="V241:W241"/>
    <mergeCell ref="V242:W242"/>
    <mergeCell ref="V243:W243"/>
    <mergeCell ref="V236:W236"/>
    <mergeCell ref="V234:W234"/>
    <mergeCell ref="V235:W235"/>
    <mergeCell ref="V237:W237"/>
    <mergeCell ref="V228:W228"/>
    <mergeCell ref="V233:W233"/>
    <mergeCell ref="V226:W226"/>
    <mergeCell ref="V227:W227"/>
    <mergeCell ref="C285:H285"/>
    <mergeCell ref="C280:H280"/>
    <mergeCell ref="C281:H281"/>
    <mergeCell ref="C265:H265"/>
    <mergeCell ref="C266:H266"/>
    <mergeCell ref="C331:H331"/>
    <mergeCell ref="C326:H326"/>
    <mergeCell ref="V248:W248"/>
    <mergeCell ref="V256:W256"/>
    <mergeCell ref="V274:W274"/>
    <mergeCell ref="V275:W275"/>
    <mergeCell ref="V276:W276"/>
    <mergeCell ref="V277:W277"/>
    <mergeCell ref="V292:W292"/>
    <mergeCell ref="V293:W293"/>
    <mergeCell ref="V294:W294"/>
    <mergeCell ref="V295:W295"/>
    <mergeCell ref="V296:W296"/>
    <mergeCell ref="V283:W283"/>
    <mergeCell ref="V284:W284"/>
    <mergeCell ref="V285:W285"/>
    <mergeCell ref="V286:W286"/>
    <mergeCell ref="V287:W287"/>
    <mergeCell ref="V288:W288"/>
    <mergeCell ref="V310:W310"/>
    <mergeCell ref="V311:W311"/>
    <mergeCell ref="V312:W312"/>
    <mergeCell ref="V314:W314"/>
    <mergeCell ref="V334:W334"/>
    <mergeCell ref="V339:W339"/>
    <mergeCell ref="V340:W340"/>
    <mergeCell ref="O7:P7"/>
    <mergeCell ref="C470:E470"/>
    <mergeCell ref="F470:J470"/>
    <mergeCell ref="L470:M470"/>
    <mergeCell ref="O470:P470"/>
    <mergeCell ref="Q470:R470"/>
    <mergeCell ref="F465:J465"/>
    <mergeCell ref="C465:E465"/>
    <mergeCell ref="F466:J466"/>
    <mergeCell ref="C351:H351"/>
    <mergeCell ref="C377:H377"/>
    <mergeCell ref="Q465:R465"/>
    <mergeCell ref="C78:H78"/>
    <mergeCell ref="C312:H312"/>
    <mergeCell ref="C276:H276"/>
    <mergeCell ref="C283:H283"/>
    <mergeCell ref="C284:H284"/>
    <mergeCell ref="V341:W341"/>
    <mergeCell ref="V320:W320"/>
    <mergeCell ref="V321:W321"/>
    <mergeCell ref="V327:W327"/>
    <mergeCell ref="V328:W328"/>
    <mergeCell ref="V329:W329"/>
    <mergeCell ref="V330:W330"/>
    <mergeCell ref="V331:W331"/>
    <mergeCell ref="V332:W332"/>
    <mergeCell ref="V322:W322"/>
    <mergeCell ref="V326:W326"/>
    <mergeCell ref="V323:W323"/>
    <mergeCell ref="V337:W337"/>
    <mergeCell ref="V338:W338"/>
    <mergeCell ref="V370:W370"/>
    <mergeCell ref="V371:W371"/>
    <mergeCell ref="V372:W372"/>
    <mergeCell ref="V373:W373"/>
    <mergeCell ref="V374:W374"/>
    <mergeCell ref="V375:W375"/>
    <mergeCell ref="V376:W376"/>
    <mergeCell ref="V377:W377"/>
    <mergeCell ref="V360:W360"/>
    <mergeCell ref="V361:W361"/>
    <mergeCell ref="V362:W362"/>
    <mergeCell ref="V364:W364"/>
    <mergeCell ref="V366:W366"/>
    <mergeCell ref="V367:W367"/>
    <mergeCell ref="V368:W368"/>
    <mergeCell ref="N363:W363"/>
    <mergeCell ref="N365:O365"/>
    <mergeCell ref="Q365:R365"/>
    <mergeCell ref="T365:W365"/>
    <mergeCell ref="V343:W343"/>
    <mergeCell ref="V344:W344"/>
    <mergeCell ref="V345:W345"/>
    <mergeCell ref="V346:W346"/>
    <mergeCell ref="V347:W347"/>
    <mergeCell ref="V348:W348"/>
    <mergeCell ref="V349:W349"/>
    <mergeCell ref="V350:W350"/>
    <mergeCell ref="V369:W369"/>
    <mergeCell ref="V351:W351"/>
    <mergeCell ref="V352:W352"/>
    <mergeCell ref="V353:W353"/>
    <mergeCell ref="V354:W354"/>
    <mergeCell ref="V355:W355"/>
    <mergeCell ref="V356:W356"/>
    <mergeCell ref="V357:W357"/>
    <mergeCell ref="V358:W358"/>
    <mergeCell ref="V359:W359"/>
    <mergeCell ref="V387:W387"/>
    <mergeCell ref="V379:W379"/>
    <mergeCell ref="V381:W381"/>
    <mergeCell ref="V382:W382"/>
    <mergeCell ref="V383:W383"/>
    <mergeCell ref="V384:W384"/>
    <mergeCell ref="V385:W385"/>
    <mergeCell ref="N378:W378"/>
    <mergeCell ref="N380:O380"/>
    <mergeCell ref="Q380:R380"/>
    <mergeCell ref="T380:W380"/>
    <mergeCell ref="C93:H93"/>
    <mergeCell ref="C98:H98"/>
    <mergeCell ref="C99:H99"/>
    <mergeCell ref="C101:H101"/>
    <mergeCell ref="C102:H102"/>
    <mergeCell ref="C103:H103"/>
    <mergeCell ref="C104:H104"/>
    <mergeCell ref="C97:H97"/>
    <mergeCell ref="C105:H105"/>
    <mergeCell ref="C100:H100"/>
    <mergeCell ref="C143:H143"/>
    <mergeCell ref="C160:H160"/>
    <mergeCell ref="C200:H200"/>
    <mergeCell ref="C172:H172"/>
    <mergeCell ref="C173:H173"/>
    <mergeCell ref="C174:H174"/>
    <mergeCell ref="C175:H175"/>
    <mergeCell ref="C177:H177"/>
    <mergeCell ref="C178:H178"/>
    <mergeCell ref="C179:H179"/>
    <mergeCell ref="C180:H180"/>
    <mergeCell ref="C181:H181"/>
    <mergeCell ref="C182:H182"/>
    <mergeCell ref="C183:H183"/>
    <mergeCell ref="C190:H190"/>
    <mergeCell ref="C191:H191"/>
    <mergeCell ref="C192:H192"/>
    <mergeCell ref="C193:H193"/>
    <mergeCell ref="C194:H194"/>
    <mergeCell ref="C195:H195"/>
    <mergeCell ref="C196:H196"/>
    <mergeCell ref="C185:H185"/>
    <mergeCell ref="B197:K197"/>
    <mergeCell ref="C162:H162"/>
    <mergeCell ref="C134:H134"/>
    <mergeCell ref="C135:H135"/>
    <mergeCell ref="C136:H136"/>
    <mergeCell ref="C137:H137"/>
    <mergeCell ref="C138:H138"/>
    <mergeCell ref="C139:H139"/>
    <mergeCell ref="C140:H140"/>
    <mergeCell ref="C141:H141"/>
    <mergeCell ref="C142:H142"/>
    <mergeCell ref="V130:W130"/>
    <mergeCell ref="V131:W131"/>
    <mergeCell ref="V132:W132"/>
    <mergeCell ref="V133:W133"/>
    <mergeCell ref="V134:W134"/>
    <mergeCell ref="V125:W125"/>
    <mergeCell ref="V126:W126"/>
    <mergeCell ref="V127:W127"/>
    <mergeCell ref="C169:H169"/>
    <mergeCell ref="C151:H151"/>
    <mergeCell ref="C152:H152"/>
    <mergeCell ref="C153:H153"/>
    <mergeCell ref="C154:H154"/>
    <mergeCell ref="C155:H155"/>
    <mergeCell ref="C156:H156"/>
    <mergeCell ref="C157:H157"/>
    <mergeCell ref="C147:H147"/>
    <mergeCell ref="C149:H149"/>
    <mergeCell ref="C166:H166"/>
    <mergeCell ref="C167:H167"/>
    <mergeCell ref="C168:H168"/>
    <mergeCell ref="C164:H164"/>
    <mergeCell ref="C165:H165"/>
    <mergeCell ref="C161:H161"/>
    <mergeCell ref="V108:W108"/>
    <mergeCell ref="V109:W109"/>
    <mergeCell ref="V110:W110"/>
    <mergeCell ref="V111:W111"/>
    <mergeCell ref="V112:W112"/>
    <mergeCell ref="V113:W113"/>
    <mergeCell ref="V114:W114"/>
    <mergeCell ref="V115:W115"/>
    <mergeCell ref="V129:W129"/>
    <mergeCell ref="V142:W142"/>
    <mergeCell ref="V143:W143"/>
    <mergeCell ref="V144:W144"/>
    <mergeCell ref="V135:W135"/>
    <mergeCell ref="V136:W136"/>
    <mergeCell ref="V137:W137"/>
    <mergeCell ref="V149:W149"/>
    <mergeCell ref="V90:W90"/>
    <mergeCell ref="V92:W92"/>
    <mergeCell ref="V93:W93"/>
    <mergeCell ref="V94:W94"/>
    <mergeCell ref="V95:W95"/>
    <mergeCell ref="V97:W97"/>
    <mergeCell ref="V98:W98"/>
    <mergeCell ref="V99:W99"/>
    <mergeCell ref="V101:W101"/>
    <mergeCell ref="V96:W96"/>
    <mergeCell ref="V103:W103"/>
    <mergeCell ref="V104:W104"/>
    <mergeCell ref="V105:W105"/>
    <mergeCell ref="V106:W106"/>
    <mergeCell ref="V107:W107"/>
    <mergeCell ref="V148:W148"/>
    <mergeCell ref="V145:W145"/>
    <mergeCell ref="C170:H170"/>
    <mergeCell ref="C171:H171"/>
    <mergeCell ref="V168:W168"/>
    <mergeCell ref="V169:W169"/>
    <mergeCell ref="V170:W170"/>
    <mergeCell ref="V171:W171"/>
    <mergeCell ref="V172:W172"/>
    <mergeCell ref="V116:W116"/>
    <mergeCell ref="V117:W117"/>
    <mergeCell ref="V118:W118"/>
    <mergeCell ref="V119:W119"/>
    <mergeCell ref="V120:W120"/>
    <mergeCell ref="V121:W121"/>
    <mergeCell ref="V122:W122"/>
    <mergeCell ref="V123:W123"/>
    <mergeCell ref="V124:W124"/>
    <mergeCell ref="V128:W128"/>
    <mergeCell ref="V146:W146"/>
    <mergeCell ref="V147:W147"/>
    <mergeCell ref="V158:W158"/>
    <mergeCell ref="V138:W138"/>
    <mergeCell ref="V139:W139"/>
    <mergeCell ref="V140:W140"/>
    <mergeCell ref="V141:W141"/>
    <mergeCell ref="V155:W155"/>
    <mergeCell ref="V156:W156"/>
    <mergeCell ref="V175:W175"/>
    <mergeCell ref="V177:W177"/>
    <mergeCell ref="V178:W178"/>
    <mergeCell ref="V151:W151"/>
    <mergeCell ref="V152:W152"/>
    <mergeCell ref="V165:W165"/>
    <mergeCell ref="V166:W166"/>
    <mergeCell ref="B361:G361"/>
    <mergeCell ref="Q477:R477"/>
    <mergeCell ref="S477:T477"/>
    <mergeCell ref="S476:T476"/>
    <mergeCell ref="C477:E477"/>
    <mergeCell ref="C383:H383"/>
    <mergeCell ref="C372:H372"/>
    <mergeCell ref="C382:H382"/>
    <mergeCell ref="B378:L378"/>
    <mergeCell ref="Q468:R468"/>
    <mergeCell ref="F464:J464"/>
    <mergeCell ref="Q467:R467"/>
    <mergeCell ref="L465:M465"/>
    <mergeCell ref="F469:J469"/>
    <mergeCell ref="Q466:R466"/>
    <mergeCell ref="O466:P466"/>
    <mergeCell ref="L466:M466"/>
    <mergeCell ref="C466:E466"/>
    <mergeCell ref="C469:E469"/>
    <mergeCell ref="O469:P469"/>
    <mergeCell ref="L469:M469"/>
    <mergeCell ref="Q469:R469"/>
    <mergeCell ref="V192:W192"/>
    <mergeCell ref="V193:W193"/>
    <mergeCell ref="V194:W194"/>
    <mergeCell ref="V195:W195"/>
    <mergeCell ref="V196:W196"/>
    <mergeCell ref="V197:W197"/>
    <mergeCell ref="V163:W163"/>
    <mergeCell ref="V153:W153"/>
    <mergeCell ref="V154:W154"/>
    <mergeCell ref="V157:W157"/>
    <mergeCell ref="V161:W161"/>
    <mergeCell ref="V186:W186"/>
    <mergeCell ref="V189:W189"/>
    <mergeCell ref="V164:W164"/>
    <mergeCell ref="V179:W179"/>
    <mergeCell ref="V180:W180"/>
    <mergeCell ref="V181:W181"/>
    <mergeCell ref="V182:W182"/>
    <mergeCell ref="V183:W183"/>
    <mergeCell ref="V190:W190"/>
    <mergeCell ref="V191:W191"/>
    <mergeCell ref="V173:W173"/>
    <mergeCell ref="V174:W174"/>
    <mergeCell ref="V167:W167"/>
    <mergeCell ref="X490:Y490"/>
    <mergeCell ref="F491:J491"/>
    <mergeCell ref="L491:M491"/>
    <mergeCell ref="O491:P491"/>
    <mergeCell ref="Q491:R491"/>
    <mergeCell ref="S491:T491"/>
    <mergeCell ref="X491:Y491"/>
    <mergeCell ref="C486:E486"/>
    <mergeCell ref="F486:J486"/>
    <mergeCell ref="L486:M486"/>
    <mergeCell ref="O486:P486"/>
    <mergeCell ref="Q486:R486"/>
    <mergeCell ref="C487:E487"/>
    <mergeCell ref="F487:J487"/>
    <mergeCell ref="L487:M487"/>
    <mergeCell ref="O487:P487"/>
    <mergeCell ref="Q487:R487"/>
    <mergeCell ref="C489:R489"/>
    <mergeCell ref="S489:T489"/>
    <mergeCell ref="C490:E490"/>
    <mergeCell ref="F490:J490"/>
    <mergeCell ref="L490:M490"/>
    <mergeCell ref="O490:P490"/>
    <mergeCell ref="Q490:R490"/>
  </mergeCells>
  <dataValidations xWindow="672" yWindow="652" count="1">
    <dataValidation type="whole" operator="greaterThan" allowBlank="1" showInputMessage="1" showErrorMessage="1" errorTitle="Gerencie.com" error="Numeros enteros mayores que 0" promptTitle="Gerencie.com" prompt="Digite el valor" sqref="AA1:AB1" xr:uid="{463EC001-6CB1-4E13-BB56-2053790D35EA}">
      <formula1>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alignWithMargins="0">
    <oddFooter>Página &amp;P de &amp;N</oddFooter>
  </headerFooter>
  <rowBreaks count="4" manualBreakCount="4">
    <brk id="78" min="1" max="22" man="1"/>
    <brk id="253" min="1" max="22" man="1"/>
    <brk id="343" min="1" max="22" man="1"/>
    <brk id="425" min="1" max="22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672" yWindow="652" count="1">
        <x14:dataValidation type="list" allowBlank="1" showInputMessage="1" showErrorMessage="1" xr:uid="{C01984F9-E6F5-49CC-B85A-24996C24BEAE}">
          <x14:formula1>
            <xm:f>Hoja1!$A$2:$A$6</xm:f>
          </x14:formula1>
          <xm:sqref>C465:E465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FFC000"/>
  </sheetPr>
  <dimension ref="A1:X83"/>
  <sheetViews>
    <sheetView zoomScale="70" zoomScaleNormal="70" workbookViewId="0">
      <selection activeCell="X12" sqref="X12"/>
    </sheetView>
  </sheetViews>
  <sheetFormatPr baseColWidth="10" defaultColWidth="11" defaultRowHeight="12.75" x14ac:dyDescent="0.2"/>
  <cols>
    <col min="1" max="1" width="11" style="76"/>
    <col min="2" max="7" width="8.125" style="76" customWidth="1"/>
    <col min="8" max="8" width="11" style="76"/>
    <col min="9" max="9" width="11" style="76" customWidth="1"/>
    <col min="10" max="10" width="13" style="76" customWidth="1"/>
    <col min="11" max="11" width="17.75" style="76" customWidth="1"/>
    <col min="12" max="12" width="7.75" style="76" customWidth="1"/>
    <col min="13" max="13" width="11" style="76"/>
    <col min="14" max="14" width="14.5" style="76" customWidth="1"/>
    <col min="15" max="15" width="3.75" style="76" customWidth="1"/>
    <col min="16" max="16" width="11" style="76"/>
    <col min="17" max="17" width="14.5" style="76" customWidth="1"/>
    <col min="18" max="18" width="3.375" style="76" customWidth="1"/>
    <col min="19" max="19" width="11" style="76"/>
    <col min="20" max="20" width="14.5" style="76" customWidth="1"/>
    <col min="21" max="16384" width="11" style="76"/>
  </cols>
  <sheetData>
    <row r="1" spans="1:24" x14ac:dyDescent="0.2">
      <c r="A1" s="76" t="s">
        <v>279</v>
      </c>
      <c r="M1" s="5" t="s">
        <v>51</v>
      </c>
      <c r="N1" s="6"/>
      <c r="O1" s="2"/>
      <c r="P1" s="7" t="s">
        <v>52</v>
      </c>
      <c r="Q1" s="8"/>
      <c r="R1" s="4"/>
      <c r="S1" s="8" t="s">
        <v>53</v>
      </c>
      <c r="T1" s="8"/>
      <c r="U1" s="8"/>
      <c r="V1" s="6"/>
    </row>
    <row r="2" spans="1:24" x14ac:dyDescent="0.2">
      <c r="M2" s="3"/>
      <c r="N2" s="1"/>
      <c r="O2" s="1"/>
      <c r="P2" s="1"/>
      <c r="Q2" s="1"/>
      <c r="R2" s="1"/>
      <c r="S2" s="1"/>
      <c r="T2" s="1"/>
      <c r="U2" s="1"/>
      <c r="V2" s="1"/>
    </row>
    <row r="3" spans="1:24" x14ac:dyDescent="0.2">
      <c r="A3" s="77" t="s">
        <v>204</v>
      </c>
      <c r="M3" s="3"/>
      <c r="N3" s="1"/>
      <c r="O3" s="1"/>
      <c r="P3" s="1"/>
      <c r="Q3" s="1"/>
      <c r="R3" s="1"/>
      <c r="S3" s="1"/>
      <c r="T3" s="1"/>
      <c r="U3" s="1"/>
      <c r="V3" s="1"/>
    </row>
    <row r="4" spans="1:24" x14ac:dyDescent="0.2">
      <c r="A4" s="18" t="s">
        <v>45</v>
      </c>
      <c r="B4" s="803" t="s">
        <v>46</v>
      </c>
      <c r="C4" s="804"/>
      <c r="D4" s="804"/>
      <c r="E4" s="804"/>
      <c r="F4" s="804"/>
      <c r="G4" s="805"/>
      <c r="H4" s="20" t="s">
        <v>47</v>
      </c>
      <c r="I4" s="21" t="s">
        <v>48</v>
      </c>
      <c r="J4" s="22" t="s">
        <v>49</v>
      </c>
      <c r="K4" s="32" t="s">
        <v>50</v>
      </c>
      <c r="M4" s="9" t="s">
        <v>55</v>
      </c>
      <c r="N4" s="9" t="s">
        <v>50</v>
      </c>
      <c r="O4" s="2"/>
      <c r="P4" s="9" t="s">
        <v>55</v>
      </c>
      <c r="Q4" s="9" t="s">
        <v>50</v>
      </c>
      <c r="R4" s="4"/>
      <c r="S4" s="10" t="s">
        <v>55</v>
      </c>
      <c r="T4" s="9" t="s">
        <v>56</v>
      </c>
      <c r="U4" s="19" t="s">
        <v>57</v>
      </c>
      <c r="V4" s="10"/>
    </row>
    <row r="5" spans="1:24" x14ac:dyDescent="0.2">
      <c r="A5" s="70"/>
      <c r="B5" s="802"/>
      <c r="C5" s="802"/>
      <c r="D5" s="802"/>
      <c r="E5" s="802"/>
      <c r="F5" s="802"/>
      <c r="G5" s="802"/>
      <c r="H5" s="27"/>
      <c r="I5" s="71"/>
      <c r="J5" s="24"/>
      <c r="K5" s="23">
        <f>+I5*J5</f>
        <v>0</v>
      </c>
      <c r="M5" s="72"/>
      <c r="N5" s="28">
        <f>+ROUND((ROUNDDOWN(M5,2))*J5,2)</f>
        <v>0</v>
      </c>
      <c r="O5" s="2"/>
      <c r="P5" s="30"/>
      <c r="Q5" s="28">
        <f>+ROUND(P5*J5,2)</f>
        <v>0</v>
      </c>
      <c r="R5" s="29"/>
      <c r="S5" s="73">
        <f>+M5+P5</f>
        <v>0</v>
      </c>
      <c r="T5" s="28">
        <f>+ROUND((ROUNDDOWN(S5,2))*J5,2)</f>
        <v>0</v>
      </c>
      <c r="U5" s="780">
        <f>IF(K5=0,0)+IF(K5&gt;0,T5/K5)</f>
        <v>0</v>
      </c>
      <c r="V5" s="781"/>
    </row>
    <row r="6" spans="1:24" x14ac:dyDescent="0.2">
      <c r="A6" s="70"/>
      <c r="B6" s="802"/>
      <c r="C6" s="802"/>
      <c r="D6" s="802"/>
      <c r="E6" s="802"/>
      <c r="F6" s="802"/>
      <c r="G6" s="802"/>
      <c r="H6" s="27"/>
      <c r="I6" s="71"/>
      <c r="J6" s="24"/>
      <c r="K6" s="23">
        <f>+I6*J6</f>
        <v>0</v>
      </c>
      <c r="M6" s="72"/>
      <c r="N6" s="28">
        <f>+ROUND((ROUNDDOWN(M6,2))*J6,2)</f>
        <v>0</v>
      </c>
      <c r="O6" s="2"/>
      <c r="P6" s="30"/>
      <c r="Q6" s="28">
        <f>+ROUND(P6*J6,2)</f>
        <v>0</v>
      </c>
      <c r="R6" s="29"/>
      <c r="S6" s="73">
        <f>+M6+P6</f>
        <v>0</v>
      </c>
      <c r="T6" s="28">
        <f>+ROUND((ROUNDDOWN(S6,2))*J6,2)</f>
        <v>0</v>
      </c>
      <c r="U6" s="780">
        <f>IF(K6=0,0)+IF(K6&gt;0,T6/K6)</f>
        <v>0</v>
      </c>
      <c r="V6" s="781"/>
    </row>
    <row r="7" spans="1:24" x14ac:dyDescent="0.2">
      <c r="A7" s="70"/>
      <c r="B7" s="802"/>
      <c r="C7" s="802"/>
      <c r="D7" s="802"/>
      <c r="E7" s="802"/>
      <c r="F7" s="802"/>
      <c r="G7" s="802"/>
      <c r="H7" s="27"/>
      <c r="I7" s="71"/>
      <c r="J7" s="24"/>
      <c r="K7" s="23">
        <f>+I7*J7</f>
        <v>0</v>
      </c>
      <c r="M7" s="72"/>
      <c r="N7" s="28">
        <f>+ROUND((ROUNDDOWN(M7,2))*J7,2)</f>
        <v>0</v>
      </c>
      <c r="O7" s="2"/>
      <c r="P7" s="30"/>
      <c r="Q7" s="28">
        <f>+ROUND(P7*J7,2)</f>
        <v>0</v>
      </c>
      <c r="R7" s="29"/>
      <c r="S7" s="73">
        <f>+M7+P7</f>
        <v>0</v>
      </c>
      <c r="T7" s="28">
        <f>+ROUND((ROUNDDOWN(S7,2))*J7,2)</f>
        <v>0</v>
      </c>
      <c r="U7" s="780">
        <f>IF(K7=0,0)+IF(K7&gt;0,T7/K7)</f>
        <v>0</v>
      </c>
      <c r="V7" s="781"/>
    </row>
    <row r="8" spans="1:24" x14ac:dyDescent="0.2">
      <c r="A8" s="70"/>
      <c r="B8" s="802"/>
      <c r="C8" s="802"/>
      <c r="D8" s="802"/>
      <c r="E8" s="802"/>
      <c r="F8" s="802"/>
      <c r="G8" s="802"/>
      <c r="H8" s="27"/>
      <c r="I8" s="71"/>
      <c r="J8" s="24"/>
      <c r="K8" s="23">
        <f>+I8*J8</f>
        <v>0</v>
      </c>
      <c r="M8" s="72"/>
      <c r="N8" s="28">
        <f>+ROUND((ROUNDDOWN(M8,2))*J8,2)</f>
        <v>0</v>
      </c>
      <c r="O8" s="2"/>
      <c r="P8" s="30"/>
      <c r="Q8" s="28">
        <f>+ROUND(P8*J8,2)</f>
        <v>0</v>
      </c>
      <c r="R8" s="29"/>
      <c r="S8" s="73">
        <f>+M8+P8</f>
        <v>0</v>
      </c>
      <c r="T8" s="28">
        <f>+ROUND((ROUNDDOWN(S8,2))*J8,2)</f>
        <v>0</v>
      </c>
      <c r="U8" s="780">
        <f>IF(K8=0,0)+IF(K8&gt;0,T8/K8)</f>
        <v>0</v>
      </c>
      <c r="V8" s="781"/>
    </row>
    <row r="9" spans="1:24" x14ac:dyDescent="0.2">
      <c r="A9" s="70"/>
      <c r="B9" s="802"/>
      <c r="C9" s="802"/>
      <c r="D9" s="802"/>
      <c r="E9" s="802"/>
      <c r="F9" s="802"/>
      <c r="G9" s="802"/>
      <c r="H9" s="27"/>
      <c r="I9" s="71"/>
      <c r="J9" s="24"/>
      <c r="K9" s="23">
        <f>+I9*J9</f>
        <v>0</v>
      </c>
      <c r="M9" s="72"/>
      <c r="N9" s="28">
        <f>+ROUND((ROUNDDOWN(M9,2))*J9,2)</f>
        <v>0</v>
      </c>
      <c r="O9" s="2"/>
      <c r="P9" s="30"/>
      <c r="Q9" s="28">
        <f>+ROUND(P9*J9,2)</f>
        <v>0</v>
      </c>
      <c r="R9" s="29"/>
      <c r="S9" s="73">
        <f>+M9+P9</f>
        <v>0</v>
      </c>
      <c r="T9" s="28">
        <f>+ROUND((ROUNDDOWN(S9,2))*J9,2)</f>
        <v>0</v>
      </c>
      <c r="U9" s="780">
        <f>IF(K9=0,0)+IF(K9&gt;0,T9/K9)</f>
        <v>0</v>
      </c>
      <c r="V9" s="781"/>
    </row>
    <row r="11" spans="1:24" x14ac:dyDescent="0.2">
      <c r="A11" s="74"/>
      <c r="B11" s="797" t="s">
        <v>280</v>
      </c>
      <c r="C11" s="798"/>
      <c r="D11" s="798"/>
      <c r="E11" s="798"/>
      <c r="F11" s="798"/>
      <c r="G11" s="799"/>
      <c r="H11" s="11"/>
      <c r="I11" s="12"/>
      <c r="J11" s="16"/>
      <c r="K11" s="26">
        <f>SUM(K5:K9)</f>
        <v>0</v>
      </c>
      <c r="N11" s="26">
        <f>ROUND(SUM(N5:N9),2)</f>
        <v>0</v>
      </c>
      <c r="Q11" s="26">
        <f>ROUND(SUM(Q5:Q9),2)</f>
        <v>0</v>
      </c>
      <c r="T11" s="26">
        <f>ROUND(SUM(T5:T9),2)</f>
        <v>0</v>
      </c>
      <c r="U11" s="800">
        <f>IF(K11=0,0)+IF(K11&gt;0,T11/K11)</f>
        <v>0</v>
      </c>
      <c r="V11" s="801"/>
    </row>
    <row r="12" spans="1:24" x14ac:dyDescent="0.2">
      <c r="X12" s="199" t="s">
        <v>544</v>
      </c>
    </row>
    <row r="14" spans="1:24" x14ac:dyDescent="0.2">
      <c r="A14" s="77" t="s">
        <v>205</v>
      </c>
      <c r="M14" s="3"/>
      <c r="N14" s="1"/>
      <c r="O14" s="1"/>
      <c r="P14" s="1"/>
      <c r="Q14" s="1"/>
      <c r="R14" s="1"/>
      <c r="S14" s="1"/>
      <c r="T14" s="1"/>
      <c r="U14" s="1"/>
      <c r="V14" s="1"/>
    </row>
    <row r="15" spans="1:24" x14ac:dyDescent="0.2">
      <c r="A15" s="18" t="s">
        <v>45</v>
      </c>
      <c r="B15" s="803" t="s">
        <v>46</v>
      </c>
      <c r="C15" s="804"/>
      <c r="D15" s="804"/>
      <c r="E15" s="804"/>
      <c r="F15" s="804"/>
      <c r="G15" s="805"/>
      <c r="H15" s="20" t="s">
        <v>47</v>
      </c>
      <c r="I15" s="21" t="s">
        <v>48</v>
      </c>
      <c r="J15" s="22" t="s">
        <v>49</v>
      </c>
      <c r="K15" s="32" t="s">
        <v>50</v>
      </c>
      <c r="M15" s="9" t="s">
        <v>55</v>
      </c>
      <c r="N15" s="9" t="s">
        <v>50</v>
      </c>
      <c r="O15" s="2"/>
      <c r="P15" s="9" t="s">
        <v>55</v>
      </c>
      <c r="Q15" s="9" t="s">
        <v>50</v>
      </c>
      <c r="R15" s="4"/>
      <c r="S15" s="10" t="s">
        <v>55</v>
      </c>
      <c r="T15" s="9" t="s">
        <v>56</v>
      </c>
      <c r="U15" s="19" t="s">
        <v>57</v>
      </c>
      <c r="V15" s="10"/>
    </row>
    <row r="16" spans="1:24" x14ac:dyDescent="0.2">
      <c r="A16" s="164"/>
      <c r="B16" s="794" t="s">
        <v>281</v>
      </c>
      <c r="C16" s="795"/>
      <c r="D16" s="795"/>
      <c r="E16" s="795"/>
      <c r="F16" s="795"/>
      <c r="G16" s="796"/>
      <c r="H16" s="165"/>
      <c r="I16" s="166"/>
      <c r="J16" s="167"/>
      <c r="K16" s="168"/>
      <c r="M16" s="72"/>
      <c r="N16" s="28">
        <f t="shared" ref="N16:N79" si="0">+ROUND((ROUNDDOWN(M16,2))*J16,2)</f>
        <v>0</v>
      </c>
      <c r="O16" s="2"/>
      <c r="P16" s="30"/>
      <c r="Q16" s="28">
        <f t="shared" ref="Q16:Q79" si="1">+ROUND(P16*J16,2)</f>
        <v>0</v>
      </c>
      <c r="R16" s="29"/>
      <c r="S16" s="73">
        <f t="shared" ref="S16:S79" si="2">+M16+P16</f>
        <v>0</v>
      </c>
      <c r="T16" s="28">
        <f t="shared" ref="T16:T79" si="3">+ROUND((ROUNDDOWN(S16,2))*J16,2)</f>
        <v>0</v>
      </c>
      <c r="U16" s="780">
        <f t="shared" ref="U16:U79" si="4">IF(K16=0,0)+IF(K16&gt;0,T16/K16)</f>
        <v>0</v>
      </c>
      <c r="V16" s="781"/>
    </row>
    <row r="17" spans="1:22" ht="12.75" customHeight="1" x14ac:dyDescent="0.2">
      <c r="A17" s="46"/>
      <c r="B17" s="788" t="s">
        <v>65</v>
      </c>
      <c r="C17" s="789" t="s">
        <v>65</v>
      </c>
      <c r="D17" s="789" t="s">
        <v>65</v>
      </c>
      <c r="E17" s="789" t="s">
        <v>65</v>
      </c>
      <c r="F17" s="789" t="s">
        <v>65</v>
      </c>
      <c r="G17" s="790" t="s">
        <v>65</v>
      </c>
      <c r="H17" s="47"/>
      <c r="I17" s="41"/>
      <c r="J17" s="42"/>
      <c r="K17" s="23"/>
      <c r="M17" s="72"/>
      <c r="N17" s="28">
        <f t="shared" si="0"/>
        <v>0</v>
      </c>
      <c r="O17" s="2"/>
      <c r="P17" s="30"/>
      <c r="Q17" s="28">
        <f t="shared" si="1"/>
        <v>0</v>
      </c>
      <c r="R17" s="29"/>
      <c r="S17" s="73">
        <f t="shared" si="2"/>
        <v>0</v>
      </c>
      <c r="T17" s="28">
        <f t="shared" si="3"/>
        <v>0</v>
      </c>
      <c r="U17" s="780">
        <f t="shared" si="4"/>
        <v>0</v>
      </c>
      <c r="V17" s="781"/>
    </row>
    <row r="18" spans="1:22" ht="12.75" customHeight="1" x14ac:dyDescent="0.2">
      <c r="A18" s="146"/>
      <c r="B18" s="791" t="s">
        <v>68</v>
      </c>
      <c r="C18" s="792" t="s">
        <v>68</v>
      </c>
      <c r="D18" s="792" t="s">
        <v>68</v>
      </c>
      <c r="E18" s="792" t="s">
        <v>68</v>
      </c>
      <c r="F18" s="792" t="s">
        <v>68</v>
      </c>
      <c r="G18" s="793" t="s">
        <v>68</v>
      </c>
      <c r="H18" s="148"/>
      <c r="I18" s="149"/>
      <c r="J18" s="150"/>
      <c r="K18" s="157"/>
      <c r="M18" s="72"/>
      <c r="N18" s="28">
        <f t="shared" si="0"/>
        <v>0</v>
      </c>
      <c r="O18" s="2"/>
      <c r="P18" s="30"/>
      <c r="Q18" s="28">
        <f t="shared" si="1"/>
        <v>0</v>
      </c>
      <c r="R18" s="29"/>
      <c r="S18" s="73">
        <f t="shared" si="2"/>
        <v>0</v>
      </c>
      <c r="T18" s="28">
        <f t="shared" si="3"/>
        <v>0</v>
      </c>
      <c r="U18" s="780">
        <f t="shared" si="4"/>
        <v>0</v>
      </c>
      <c r="V18" s="781"/>
    </row>
    <row r="19" spans="1:22" ht="12.75" customHeight="1" x14ac:dyDescent="0.2">
      <c r="A19" s="46"/>
      <c r="B19" s="788" t="s">
        <v>70</v>
      </c>
      <c r="C19" s="789" t="s">
        <v>70</v>
      </c>
      <c r="D19" s="789" t="s">
        <v>70</v>
      </c>
      <c r="E19" s="789" t="s">
        <v>70</v>
      </c>
      <c r="F19" s="789" t="s">
        <v>70</v>
      </c>
      <c r="G19" s="790" t="s">
        <v>70</v>
      </c>
      <c r="H19" s="47"/>
      <c r="I19" s="41"/>
      <c r="J19" s="42"/>
      <c r="K19" s="23"/>
      <c r="M19" s="72"/>
      <c r="N19" s="28">
        <f t="shared" si="0"/>
        <v>0</v>
      </c>
      <c r="O19" s="2"/>
      <c r="P19" s="30"/>
      <c r="Q19" s="28">
        <f t="shared" si="1"/>
        <v>0</v>
      </c>
      <c r="R19" s="29"/>
      <c r="S19" s="73">
        <f t="shared" si="2"/>
        <v>0</v>
      </c>
      <c r="T19" s="28">
        <f t="shared" si="3"/>
        <v>0</v>
      </c>
      <c r="U19" s="780">
        <f t="shared" si="4"/>
        <v>0</v>
      </c>
      <c r="V19" s="781"/>
    </row>
    <row r="20" spans="1:22" ht="12.75" customHeight="1" x14ac:dyDescent="0.2">
      <c r="A20" s="171" t="s">
        <v>95</v>
      </c>
      <c r="B20" s="785" t="s">
        <v>96</v>
      </c>
      <c r="C20" s="786" t="s">
        <v>96</v>
      </c>
      <c r="D20" s="786" t="s">
        <v>96</v>
      </c>
      <c r="E20" s="786" t="s">
        <v>96</v>
      </c>
      <c r="F20" s="786" t="s">
        <v>96</v>
      </c>
      <c r="G20" s="787" t="s">
        <v>96</v>
      </c>
      <c r="H20" s="47" t="s">
        <v>97</v>
      </c>
      <c r="I20" s="41"/>
      <c r="J20" s="42"/>
      <c r="K20" s="23">
        <f t="shared" ref="K20:K80" si="5">+I20*J20</f>
        <v>0</v>
      </c>
      <c r="M20" s="72"/>
      <c r="N20" s="28">
        <f t="shared" si="0"/>
        <v>0</v>
      </c>
      <c r="O20" s="2"/>
      <c r="P20" s="30"/>
      <c r="Q20" s="28">
        <f t="shared" si="1"/>
        <v>0</v>
      </c>
      <c r="R20" s="29"/>
      <c r="S20" s="73">
        <f t="shared" si="2"/>
        <v>0</v>
      </c>
      <c r="T20" s="28">
        <f t="shared" si="3"/>
        <v>0</v>
      </c>
      <c r="U20" s="780">
        <f t="shared" si="4"/>
        <v>0</v>
      </c>
      <c r="V20" s="781"/>
    </row>
    <row r="21" spans="1:22" ht="12.75" customHeight="1" x14ac:dyDescent="0.2">
      <c r="A21" s="171" t="s">
        <v>215</v>
      </c>
      <c r="B21" s="785" t="s">
        <v>216</v>
      </c>
      <c r="C21" s="786" t="s">
        <v>216</v>
      </c>
      <c r="D21" s="786" t="s">
        <v>216</v>
      </c>
      <c r="E21" s="786" t="s">
        <v>216</v>
      </c>
      <c r="F21" s="786" t="s">
        <v>216</v>
      </c>
      <c r="G21" s="787" t="s">
        <v>216</v>
      </c>
      <c r="H21" s="47" t="s">
        <v>97</v>
      </c>
      <c r="I21" s="41"/>
      <c r="J21" s="42"/>
      <c r="K21" s="23">
        <f>+I21*J21</f>
        <v>0</v>
      </c>
      <c r="M21" s="72"/>
      <c r="N21" s="28">
        <f t="shared" si="0"/>
        <v>0</v>
      </c>
      <c r="O21" s="2"/>
      <c r="P21" s="30"/>
      <c r="Q21" s="28">
        <f t="shared" si="1"/>
        <v>0</v>
      </c>
      <c r="R21" s="29"/>
      <c r="S21" s="73">
        <f t="shared" si="2"/>
        <v>0</v>
      </c>
      <c r="T21" s="28">
        <f t="shared" si="3"/>
        <v>0</v>
      </c>
      <c r="U21" s="780">
        <f t="shared" si="4"/>
        <v>0</v>
      </c>
      <c r="V21" s="781"/>
    </row>
    <row r="22" spans="1:22" ht="12.75" customHeight="1" x14ac:dyDescent="0.2">
      <c r="A22" s="146"/>
      <c r="B22" s="791" t="s">
        <v>105</v>
      </c>
      <c r="C22" s="792" t="s">
        <v>105</v>
      </c>
      <c r="D22" s="792" t="s">
        <v>105</v>
      </c>
      <c r="E22" s="792" t="s">
        <v>105</v>
      </c>
      <c r="F22" s="792" t="s">
        <v>105</v>
      </c>
      <c r="G22" s="793" t="s">
        <v>105</v>
      </c>
      <c r="H22" s="148"/>
      <c r="I22" s="149"/>
      <c r="J22" s="150"/>
      <c r="K22" s="157"/>
      <c r="M22" s="72"/>
      <c r="N22" s="28">
        <f t="shared" si="0"/>
        <v>0</v>
      </c>
      <c r="O22" s="2"/>
      <c r="P22" s="30"/>
      <c r="Q22" s="28">
        <f t="shared" si="1"/>
        <v>0</v>
      </c>
      <c r="R22" s="29"/>
      <c r="S22" s="73">
        <f t="shared" si="2"/>
        <v>0</v>
      </c>
      <c r="T22" s="28">
        <f t="shared" si="3"/>
        <v>0</v>
      </c>
      <c r="U22" s="780">
        <f t="shared" si="4"/>
        <v>0</v>
      </c>
      <c r="V22" s="781"/>
    </row>
    <row r="23" spans="1:22" ht="12.75" customHeight="1" x14ac:dyDescent="0.2">
      <c r="A23" s="46"/>
      <c r="B23" s="788" t="s">
        <v>282</v>
      </c>
      <c r="C23" s="789" t="s">
        <v>282</v>
      </c>
      <c r="D23" s="789" t="s">
        <v>282</v>
      </c>
      <c r="E23" s="789" t="s">
        <v>282</v>
      </c>
      <c r="F23" s="789" t="s">
        <v>282</v>
      </c>
      <c r="G23" s="790" t="s">
        <v>282</v>
      </c>
      <c r="H23" s="47"/>
      <c r="I23" s="41"/>
      <c r="J23" s="42"/>
      <c r="K23" s="23"/>
      <c r="M23" s="72"/>
      <c r="N23" s="28">
        <f t="shared" si="0"/>
        <v>0</v>
      </c>
      <c r="O23" s="2"/>
      <c r="P23" s="30"/>
      <c r="Q23" s="28">
        <f t="shared" si="1"/>
        <v>0</v>
      </c>
      <c r="R23" s="29"/>
      <c r="S23" s="73">
        <f t="shared" si="2"/>
        <v>0</v>
      </c>
      <c r="T23" s="28">
        <f t="shared" si="3"/>
        <v>0</v>
      </c>
      <c r="U23" s="780">
        <f t="shared" si="4"/>
        <v>0</v>
      </c>
      <c r="V23" s="781"/>
    </row>
    <row r="24" spans="1:22" ht="12.75" customHeight="1" x14ac:dyDescent="0.2">
      <c r="A24" s="171" t="s">
        <v>283</v>
      </c>
      <c r="B24" s="785" t="s">
        <v>284</v>
      </c>
      <c r="C24" s="786" t="s">
        <v>284</v>
      </c>
      <c r="D24" s="786" t="s">
        <v>284</v>
      </c>
      <c r="E24" s="786" t="s">
        <v>284</v>
      </c>
      <c r="F24" s="786" t="s">
        <v>284</v>
      </c>
      <c r="G24" s="787" t="s">
        <v>284</v>
      </c>
      <c r="H24" s="47" t="s">
        <v>92</v>
      </c>
      <c r="I24" s="41"/>
      <c r="J24" s="42"/>
      <c r="K24" s="23">
        <f t="shared" si="5"/>
        <v>0</v>
      </c>
      <c r="M24" s="72"/>
      <c r="N24" s="28">
        <f t="shared" si="0"/>
        <v>0</v>
      </c>
      <c r="O24" s="2"/>
      <c r="P24" s="30"/>
      <c r="Q24" s="28">
        <f t="shared" si="1"/>
        <v>0</v>
      </c>
      <c r="R24" s="29"/>
      <c r="S24" s="73">
        <f t="shared" si="2"/>
        <v>0</v>
      </c>
      <c r="T24" s="28">
        <f t="shared" si="3"/>
        <v>0</v>
      </c>
      <c r="U24" s="780">
        <f t="shared" si="4"/>
        <v>0</v>
      </c>
      <c r="V24" s="781"/>
    </row>
    <row r="25" spans="1:22" ht="12.75" customHeight="1" x14ac:dyDescent="0.2">
      <c r="A25" s="46"/>
      <c r="B25" s="788" t="s">
        <v>106</v>
      </c>
      <c r="C25" s="789" t="s">
        <v>106</v>
      </c>
      <c r="D25" s="789" t="s">
        <v>106</v>
      </c>
      <c r="E25" s="789" t="s">
        <v>106</v>
      </c>
      <c r="F25" s="789" t="s">
        <v>106</v>
      </c>
      <c r="G25" s="790" t="s">
        <v>106</v>
      </c>
      <c r="H25" s="47"/>
      <c r="I25" s="41"/>
      <c r="J25" s="42"/>
      <c r="K25" s="23"/>
      <c r="M25" s="72"/>
      <c r="N25" s="28">
        <f t="shared" si="0"/>
        <v>0</v>
      </c>
      <c r="O25" s="2"/>
      <c r="P25" s="30"/>
      <c r="Q25" s="28">
        <f t="shared" si="1"/>
        <v>0</v>
      </c>
      <c r="R25" s="29"/>
      <c r="S25" s="73">
        <f t="shared" si="2"/>
        <v>0</v>
      </c>
      <c r="T25" s="28">
        <f t="shared" si="3"/>
        <v>0</v>
      </c>
      <c r="U25" s="780">
        <f t="shared" si="4"/>
        <v>0</v>
      </c>
      <c r="V25" s="781"/>
    </row>
    <row r="26" spans="1:22" ht="28.5" customHeight="1" x14ac:dyDescent="0.2">
      <c r="A26" s="171" t="s">
        <v>285</v>
      </c>
      <c r="B26" s="785" t="s">
        <v>286</v>
      </c>
      <c r="C26" s="786" t="s">
        <v>286</v>
      </c>
      <c r="D26" s="786" t="s">
        <v>286</v>
      </c>
      <c r="E26" s="786" t="s">
        <v>286</v>
      </c>
      <c r="F26" s="786" t="s">
        <v>286</v>
      </c>
      <c r="G26" s="787" t="s">
        <v>286</v>
      </c>
      <c r="H26" s="47" t="s">
        <v>87</v>
      </c>
      <c r="I26" s="41"/>
      <c r="J26" s="42"/>
      <c r="K26" s="23">
        <f>I26*J26</f>
        <v>0</v>
      </c>
      <c r="M26" s="72"/>
      <c r="N26" s="28">
        <f t="shared" si="0"/>
        <v>0</v>
      </c>
      <c r="O26" s="2"/>
      <c r="P26" s="30"/>
      <c r="Q26" s="28">
        <f t="shared" si="1"/>
        <v>0</v>
      </c>
      <c r="R26" s="29"/>
      <c r="S26" s="73">
        <f t="shared" si="2"/>
        <v>0</v>
      </c>
      <c r="T26" s="28">
        <f t="shared" si="3"/>
        <v>0</v>
      </c>
      <c r="U26" s="780">
        <f t="shared" si="4"/>
        <v>0</v>
      </c>
      <c r="V26" s="781"/>
    </row>
    <row r="27" spans="1:22" ht="12.75" customHeight="1" x14ac:dyDescent="0.2">
      <c r="A27" s="146"/>
      <c r="B27" s="791" t="s">
        <v>287</v>
      </c>
      <c r="C27" s="792" t="s">
        <v>287</v>
      </c>
      <c r="D27" s="792" t="s">
        <v>287</v>
      </c>
      <c r="E27" s="792" t="s">
        <v>287</v>
      </c>
      <c r="F27" s="792" t="s">
        <v>287</v>
      </c>
      <c r="G27" s="793" t="s">
        <v>287</v>
      </c>
      <c r="H27" s="148"/>
      <c r="I27" s="149"/>
      <c r="J27" s="150"/>
      <c r="K27" s="157"/>
      <c r="M27" s="72"/>
      <c r="N27" s="28">
        <f t="shared" si="0"/>
        <v>0</v>
      </c>
      <c r="O27" s="2"/>
      <c r="P27" s="30"/>
      <c r="Q27" s="28">
        <f t="shared" si="1"/>
        <v>0</v>
      </c>
      <c r="R27" s="29"/>
      <c r="S27" s="73">
        <f t="shared" si="2"/>
        <v>0</v>
      </c>
      <c r="T27" s="28">
        <f t="shared" si="3"/>
        <v>0</v>
      </c>
      <c r="U27" s="780">
        <f t="shared" si="4"/>
        <v>0</v>
      </c>
      <c r="V27" s="781"/>
    </row>
    <row r="28" spans="1:22" ht="12.75" customHeight="1" x14ac:dyDescent="0.2">
      <c r="A28" s="46"/>
      <c r="B28" s="788" t="s">
        <v>217</v>
      </c>
      <c r="C28" s="789" t="s">
        <v>217</v>
      </c>
      <c r="D28" s="789" t="s">
        <v>217</v>
      </c>
      <c r="E28" s="789" t="s">
        <v>217</v>
      </c>
      <c r="F28" s="789" t="s">
        <v>217</v>
      </c>
      <c r="G28" s="790" t="s">
        <v>217</v>
      </c>
      <c r="H28" s="47"/>
      <c r="I28" s="41"/>
      <c r="J28" s="42"/>
      <c r="K28" s="23"/>
      <c r="M28" s="72"/>
      <c r="N28" s="28">
        <f t="shared" si="0"/>
        <v>0</v>
      </c>
      <c r="O28" s="2"/>
      <c r="P28" s="30"/>
      <c r="Q28" s="28">
        <f t="shared" si="1"/>
        <v>0</v>
      </c>
      <c r="R28" s="29"/>
      <c r="S28" s="73">
        <f t="shared" si="2"/>
        <v>0</v>
      </c>
      <c r="T28" s="28">
        <f t="shared" si="3"/>
        <v>0</v>
      </c>
      <c r="U28" s="780">
        <f t="shared" si="4"/>
        <v>0</v>
      </c>
      <c r="V28" s="781"/>
    </row>
    <row r="29" spans="1:22" ht="72.75" customHeight="1" x14ac:dyDescent="0.2">
      <c r="A29" s="171" t="s">
        <v>218</v>
      </c>
      <c r="B29" s="785" t="s">
        <v>219</v>
      </c>
      <c r="C29" s="786" t="s">
        <v>219</v>
      </c>
      <c r="D29" s="786" t="s">
        <v>219</v>
      </c>
      <c r="E29" s="786" t="s">
        <v>219</v>
      </c>
      <c r="F29" s="786" t="s">
        <v>219</v>
      </c>
      <c r="G29" s="787" t="s">
        <v>219</v>
      </c>
      <c r="H29" s="47" t="s">
        <v>87</v>
      </c>
      <c r="I29" s="41"/>
      <c r="J29" s="42"/>
      <c r="K29" s="23">
        <f t="shared" si="5"/>
        <v>0</v>
      </c>
      <c r="M29" s="72"/>
      <c r="N29" s="28">
        <f t="shared" si="0"/>
        <v>0</v>
      </c>
      <c r="O29" s="2"/>
      <c r="P29" s="30"/>
      <c r="Q29" s="28">
        <f t="shared" si="1"/>
        <v>0</v>
      </c>
      <c r="R29" s="29"/>
      <c r="S29" s="73">
        <f t="shared" si="2"/>
        <v>0</v>
      </c>
      <c r="T29" s="28">
        <f t="shared" si="3"/>
        <v>0</v>
      </c>
      <c r="U29" s="780">
        <f t="shared" si="4"/>
        <v>0</v>
      </c>
      <c r="V29" s="781"/>
    </row>
    <row r="30" spans="1:22" ht="12.75" customHeight="1" x14ac:dyDescent="0.2">
      <c r="A30" s="46"/>
      <c r="B30" s="788" t="s">
        <v>172</v>
      </c>
      <c r="C30" s="789" t="s">
        <v>172</v>
      </c>
      <c r="D30" s="789" t="s">
        <v>172</v>
      </c>
      <c r="E30" s="789" t="s">
        <v>172</v>
      </c>
      <c r="F30" s="789" t="s">
        <v>172</v>
      </c>
      <c r="G30" s="790" t="s">
        <v>172</v>
      </c>
      <c r="H30" s="47"/>
      <c r="I30" s="41"/>
      <c r="J30" s="42"/>
      <c r="K30" s="23"/>
      <c r="M30" s="72"/>
      <c r="N30" s="28">
        <f t="shared" si="0"/>
        <v>0</v>
      </c>
      <c r="O30" s="2"/>
      <c r="P30" s="30"/>
      <c r="Q30" s="28">
        <f t="shared" si="1"/>
        <v>0</v>
      </c>
      <c r="R30" s="29"/>
      <c r="S30" s="73">
        <f t="shared" si="2"/>
        <v>0</v>
      </c>
      <c r="T30" s="28">
        <f t="shared" si="3"/>
        <v>0</v>
      </c>
      <c r="U30" s="780">
        <f t="shared" si="4"/>
        <v>0</v>
      </c>
      <c r="V30" s="781"/>
    </row>
    <row r="31" spans="1:22" ht="12.75" customHeight="1" x14ac:dyDescent="0.2">
      <c r="A31" s="171" t="s">
        <v>175</v>
      </c>
      <c r="B31" s="785" t="s">
        <v>176</v>
      </c>
      <c r="C31" s="786" t="s">
        <v>176</v>
      </c>
      <c r="D31" s="786" t="s">
        <v>176</v>
      </c>
      <c r="E31" s="786" t="s">
        <v>176</v>
      </c>
      <c r="F31" s="786" t="s">
        <v>176</v>
      </c>
      <c r="G31" s="787" t="s">
        <v>176</v>
      </c>
      <c r="H31" s="47" t="s">
        <v>102</v>
      </c>
      <c r="I31" s="41"/>
      <c r="J31" s="42"/>
      <c r="K31" s="23">
        <f t="shared" si="5"/>
        <v>0</v>
      </c>
      <c r="M31" s="72"/>
      <c r="N31" s="28">
        <f t="shared" si="0"/>
        <v>0</v>
      </c>
      <c r="O31" s="2"/>
      <c r="P31" s="30"/>
      <c r="Q31" s="28">
        <f t="shared" si="1"/>
        <v>0</v>
      </c>
      <c r="R31" s="29"/>
      <c r="S31" s="73">
        <f t="shared" si="2"/>
        <v>0</v>
      </c>
      <c r="T31" s="28">
        <f t="shared" si="3"/>
        <v>0</v>
      </c>
      <c r="U31" s="780">
        <f t="shared" si="4"/>
        <v>0</v>
      </c>
      <c r="V31" s="781"/>
    </row>
    <row r="32" spans="1:22" ht="12.75" customHeight="1" x14ac:dyDescent="0.2">
      <c r="A32" s="146"/>
      <c r="B32" s="791" t="s">
        <v>288</v>
      </c>
      <c r="C32" s="792" t="s">
        <v>288</v>
      </c>
      <c r="D32" s="792" t="s">
        <v>288</v>
      </c>
      <c r="E32" s="792" t="s">
        <v>288</v>
      </c>
      <c r="F32" s="792" t="s">
        <v>288</v>
      </c>
      <c r="G32" s="793" t="s">
        <v>288</v>
      </c>
      <c r="H32" s="148"/>
      <c r="I32" s="149"/>
      <c r="J32" s="150"/>
      <c r="K32" s="157"/>
      <c r="M32" s="72"/>
      <c r="N32" s="28">
        <f t="shared" si="0"/>
        <v>0</v>
      </c>
      <c r="O32" s="2"/>
      <c r="P32" s="30"/>
      <c r="Q32" s="28">
        <f t="shared" si="1"/>
        <v>0</v>
      </c>
      <c r="R32" s="29"/>
      <c r="S32" s="73">
        <f t="shared" si="2"/>
        <v>0</v>
      </c>
      <c r="T32" s="28">
        <f t="shared" si="3"/>
        <v>0</v>
      </c>
      <c r="U32" s="780">
        <f t="shared" si="4"/>
        <v>0</v>
      </c>
      <c r="V32" s="781"/>
    </row>
    <row r="33" spans="1:22" ht="12.75" customHeight="1" x14ac:dyDescent="0.2">
      <c r="A33" s="46"/>
      <c r="B33" s="788" t="s">
        <v>289</v>
      </c>
      <c r="C33" s="789" t="s">
        <v>289</v>
      </c>
      <c r="D33" s="789" t="s">
        <v>289</v>
      </c>
      <c r="E33" s="789" t="s">
        <v>289</v>
      </c>
      <c r="F33" s="789" t="s">
        <v>289</v>
      </c>
      <c r="G33" s="790" t="s">
        <v>289</v>
      </c>
      <c r="H33" s="47"/>
      <c r="I33" s="41"/>
      <c r="J33" s="42"/>
      <c r="K33" s="23"/>
      <c r="M33" s="72"/>
      <c r="N33" s="28">
        <f t="shared" si="0"/>
        <v>0</v>
      </c>
      <c r="O33" s="2"/>
      <c r="P33" s="30"/>
      <c r="Q33" s="28">
        <f t="shared" si="1"/>
        <v>0</v>
      </c>
      <c r="R33" s="29"/>
      <c r="S33" s="73">
        <f t="shared" si="2"/>
        <v>0</v>
      </c>
      <c r="T33" s="28">
        <f t="shared" si="3"/>
        <v>0</v>
      </c>
      <c r="U33" s="780">
        <f t="shared" si="4"/>
        <v>0</v>
      </c>
      <c r="V33" s="781"/>
    </row>
    <row r="34" spans="1:22" ht="111.75" customHeight="1" x14ac:dyDescent="0.2">
      <c r="A34" s="46" t="s">
        <v>184</v>
      </c>
      <c r="B34" s="785" t="s">
        <v>185</v>
      </c>
      <c r="C34" s="786" t="s">
        <v>185</v>
      </c>
      <c r="D34" s="786" t="s">
        <v>185</v>
      </c>
      <c r="E34" s="786" t="s">
        <v>185</v>
      </c>
      <c r="F34" s="786" t="s">
        <v>185</v>
      </c>
      <c r="G34" s="787" t="s">
        <v>185</v>
      </c>
      <c r="H34" s="47" t="s">
        <v>102</v>
      </c>
      <c r="I34" s="41"/>
      <c r="J34" s="42"/>
      <c r="K34" s="23">
        <f t="shared" si="5"/>
        <v>0</v>
      </c>
      <c r="M34" s="72"/>
      <c r="N34" s="28">
        <f t="shared" si="0"/>
        <v>0</v>
      </c>
      <c r="O34" s="2"/>
      <c r="P34" s="30"/>
      <c r="Q34" s="28">
        <f t="shared" si="1"/>
        <v>0</v>
      </c>
      <c r="R34" s="29"/>
      <c r="S34" s="73">
        <f t="shared" si="2"/>
        <v>0</v>
      </c>
      <c r="T34" s="28">
        <f t="shared" si="3"/>
        <v>0</v>
      </c>
      <c r="U34" s="780">
        <f t="shared" si="4"/>
        <v>0</v>
      </c>
      <c r="V34" s="781"/>
    </row>
    <row r="35" spans="1:22" ht="37.5" customHeight="1" x14ac:dyDescent="0.2">
      <c r="A35" s="171" t="s">
        <v>186</v>
      </c>
      <c r="B35" s="785" t="s">
        <v>187</v>
      </c>
      <c r="C35" s="786" t="s">
        <v>187</v>
      </c>
      <c r="D35" s="786" t="s">
        <v>187</v>
      </c>
      <c r="E35" s="786" t="s">
        <v>187</v>
      </c>
      <c r="F35" s="786" t="s">
        <v>187</v>
      </c>
      <c r="G35" s="787" t="s">
        <v>187</v>
      </c>
      <c r="H35" s="47" t="s">
        <v>102</v>
      </c>
      <c r="I35" s="41"/>
      <c r="J35" s="42"/>
      <c r="K35" s="23">
        <f t="shared" si="5"/>
        <v>0</v>
      </c>
      <c r="M35" s="72"/>
      <c r="N35" s="28">
        <f t="shared" si="0"/>
        <v>0</v>
      </c>
      <c r="O35" s="2"/>
      <c r="P35" s="30"/>
      <c r="Q35" s="28">
        <f t="shared" si="1"/>
        <v>0</v>
      </c>
      <c r="R35" s="29"/>
      <c r="S35" s="73">
        <f t="shared" si="2"/>
        <v>0</v>
      </c>
      <c r="T35" s="28">
        <f t="shared" si="3"/>
        <v>0</v>
      </c>
      <c r="U35" s="780">
        <f t="shared" si="4"/>
        <v>0</v>
      </c>
      <c r="V35" s="781"/>
    </row>
    <row r="36" spans="1:22" ht="12.75" customHeight="1" x14ac:dyDescent="0.2">
      <c r="A36" s="164"/>
      <c r="B36" s="794" t="s">
        <v>290</v>
      </c>
      <c r="C36" s="795" t="s">
        <v>290</v>
      </c>
      <c r="D36" s="795" t="s">
        <v>290</v>
      </c>
      <c r="E36" s="795" t="s">
        <v>290</v>
      </c>
      <c r="F36" s="795" t="s">
        <v>290</v>
      </c>
      <c r="G36" s="796" t="s">
        <v>290</v>
      </c>
      <c r="H36" s="165"/>
      <c r="I36" s="166"/>
      <c r="J36" s="167"/>
      <c r="K36" s="168"/>
      <c r="M36" s="72"/>
      <c r="N36" s="28">
        <f t="shared" si="0"/>
        <v>0</v>
      </c>
      <c r="O36" s="2"/>
      <c r="P36" s="30"/>
      <c r="Q36" s="28">
        <f t="shared" si="1"/>
        <v>0</v>
      </c>
      <c r="R36" s="29"/>
      <c r="S36" s="73">
        <f t="shared" si="2"/>
        <v>0</v>
      </c>
      <c r="T36" s="28">
        <f t="shared" si="3"/>
        <v>0</v>
      </c>
      <c r="U36" s="780">
        <f t="shared" si="4"/>
        <v>0</v>
      </c>
      <c r="V36" s="781"/>
    </row>
    <row r="37" spans="1:22" ht="12.75" customHeight="1" x14ac:dyDescent="0.2">
      <c r="A37" s="146"/>
      <c r="B37" s="791" t="s">
        <v>79</v>
      </c>
      <c r="C37" s="792" t="s">
        <v>79</v>
      </c>
      <c r="D37" s="792" t="s">
        <v>79</v>
      </c>
      <c r="E37" s="792" t="s">
        <v>79</v>
      </c>
      <c r="F37" s="792" t="s">
        <v>79</v>
      </c>
      <c r="G37" s="793" t="s">
        <v>79</v>
      </c>
      <c r="H37" s="148"/>
      <c r="I37" s="149"/>
      <c r="J37" s="150"/>
      <c r="K37" s="157"/>
      <c r="M37" s="72"/>
      <c r="N37" s="28">
        <f t="shared" si="0"/>
        <v>0</v>
      </c>
      <c r="O37" s="2"/>
      <c r="P37" s="30"/>
      <c r="Q37" s="28">
        <f t="shared" si="1"/>
        <v>0</v>
      </c>
      <c r="R37" s="29"/>
      <c r="S37" s="73">
        <f t="shared" si="2"/>
        <v>0</v>
      </c>
      <c r="T37" s="28">
        <f t="shared" si="3"/>
        <v>0</v>
      </c>
      <c r="U37" s="780">
        <f t="shared" si="4"/>
        <v>0</v>
      </c>
      <c r="V37" s="781"/>
    </row>
    <row r="38" spans="1:22" ht="12.75" customHeight="1" x14ac:dyDescent="0.2">
      <c r="A38" s="46"/>
      <c r="B38" s="788" t="s">
        <v>291</v>
      </c>
      <c r="C38" s="789" t="s">
        <v>291</v>
      </c>
      <c r="D38" s="789" t="s">
        <v>291</v>
      </c>
      <c r="E38" s="789" t="s">
        <v>291</v>
      </c>
      <c r="F38" s="789" t="s">
        <v>291</v>
      </c>
      <c r="G38" s="790" t="s">
        <v>291</v>
      </c>
      <c r="H38" s="47"/>
      <c r="I38" s="41"/>
      <c r="J38" s="42"/>
      <c r="K38" s="23"/>
      <c r="M38" s="72"/>
      <c r="N38" s="28">
        <f t="shared" si="0"/>
        <v>0</v>
      </c>
      <c r="O38" s="2"/>
      <c r="P38" s="30"/>
      <c r="Q38" s="28">
        <f t="shared" si="1"/>
        <v>0</v>
      </c>
      <c r="R38" s="29"/>
      <c r="S38" s="73">
        <f t="shared" si="2"/>
        <v>0</v>
      </c>
      <c r="T38" s="28">
        <f t="shared" si="3"/>
        <v>0</v>
      </c>
      <c r="U38" s="780">
        <f t="shared" si="4"/>
        <v>0</v>
      </c>
      <c r="V38" s="781"/>
    </row>
    <row r="39" spans="1:22" ht="12.75" customHeight="1" x14ac:dyDescent="0.2">
      <c r="A39" s="46" t="s">
        <v>292</v>
      </c>
      <c r="B39" s="785" t="s">
        <v>293</v>
      </c>
      <c r="C39" s="786" t="s">
        <v>293</v>
      </c>
      <c r="D39" s="786" t="s">
        <v>293</v>
      </c>
      <c r="E39" s="786" t="s">
        <v>293</v>
      </c>
      <c r="F39" s="786" t="s">
        <v>293</v>
      </c>
      <c r="G39" s="787" t="s">
        <v>293</v>
      </c>
      <c r="H39" s="47" t="s">
        <v>47</v>
      </c>
      <c r="I39" s="41"/>
      <c r="J39" s="42"/>
      <c r="K39" s="23">
        <f t="shared" si="5"/>
        <v>0</v>
      </c>
      <c r="M39" s="72"/>
      <c r="N39" s="28">
        <f t="shared" si="0"/>
        <v>0</v>
      </c>
      <c r="O39" s="2"/>
      <c r="P39" s="30"/>
      <c r="Q39" s="28">
        <f t="shared" si="1"/>
        <v>0</v>
      </c>
      <c r="R39" s="29"/>
      <c r="S39" s="73">
        <f t="shared" si="2"/>
        <v>0</v>
      </c>
      <c r="T39" s="28">
        <f t="shared" si="3"/>
        <v>0</v>
      </c>
      <c r="U39" s="780">
        <f t="shared" si="4"/>
        <v>0</v>
      </c>
      <c r="V39" s="781"/>
    </row>
    <row r="40" spans="1:22" ht="12.75" customHeight="1" x14ac:dyDescent="0.2">
      <c r="A40" s="46" t="s">
        <v>294</v>
      </c>
      <c r="B40" s="785" t="s">
        <v>295</v>
      </c>
      <c r="C40" s="786" t="s">
        <v>295</v>
      </c>
      <c r="D40" s="786" t="s">
        <v>295</v>
      </c>
      <c r="E40" s="786" t="s">
        <v>295</v>
      </c>
      <c r="F40" s="786" t="s">
        <v>295</v>
      </c>
      <c r="G40" s="787" t="s">
        <v>295</v>
      </c>
      <c r="H40" s="47" t="s">
        <v>47</v>
      </c>
      <c r="I40" s="41"/>
      <c r="J40" s="42"/>
      <c r="K40" s="23">
        <f t="shared" si="5"/>
        <v>0</v>
      </c>
      <c r="M40" s="72"/>
      <c r="N40" s="28">
        <f t="shared" si="0"/>
        <v>0</v>
      </c>
      <c r="O40" s="2"/>
      <c r="P40" s="30"/>
      <c r="Q40" s="28">
        <f t="shared" si="1"/>
        <v>0</v>
      </c>
      <c r="R40" s="29"/>
      <c r="S40" s="73">
        <f t="shared" si="2"/>
        <v>0</v>
      </c>
      <c r="T40" s="28">
        <f t="shared" si="3"/>
        <v>0</v>
      </c>
      <c r="U40" s="780">
        <f t="shared" si="4"/>
        <v>0</v>
      </c>
      <c r="V40" s="781"/>
    </row>
    <row r="41" spans="1:22" ht="29.25" customHeight="1" x14ac:dyDescent="0.2">
      <c r="A41" s="46" t="s">
        <v>296</v>
      </c>
      <c r="B41" s="785" t="s">
        <v>297</v>
      </c>
      <c r="C41" s="786" t="s">
        <v>297</v>
      </c>
      <c r="D41" s="786" t="s">
        <v>297</v>
      </c>
      <c r="E41" s="786" t="s">
        <v>297</v>
      </c>
      <c r="F41" s="786" t="s">
        <v>297</v>
      </c>
      <c r="G41" s="787" t="s">
        <v>297</v>
      </c>
      <c r="H41" s="47" t="s">
        <v>47</v>
      </c>
      <c r="I41" s="41"/>
      <c r="J41" s="42"/>
      <c r="K41" s="23">
        <f t="shared" si="5"/>
        <v>0</v>
      </c>
      <c r="M41" s="72"/>
      <c r="N41" s="28">
        <f t="shared" si="0"/>
        <v>0</v>
      </c>
      <c r="O41" s="2"/>
      <c r="P41" s="30"/>
      <c r="Q41" s="28">
        <f t="shared" si="1"/>
        <v>0</v>
      </c>
      <c r="R41" s="29"/>
      <c r="S41" s="73">
        <f t="shared" si="2"/>
        <v>0</v>
      </c>
      <c r="T41" s="28">
        <f t="shared" si="3"/>
        <v>0</v>
      </c>
      <c r="U41" s="780">
        <f t="shared" si="4"/>
        <v>0</v>
      </c>
      <c r="V41" s="781"/>
    </row>
    <row r="42" spans="1:22" x14ac:dyDescent="0.2">
      <c r="A42" s="46" t="s">
        <v>298</v>
      </c>
      <c r="B42" s="785" t="s">
        <v>299</v>
      </c>
      <c r="C42" s="786" t="s">
        <v>299</v>
      </c>
      <c r="D42" s="786" t="s">
        <v>299</v>
      </c>
      <c r="E42" s="786" t="s">
        <v>299</v>
      </c>
      <c r="F42" s="786" t="s">
        <v>299</v>
      </c>
      <c r="G42" s="787" t="s">
        <v>299</v>
      </c>
      <c r="H42" s="47" t="s">
        <v>47</v>
      </c>
      <c r="I42" s="41"/>
      <c r="J42" s="42"/>
      <c r="K42" s="23">
        <f t="shared" si="5"/>
        <v>0</v>
      </c>
      <c r="M42" s="72"/>
      <c r="N42" s="28">
        <f t="shared" si="0"/>
        <v>0</v>
      </c>
      <c r="O42" s="2"/>
      <c r="P42" s="30"/>
      <c r="Q42" s="28">
        <f t="shared" si="1"/>
        <v>0</v>
      </c>
      <c r="R42" s="29"/>
      <c r="S42" s="73">
        <f t="shared" si="2"/>
        <v>0</v>
      </c>
      <c r="T42" s="28">
        <f t="shared" si="3"/>
        <v>0</v>
      </c>
      <c r="U42" s="780">
        <f t="shared" si="4"/>
        <v>0</v>
      </c>
      <c r="V42" s="781"/>
    </row>
    <row r="43" spans="1:22" ht="12.75" customHeight="1" x14ac:dyDescent="0.2">
      <c r="A43" s="146"/>
      <c r="B43" s="791" t="s">
        <v>234</v>
      </c>
      <c r="C43" s="792" t="s">
        <v>234</v>
      </c>
      <c r="D43" s="792" t="s">
        <v>234</v>
      </c>
      <c r="E43" s="792" t="s">
        <v>234</v>
      </c>
      <c r="F43" s="792" t="s">
        <v>234</v>
      </c>
      <c r="G43" s="793" t="s">
        <v>234</v>
      </c>
      <c r="H43" s="148"/>
      <c r="I43" s="149"/>
      <c r="J43" s="150"/>
      <c r="K43" s="157"/>
      <c r="M43" s="72"/>
      <c r="N43" s="28">
        <f t="shared" si="0"/>
        <v>0</v>
      </c>
      <c r="O43" s="2"/>
      <c r="P43" s="30"/>
      <c r="Q43" s="28">
        <f t="shared" si="1"/>
        <v>0</v>
      </c>
      <c r="R43" s="29"/>
      <c r="S43" s="73">
        <f t="shared" si="2"/>
        <v>0</v>
      </c>
      <c r="T43" s="28">
        <f t="shared" si="3"/>
        <v>0</v>
      </c>
      <c r="U43" s="780">
        <f t="shared" si="4"/>
        <v>0</v>
      </c>
      <c r="V43" s="781"/>
    </row>
    <row r="44" spans="1:22" ht="30" customHeight="1" x14ac:dyDescent="0.2">
      <c r="A44" s="46" t="s">
        <v>300</v>
      </c>
      <c r="B44" s="785" t="s">
        <v>301</v>
      </c>
      <c r="C44" s="786" t="s">
        <v>301</v>
      </c>
      <c r="D44" s="786" t="s">
        <v>301</v>
      </c>
      <c r="E44" s="786" t="s">
        <v>301</v>
      </c>
      <c r="F44" s="786" t="s">
        <v>301</v>
      </c>
      <c r="G44" s="787" t="s">
        <v>301</v>
      </c>
      <c r="H44" s="47" t="s">
        <v>47</v>
      </c>
      <c r="I44" s="41"/>
      <c r="J44" s="42"/>
      <c r="K44" s="23">
        <f t="shared" si="5"/>
        <v>0</v>
      </c>
      <c r="M44" s="72"/>
      <c r="N44" s="28">
        <f t="shared" si="0"/>
        <v>0</v>
      </c>
      <c r="O44" s="2"/>
      <c r="P44" s="30"/>
      <c r="Q44" s="28">
        <f t="shared" si="1"/>
        <v>0</v>
      </c>
      <c r="R44" s="29"/>
      <c r="S44" s="73">
        <f t="shared" si="2"/>
        <v>0</v>
      </c>
      <c r="T44" s="28">
        <f t="shared" si="3"/>
        <v>0</v>
      </c>
      <c r="U44" s="780">
        <f t="shared" si="4"/>
        <v>0</v>
      </c>
      <c r="V44" s="781"/>
    </row>
    <row r="45" spans="1:22" ht="12.75" customHeight="1" x14ac:dyDescent="0.2">
      <c r="A45" s="46" t="s">
        <v>302</v>
      </c>
      <c r="B45" s="785" t="s">
        <v>303</v>
      </c>
      <c r="C45" s="786" t="s">
        <v>303</v>
      </c>
      <c r="D45" s="786" t="s">
        <v>303</v>
      </c>
      <c r="E45" s="786" t="s">
        <v>303</v>
      </c>
      <c r="F45" s="786" t="s">
        <v>303</v>
      </c>
      <c r="G45" s="787" t="s">
        <v>303</v>
      </c>
      <c r="H45" s="47" t="s">
        <v>47</v>
      </c>
      <c r="I45" s="41"/>
      <c r="J45" s="42"/>
      <c r="K45" s="23">
        <f t="shared" si="5"/>
        <v>0</v>
      </c>
      <c r="M45" s="72"/>
      <c r="N45" s="28">
        <f t="shared" si="0"/>
        <v>0</v>
      </c>
      <c r="O45" s="2"/>
      <c r="P45" s="30"/>
      <c r="Q45" s="28">
        <f t="shared" si="1"/>
        <v>0</v>
      </c>
      <c r="R45" s="29"/>
      <c r="S45" s="73">
        <f t="shared" si="2"/>
        <v>0</v>
      </c>
      <c r="T45" s="28">
        <f t="shared" si="3"/>
        <v>0</v>
      </c>
      <c r="U45" s="780">
        <f t="shared" si="4"/>
        <v>0</v>
      </c>
      <c r="V45" s="781"/>
    </row>
    <row r="46" spans="1:22" ht="12.75" customHeight="1" x14ac:dyDescent="0.2">
      <c r="A46" s="46" t="s">
        <v>304</v>
      </c>
      <c r="B46" s="785" t="s">
        <v>305</v>
      </c>
      <c r="C46" s="786" t="s">
        <v>305</v>
      </c>
      <c r="D46" s="786" t="s">
        <v>305</v>
      </c>
      <c r="E46" s="786" t="s">
        <v>305</v>
      </c>
      <c r="F46" s="786" t="s">
        <v>305</v>
      </c>
      <c r="G46" s="787" t="s">
        <v>305</v>
      </c>
      <c r="H46" s="47" t="s">
        <v>47</v>
      </c>
      <c r="I46" s="41"/>
      <c r="J46" s="42"/>
      <c r="K46" s="23">
        <f t="shared" si="5"/>
        <v>0</v>
      </c>
      <c r="M46" s="72"/>
      <c r="N46" s="28">
        <f t="shared" si="0"/>
        <v>0</v>
      </c>
      <c r="O46" s="2"/>
      <c r="P46" s="30"/>
      <c r="Q46" s="28">
        <f t="shared" si="1"/>
        <v>0</v>
      </c>
      <c r="R46" s="29"/>
      <c r="S46" s="73">
        <f t="shared" si="2"/>
        <v>0</v>
      </c>
      <c r="T46" s="28">
        <f t="shared" si="3"/>
        <v>0</v>
      </c>
      <c r="U46" s="780">
        <f t="shared" si="4"/>
        <v>0</v>
      </c>
      <c r="V46" s="781"/>
    </row>
    <row r="47" spans="1:22" ht="12.75" customHeight="1" x14ac:dyDescent="0.2">
      <c r="A47" s="46" t="s">
        <v>306</v>
      </c>
      <c r="B47" s="785" t="s">
        <v>307</v>
      </c>
      <c r="C47" s="786" t="s">
        <v>307</v>
      </c>
      <c r="D47" s="786" t="s">
        <v>307</v>
      </c>
      <c r="E47" s="786" t="s">
        <v>307</v>
      </c>
      <c r="F47" s="786" t="s">
        <v>307</v>
      </c>
      <c r="G47" s="787" t="s">
        <v>307</v>
      </c>
      <c r="H47" s="47" t="s">
        <v>47</v>
      </c>
      <c r="I47" s="41"/>
      <c r="J47" s="42"/>
      <c r="K47" s="23">
        <f t="shared" si="5"/>
        <v>0</v>
      </c>
      <c r="M47" s="72"/>
      <c r="N47" s="28">
        <f t="shared" si="0"/>
        <v>0</v>
      </c>
      <c r="O47" s="2"/>
      <c r="P47" s="30"/>
      <c r="Q47" s="28">
        <f t="shared" si="1"/>
        <v>0</v>
      </c>
      <c r="R47" s="29"/>
      <c r="S47" s="73">
        <f t="shared" si="2"/>
        <v>0</v>
      </c>
      <c r="T47" s="28">
        <f t="shared" si="3"/>
        <v>0</v>
      </c>
      <c r="U47" s="780">
        <f t="shared" si="4"/>
        <v>0</v>
      </c>
      <c r="V47" s="781"/>
    </row>
    <row r="48" spans="1:22" ht="12.75" customHeight="1" x14ac:dyDescent="0.2">
      <c r="A48" s="46" t="s">
        <v>308</v>
      </c>
      <c r="B48" s="785" t="s">
        <v>309</v>
      </c>
      <c r="C48" s="786" t="s">
        <v>309</v>
      </c>
      <c r="D48" s="786" t="s">
        <v>309</v>
      </c>
      <c r="E48" s="786" t="s">
        <v>309</v>
      </c>
      <c r="F48" s="786" t="s">
        <v>309</v>
      </c>
      <c r="G48" s="787" t="s">
        <v>309</v>
      </c>
      <c r="H48" s="47" t="s">
        <v>47</v>
      </c>
      <c r="I48" s="41"/>
      <c r="J48" s="42"/>
      <c r="K48" s="23">
        <f t="shared" si="5"/>
        <v>0</v>
      </c>
      <c r="M48" s="72"/>
      <c r="N48" s="28">
        <f t="shared" si="0"/>
        <v>0</v>
      </c>
      <c r="O48" s="2"/>
      <c r="P48" s="30"/>
      <c r="Q48" s="28">
        <f t="shared" si="1"/>
        <v>0</v>
      </c>
      <c r="R48" s="29"/>
      <c r="S48" s="73">
        <f t="shared" si="2"/>
        <v>0</v>
      </c>
      <c r="T48" s="28">
        <f t="shared" si="3"/>
        <v>0</v>
      </c>
      <c r="U48" s="780">
        <f t="shared" si="4"/>
        <v>0</v>
      </c>
      <c r="V48" s="781"/>
    </row>
    <row r="49" spans="1:22" ht="12.75" customHeight="1" x14ac:dyDescent="0.2">
      <c r="A49" s="46" t="s">
        <v>310</v>
      </c>
      <c r="B49" s="785" t="s">
        <v>311</v>
      </c>
      <c r="C49" s="786" t="s">
        <v>311</v>
      </c>
      <c r="D49" s="786" t="s">
        <v>311</v>
      </c>
      <c r="E49" s="786" t="s">
        <v>311</v>
      </c>
      <c r="F49" s="786" t="s">
        <v>311</v>
      </c>
      <c r="G49" s="787" t="s">
        <v>311</v>
      </c>
      <c r="H49" s="47" t="s">
        <v>47</v>
      </c>
      <c r="I49" s="41"/>
      <c r="J49" s="42"/>
      <c r="K49" s="23">
        <f t="shared" si="5"/>
        <v>0</v>
      </c>
      <c r="M49" s="72"/>
      <c r="N49" s="28">
        <f t="shared" si="0"/>
        <v>0</v>
      </c>
      <c r="O49" s="2"/>
      <c r="P49" s="30"/>
      <c r="Q49" s="28">
        <f t="shared" si="1"/>
        <v>0</v>
      </c>
      <c r="R49" s="29"/>
      <c r="S49" s="73">
        <f t="shared" si="2"/>
        <v>0</v>
      </c>
      <c r="T49" s="28">
        <f t="shared" si="3"/>
        <v>0</v>
      </c>
      <c r="U49" s="780">
        <f t="shared" si="4"/>
        <v>0</v>
      </c>
      <c r="V49" s="781"/>
    </row>
    <row r="50" spans="1:22" ht="12.75" customHeight="1" x14ac:dyDescent="0.2">
      <c r="A50" s="46" t="s">
        <v>312</v>
      </c>
      <c r="B50" s="785" t="s">
        <v>313</v>
      </c>
      <c r="C50" s="786" t="s">
        <v>313</v>
      </c>
      <c r="D50" s="786" t="s">
        <v>313</v>
      </c>
      <c r="E50" s="786" t="s">
        <v>313</v>
      </c>
      <c r="F50" s="786" t="s">
        <v>313</v>
      </c>
      <c r="G50" s="787" t="s">
        <v>313</v>
      </c>
      <c r="H50" s="47" t="s">
        <v>47</v>
      </c>
      <c r="I50" s="41"/>
      <c r="J50" s="42"/>
      <c r="K50" s="23">
        <f t="shared" si="5"/>
        <v>0</v>
      </c>
      <c r="M50" s="72"/>
      <c r="N50" s="28">
        <f t="shared" si="0"/>
        <v>0</v>
      </c>
      <c r="O50" s="2"/>
      <c r="P50" s="30"/>
      <c r="Q50" s="28">
        <f t="shared" si="1"/>
        <v>0</v>
      </c>
      <c r="R50" s="29"/>
      <c r="S50" s="73">
        <f t="shared" si="2"/>
        <v>0</v>
      </c>
      <c r="T50" s="28">
        <f t="shared" si="3"/>
        <v>0</v>
      </c>
      <c r="U50" s="780">
        <f t="shared" si="4"/>
        <v>0</v>
      </c>
      <c r="V50" s="781"/>
    </row>
    <row r="51" spans="1:22" ht="12.75" customHeight="1" x14ac:dyDescent="0.2">
      <c r="A51" s="178" t="s">
        <v>314</v>
      </c>
      <c r="B51" s="806" t="s">
        <v>315</v>
      </c>
      <c r="C51" s="807" t="s">
        <v>315</v>
      </c>
      <c r="D51" s="807" t="s">
        <v>315</v>
      </c>
      <c r="E51" s="807" t="s">
        <v>315</v>
      </c>
      <c r="F51" s="807" t="s">
        <v>315</v>
      </c>
      <c r="G51" s="808" t="s">
        <v>315</v>
      </c>
      <c r="H51" s="181" t="s">
        <v>102</v>
      </c>
      <c r="I51" s="182"/>
      <c r="J51" s="183"/>
      <c r="K51" s="184">
        <f t="shared" si="5"/>
        <v>0</v>
      </c>
      <c r="M51" s="72"/>
      <c r="N51" s="28">
        <f t="shared" si="0"/>
        <v>0</v>
      </c>
      <c r="O51" s="2"/>
      <c r="P51" s="30"/>
      <c r="Q51" s="28">
        <f t="shared" si="1"/>
        <v>0</v>
      </c>
      <c r="R51" s="29"/>
      <c r="S51" s="73">
        <f t="shared" si="2"/>
        <v>0</v>
      </c>
      <c r="T51" s="28">
        <f t="shared" si="3"/>
        <v>0</v>
      </c>
      <c r="U51" s="780">
        <f t="shared" si="4"/>
        <v>0</v>
      </c>
      <c r="V51" s="781"/>
    </row>
    <row r="52" spans="1:22" ht="12.75" customHeight="1" x14ac:dyDescent="0.2">
      <c r="A52" s="46" t="s">
        <v>316</v>
      </c>
      <c r="B52" s="785" t="s">
        <v>317</v>
      </c>
      <c r="C52" s="786" t="s">
        <v>317</v>
      </c>
      <c r="D52" s="786" t="s">
        <v>317</v>
      </c>
      <c r="E52" s="786" t="s">
        <v>317</v>
      </c>
      <c r="F52" s="786" t="s">
        <v>317</v>
      </c>
      <c r="G52" s="787" t="s">
        <v>317</v>
      </c>
      <c r="H52" s="47" t="s">
        <v>102</v>
      </c>
      <c r="I52" s="41"/>
      <c r="J52" s="42"/>
      <c r="K52" s="23">
        <f t="shared" si="5"/>
        <v>0</v>
      </c>
      <c r="M52" s="72"/>
      <c r="N52" s="28">
        <f t="shared" si="0"/>
        <v>0</v>
      </c>
      <c r="O52" s="2"/>
      <c r="P52" s="30"/>
      <c r="Q52" s="28">
        <f t="shared" si="1"/>
        <v>0</v>
      </c>
      <c r="R52" s="29"/>
      <c r="S52" s="73">
        <f t="shared" si="2"/>
        <v>0</v>
      </c>
      <c r="T52" s="28">
        <f t="shared" si="3"/>
        <v>0</v>
      </c>
      <c r="U52" s="780">
        <f t="shared" si="4"/>
        <v>0</v>
      </c>
      <c r="V52" s="781"/>
    </row>
    <row r="53" spans="1:22" ht="12.75" customHeight="1" x14ac:dyDescent="0.2">
      <c r="A53" s="164"/>
      <c r="B53" s="794" t="s">
        <v>318</v>
      </c>
      <c r="C53" s="795" t="s">
        <v>318</v>
      </c>
      <c r="D53" s="795" t="s">
        <v>318</v>
      </c>
      <c r="E53" s="795" t="s">
        <v>318</v>
      </c>
      <c r="F53" s="795" t="s">
        <v>318</v>
      </c>
      <c r="G53" s="796" t="s">
        <v>318</v>
      </c>
      <c r="H53" s="165"/>
      <c r="I53" s="166"/>
      <c r="J53" s="167"/>
      <c r="K53" s="168"/>
      <c r="M53" s="72"/>
      <c r="N53" s="28">
        <f t="shared" si="0"/>
        <v>0</v>
      </c>
      <c r="O53" s="2"/>
      <c r="P53" s="30"/>
      <c r="Q53" s="28">
        <f t="shared" si="1"/>
        <v>0</v>
      </c>
      <c r="R53" s="29"/>
      <c r="S53" s="73">
        <f t="shared" si="2"/>
        <v>0</v>
      </c>
      <c r="T53" s="28">
        <f t="shared" si="3"/>
        <v>0</v>
      </c>
      <c r="U53" s="780">
        <f t="shared" si="4"/>
        <v>0</v>
      </c>
      <c r="V53" s="781"/>
    </row>
    <row r="54" spans="1:22" ht="27" customHeight="1" x14ac:dyDescent="0.2">
      <c r="A54" s="146"/>
      <c r="B54" s="791" t="s">
        <v>79</v>
      </c>
      <c r="C54" s="792" t="s">
        <v>79</v>
      </c>
      <c r="D54" s="792" t="s">
        <v>79</v>
      </c>
      <c r="E54" s="792" t="s">
        <v>79</v>
      </c>
      <c r="F54" s="792" t="s">
        <v>79</v>
      </c>
      <c r="G54" s="793" t="s">
        <v>79</v>
      </c>
      <c r="H54" s="148"/>
      <c r="I54" s="149"/>
      <c r="J54" s="150"/>
      <c r="K54" s="157"/>
      <c r="M54" s="72"/>
      <c r="N54" s="28">
        <f t="shared" si="0"/>
        <v>0</v>
      </c>
      <c r="O54" s="2"/>
      <c r="P54" s="30"/>
      <c r="Q54" s="28">
        <f t="shared" si="1"/>
        <v>0</v>
      </c>
      <c r="R54" s="29"/>
      <c r="S54" s="73">
        <f t="shared" si="2"/>
        <v>0</v>
      </c>
      <c r="T54" s="28">
        <f t="shared" si="3"/>
        <v>0</v>
      </c>
      <c r="U54" s="780">
        <f t="shared" si="4"/>
        <v>0</v>
      </c>
      <c r="V54" s="781"/>
    </row>
    <row r="55" spans="1:22" ht="12.75" customHeight="1" x14ac:dyDescent="0.2">
      <c r="A55" s="46"/>
      <c r="B55" s="788" t="s">
        <v>318</v>
      </c>
      <c r="C55" s="789" t="s">
        <v>318</v>
      </c>
      <c r="D55" s="789" t="s">
        <v>318</v>
      </c>
      <c r="E55" s="789" t="s">
        <v>318</v>
      </c>
      <c r="F55" s="789" t="s">
        <v>318</v>
      </c>
      <c r="G55" s="790" t="s">
        <v>318</v>
      </c>
      <c r="H55" s="47"/>
      <c r="I55" s="41"/>
      <c r="J55" s="42"/>
      <c r="K55" s="23"/>
      <c r="M55" s="72"/>
      <c r="N55" s="28">
        <f t="shared" si="0"/>
        <v>0</v>
      </c>
      <c r="O55" s="2"/>
      <c r="P55" s="30"/>
      <c r="Q55" s="28">
        <f t="shared" si="1"/>
        <v>0</v>
      </c>
      <c r="R55" s="29"/>
      <c r="S55" s="73">
        <f t="shared" si="2"/>
        <v>0</v>
      </c>
      <c r="T55" s="28">
        <f t="shared" si="3"/>
        <v>0</v>
      </c>
      <c r="U55" s="780">
        <f t="shared" si="4"/>
        <v>0</v>
      </c>
      <c r="V55" s="781"/>
    </row>
    <row r="56" spans="1:22" ht="61.5" customHeight="1" x14ac:dyDescent="0.2">
      <c r="A56" s="46" t="s">
        <v>319</v>
      </c>
      <c r="B56" s="785" t="s">
        <v>320</v>
      </c>
      <c r="C56" s="786" t="s">
        <v>320</v>
      </c>
      <c r="D56" s="786" t="s">
        <v>320</v>
      </c>
      <c r="E56" s="786" t="s">
        <v>320</v>
      </c>
      <c r="F56" s="786" t="s">
        <v>320</v>
      </c>
      <c r="G56" s="787" t="s">
        <v>320</v>
      </c>
      <c r="H56" s="47" t="s">
        <v>47</v>
      </c>
      <c r="I56" s="41"/>
      <c r="J56" s="42"/>
      <c r="K56" s="23">
        <f t="shared" si="5"/>
        <v>0</v>
      </c>
      <c r="M56" s="72"/>
      <c r="N56" s="28">
        <f t="shared" si="0"/>
        <v>0</v>
      </c>
      <c r="O56" s="2"/>
      <c r="P56" s="30"/>
      <c r="Q56" s="28">
        <f t="shared" si="1"/>
        <v>0</v>
      </c>
      <c r="R56" s="29"/>
      <c r="S56" s="73">
        <f t="shared" si="2"/>
        <v>0</v>
      </c>
      <c r="T56" s="28">
        <f t="shared" si="3"/>
        <v>0</v>
      </c>
      <c r="U56" s="780">
        <f t="shared" si="4"/>
        <v>0</v>
      </c>
      <c r="V56" s="781"/>
    </row>
    <row r="57" spans="1:22" ht="12.75" customHeight="1" x14ac:dyDescent="0.2">
      <c r="A57" s="164"/>
      <c r="B57" s="794" t="s">
        <v>321</v>
      </c>
      <c r="C57" s="795" t="s">
        <v>321</v>
      </c>
      <c r="D57" s="795" t="s">
        <v>321</v>
      </c>
      <c r="E57" s="795" t="s">
        <v>321</v>
      </c>
      <c r="F57" s="795" t="s">
        <v>321</v>
      </c>
      <c r="G57" s="796" t="s">
        <v>321</v>
      </c>
      <c r="H57" s="165"/>
      <c r="I57" s="166"/>
      <c r="J57" s="167"/>
      <c r="K57" s="168"/>
      <c r="M57" s="72"/>
      <c r="N57" s="28">
        <f t="shared" si="0"/>
        <v>0</v>
      </c>
      <c r="O57" s="2"/>
      <c r="P57" s="30"/>
      <c r="Q57" s="28">
        <f t="shared" si="1"/>
        <v>0</v>
      </c>
      <c r="R57" s="29"/>
      <c r="S57" s="73">
        <f t="shared" si="2"/>
        <v>0</v>
      </c>
      <c r="T57" s="28">
        <f t="shared" si="3"/>
        <v>0</v>
      </c>
      <c r="U57" s="780">
        <f t="shared" si="4"/>
        <v>0</v>
      </c>
      <c r="V57" s="781"/>
    </row>
    <row r="58" spans="1:22" ht="27.75" customHeight="1" x14ac:dyDescent="0.2">
      <c r="A58" s="146"/>
      <c r="B58" s="791" t="s">
        <v>79</v>
      </c>
      <c r="C58" s="792" t="s">
        <v>79</v>
      </c>
      <c r="D58" s="792" t="s">
        <v>79</v>
      </c>
      <c r="E58" s="792" t="s">
        <v>79</v>
      </c>
      <c r="F58" s="792" t="s">
        <v>79</v>
      </c>
      <c r="G58" s="793" t="s">
        <v>79</v>
      </c>
      <c r="H58" s="148"/>
      <c r="I58" s="149"/>
      <c r="J58" s="150"/>
      <c r="K58" s="157"/>
      <c r="M58" s="72"/>
      <c r="N58" s="28">
        <f t="shared" si="0"/>
        <v>0</v>
      </c>
      <c r="O58" s="2"/>
      <c r="P58" s="30"/>
      <c r="Q58" s="28">
        <f t="shared" si="1"/>
        <v>0</v>
      </c>
      <c r="R58" s="29"/>
      <c r="S58" s="73">
        <f t="shared" si="2"/>
        <v>0</v>
      </c>
      <c r="T58" s="28">
        <f t="shared" si="3"/>
        <v>0</v>
      </c>
      <c r="U58" s="780">
        <f t="shared" si="4"/>
        <v>0</v>
      </c>
      <c r="V58" s="781"/>
    </row>
    <row r="59" spans="1:22" ht="12.75" customHeight="1" x14ac:dyDescent="0.2">
      <c r="A59" s="46"/>
      <c r="B59" s="788" t="s">
        <v>234</v>
      </c>
      <c r="C59" s="789" t="s">
        <v>234</v>
      </c>
      <c r="D59" s="789" t="s">
        <v>234</v>
      </c>
      <c r="E59" s="789" t="s">
        <v>234</v>
      </c>
      <c r="F59" s="789" t="s">
        <v>234</v>
      </c>
      <c r="G59" s="790" t="s">
        <v>234</v>
      </c>
      <c r="H59" s="47"/>
      <c r="I59" s="41"/>
      <c r="J59" s="42"/>
      <c r="K59" s="23"/>
      <c r="M59" s="72"/>
      <c r="N59" s="28">
        <f t="shared" si="0"/>
        <v>0</v>
      </c>
      <c r="O59" s="2"/>
      <c r="P59" s="30"/>
      <c r="Q59" s="28">
        <f t="shared" si="1"/>
        <v>0</v>
      </c>
      <c r="R59" s="29"/>
      <c r="S59" s="73">
        <f t="shared" si="2"/>
        <v>0</v>
      </c>
      <c r="T59" s="28">
        <f t="shared" si="3"/>
        <v>0</v>
      </c>
      <c r="U59" s="780">
        <f t="shared" si="4"/>
        <v>0</v>
      </c>
      <c r="V59" s="781"/>
    </row>
    <row r="60" spans="1:22" x14ac:dyDescent="0.2">
      <c r="A60" s="179" t="s">
        <v>322</v>
      </c>
      <c r="B60" s="782" t="s">
        <v>323</v>
      </c>
      <c r="C60" s="783"/>
      <c r="D60" s="783"/>
      <c r="E60" s="783"/>
      <c r="F60" s="783"/>
      <c r="G60" s="784"/>
      <c r="H60" s="179" t="s">
        <v>73</v>
      </c>
      <c r="I60" s="41"/>
      <c r="J60" s="42"/>
      <c r="K60" s="23">
        <f t="shared" si="5"/>
        <v>0</v>
      </c>
      <c r="M60" s="72"/>
      <c r="N60" s="28">
        <f t="shared" si="0"/>
        <v>0</v>
      </c>
      <c r="O60" s="2"/>
      <c r="P60" s="30"/>
      <c r="Q60" s="28">
        <f t="shared" si="1"/>
        <v>0</v>
      </c>
      <c r="R60" s="29"/>
      <c r="S60" s="73">
        <f t="shared" si="2"/>
        <v>0</v>
      </c>
      <c r="T60" s="28">
        <f t="shared" si="3"/>
        <v>0</v>
      </c>
      <c r="U60" s="780">
        <f t="shared" si="4"/>
        <v>0</v>
      </c>
      <c r="V60" s="781"/>
    </row>
    <row r="61" spans="1:22" x14ac:dyDescent="0.2">
      <c r="A61" s="179" t="s">
        <v>324</v>
      </c>
      <c r="B61" s="782" t="s">
        <v>325</v>
      </c>
      <c r="C61" s="783"/>
      <c r="D61" s="783"/>
      <c r="E61" s="783"/>
      <c r="F61" s="783"/>
      <c r="G61" s="784"/>
      <c r="H61" s="179" t="s">
        <v>73</v>
      </c>
      <c r="I61" s="41"/>
      <c r="J61" s="42"/>
      <c r="K61" s="23">
        <f t="shared" si="5"/>
        <v>0</v>
      </c>
      <c r="M61" s="72"/>
      <c r="N61" s="28">
        <f t="shared" si="0"/>
        <v>0</v>
      </c>
      <c r="O61" s="2"/>
      <c r="P61" s="30"/>
      <c r="Q61" s="28">
        <f t="shared" si="1"/>
        <v>0</v>
      </c>
      <c r="R61" s="29"/>
      <c r="S61" s="73">
        <f t="shared" si="2"/>
        <v>0</v>
      </c>
      <c r="T61" s="28">
        <f t="shared" si="3"/>
        <v>0</v>
      </c>
      <c r="U61" s="780">
        <f t="shared" si="4"/>
        <v>0</v>
      </c>
      <c r="V61" s="781"/>
    </row>
    <row r="62" spans="1:22" x14ac:dyDescent="0.2">
      <c r="A62" s="179" t="s">
        <v>326</v>
      </c>
      <c r="B62" s="782" t="s">
        <v>327</v>
      </c>
      <c r="C62" s="783"/>
      <c r="D62" s="783"/>
      <c r="E62" s="783"/>
      <c r="F62" s="783"/>
      <c r="G62" s="784"/>
      <c r="H62" s="179" t="s">
        <v>47</v>
      </c>
      <c r="I62" s="41"/>
      <c r="J62" s="42"/>
      <c r="K62" s="23">
        <f t="shared" si="5"/>
        <v>0</v>
      </c>
      <c r="M62" s="72"/>
      <c r="N62" s="28">
        <f t="shared" si="0"/>
        <v>0</v>
      </c>
      <c r="O62" s="2"/>
      <c r="P62" s="30"/>
      <c r="Q62" s="28">
        <f t="shared" si="1"/>
        <v>0</v>
      </c>
      <c r="R62" s="29"/>
      <c r="S62" s="73">
        <f t="shared" si="2"/>
        <v>0</v>
      </c>
      <c r="T62" s="28">
        <f t="shared" si="3"/>
        <v>0</v>
      </c>
      <c r="U62" s="780">
        <f t="shared" si="4"/>
        <v>0</v>
      </c>
      <c r="V62" s="781"/>
    </row>
    <row r="63" spans="1:22" x14ac:dyDescent="0.2">
      <c r="A63" s="179" t="s">
        <v>328</v>
      </c>
      <c r="B63" s="782" t="s">
        <v>329</v>
      </c>
      <c r="C63" s="783"/>
      <c r="D63" s="783"/>
      <c r="E63" s="783"/>
      <c r="F63" s="783"/>
      <c r="G63" s="784"/>
      <c r="H63" s="179" t="s">
        <v>73</v>
      </c>
      <c r="I63" s="41"/>
      <c r="J63" s="42"/>
      <c r="K63" s="23">
        <f t="shared" si="5"/>
        <v>0</v>
      </c>
      <c r="M63" s="72"/>
      <c r="N63" s="28">
        <f t="shared" si="0"/>
        <v>0</v>
      </c>
      <c r="O63" s="2"/>
      <c r="P63" s="30"/>
      <c r="Q63" s="28">
        <f t="shared" si="1"/>
        <v>0</v>
      </c>
      <c r="R63" s="29"/>
      <c r="S63" s="73">
        <f t="shared" si="2"/>
        <v>0</v>
      </c>
      <c r="T63" s="28">
        <f t="shared" si="3"/>
        <v>0</v>
      </c>
      <c r="U63" s="780">
        <f t="shared" si="4"/>
        <v>0</v>
      </c>
      <c r="V63" s="781"/>
    </row>
    <row r="64" spans="1:22" ht="12.75" customHeight="1" x14ac:dyDescent="0.2">
      <c r="A64" s="46" t="s">
        <v>330</v>
      </c>
      <c r="B64" s="785" t="s">
        <v>331</v>
      </c>
      <c r="C64" s="786" t="s">
        <v>331</v>
      </c>
      <c r="D64" s="786" t="s">
        <v>331</v>
      </c>
      <c r="E64" s="786" t="s">
        <v>331</v>
      </c>
      <c r="F64" s="786" t="s">
        <v>331</v>
      </c>
      <c r="G64" s="787" t="s">
        <v>331</v>
      </c>
      <c r="H64" s="47" t="s">
        <v>47</v>
      </c>
      <c r="I64" s="41"/>
      <c r="J64" s="42"/>
      <c r="K64" s="23">
        <f t="shared" si="5"/>
        <v>0</v>
      </c>
      <c r="M64" s="72"/>
      <c r="N64" s="28">
        <f t="shared" si="0"/>
        <v>0</v>
      </c>
      <c r="O64" s="2"/>
      <c r="P64" s="30"/>
      <c r="Q64" s="28">
        <f t="shared" si="1"/>
        <v>0</v>
      </c>
      <c r="R64" s="29"/>
      <c r="S64" s="73">
        <f t="shared" si="2"/>
        <v>0</v>
      </c>
      <c r="T64" s="28">
        <f t="shared" si="3"/>
        <v>0</v>
      </c>
      <c r="U64" s="780">
        <f t="shared" si="4"/>
        <v>0</v>
      </c>
      <c r="V64" s="781"/>
    </row>
    <row r="65" spans="1:22" ht="78.75" customHeight="1" x14ac:dyDescent="0.2">
      <c r="A65" s="46" t="s">
        <v>332</v>
      </c>
      <c r="B65" s="785" t="s">
        <v>333</v>
      </c>
      <c r="C65" s="786" t="s">
        <v>333</v>
      </c>
      <c r="D65" s="786" t="s">
        <v>333</v>
      </c>
      <c r="E65" s="786" t="s">
        <v>333</v>
      </c>
      <c r="F65" s="786" t="s">
        <v>333</v>
      </c>
      <c r="G65" s="787" t="s">
        <v>333</v>
      </c>
      <c r="H65" s="47" t="s">
        <v>47</v>
      </c>
      <c r="I65" s="41"/>
      <c r="J65" s="42"/>
      <c r="K65" s="23">
        <f t="shared" si="5"/>
        <v>0</v>
      </c>
      <c r="M65" s="72"/>
      <c r="N65" s="28">
        <f t="shared" si="0"/>
        <v>0</v>
      </c>
      <c r="O65" s="2"/>
      <c r="P65" s="30"/>
      <c r="Q65" s="28">
        <f t="shared" si="1"/>
        <v>0</v>
      </c>
      <c r="R65" s="29"/>
      <c r="S65" s="73">
        <f t="shared" si="2"/>
        <v>0</v>
      </c>
      <c r="T65" s="28">
        <f t="shared" si="3"/>
        <v>0</v>
      </c>
      <c r="U65" s="780">
        <f t="shared" si="4"/>
        <v>0</v>
      </c>
      <c r="V65" s="781"/>
    </row>
    <row r="66" spans="1:22" ht="78.75" customHeight="1" x14ac:dyDescent="0.2">
      <c r="A66" s="46" t="s">
        <v>334</v>
      </c>
      <c r="B66" s="785" t="s">
        <v>335</v>
      </c>
      <c r="C66" s="786" t="s">
        <v>335</v>
      </c>
      <c r="D66" s="786" t="s">
        <v>335</v>
      </c>
      <c r="E66" s="786" t="s">
        <v>335</v>
      </c>
      <c r="F66" s="786" t="s">
        <v>335</v>
      </c>
      <c r="G66" s="787" t="s">
        <v>335</v>
      </c>
      <c r="H66" s="47" t="s">
        <v>47</v>
      </c>
      <c r="I66" s="41"/>
      <c r="J66" s="42"/>
      <c r="K66" s="23">
        <f t="shared" si="5"/>
        <v>0</v>
      </c>
      <c r="M66" s="72"/>
      <c r="N66" s="28">
        <f t="shared" si="0"/>
        <v>0</v>
      </c>
      <c r="O66" s="2"/>
      <c r="P66" s="30"/>
      <c r="Q66" s="28">
        <f t="shared" si="1"/>
        <v>0</v>
      </c>
      <c r="R66" s="29"/>
      <c r="S66" s="73">
        <f t="shared" si="2"/>
        <v>0</v>
      </c>
      <c r="T66" s="28">
        <f t="shared" si="3"/>
        <v>0</v>
      </c>
      <c r="U66" s="780">
        <f t="shared" si="4"/>
        <v>0</v>
      </c>
      <c r="V66" s="781"/>
    </row>
    <row r="67" spans="1:22" x14ac:dyDescent="0.2">
      <c r="A67" s="146"/>
      <c r="B67" s="791" t="s">
        <v>336</v>
      </c>
      <c r="C67" s="792" t="s">
        <v>336</v>
      </c>
      <c r="D67" s="792" t="s">
        <v>336</v>
      </c>
      <c r="E67" s="792" t="s">
        <v>336</v>
      </c>
      <c r="F67" s="792" t="s">
        <v>336</v>
      </c>
      <c r="G67" s="793" t="s">
        <v>336</v>
      </c>
      <c r="H67" s="148"/>
      <c r="I67" s="149"/>
      <c r="J67" s="150"/>
      <c r="K67" s="157"/>
      <c r="M67" s="72"/>
      <c r="N67" s="28">
        <f t="shared" si="0"/>
        <v>0</v>
      </c>
      <c r="O67" s="2"/>
      <c r="P67" s="30"/>
      <c r="Q67" s="28">
        <f t="shared" si="1"/>
        <v>0</v>
      </c>
      <c r="R67" s="29"/>
      <c r="S67" s="73">
        <f t="shared" si="2"/>
        <v>0</v>
      </c>
      <c r="T67" s="28">
        <f t="shared" si="3"/>
        <v>0</v>
      </c>
      <c r="U67" s="780">
        <f t="shared" si="4"/>
        <v>0</v>
      </c>
      <c r="V67" s="781"/>
    </row>
    <row r="68" spans="1:22" ht="49.5" customHeight="1" x14ac:dyDescent="0.2">
      <c r="A68" s="46" t="s">
        <v>337</v>
      </c>
      <c r="B68" s="785" t="s">
        <v>338</v>
      </c>
      <c r="C68" s="786" t="s">
        <v>338</v>
      </c>
      <c r="D68" s="786" t="s">
        <v>338</v>
      </c>
      <c r="E68" s="786" t="s">
        <v>338</v>
      </c>
      <c r="F68" s="786" t="s">
        <v>338</v>
      </c>
      <c r="G68" s="787" t="s">
        <v>338</v>
      </c>
      <c r="H68" s="47" t="s">
        <v>92</v>
      </c>
      <c r="I68" s="41"/>
      <c r="J68" s="42"/>
      <c r="K68" s="23">
        <f t="shared" si="5"/>
        <v>0</v>
      </c>
      <c r="M68" s="72"/>
      <c r="N68" s="28">
        <f t="shared" si="0"/>
        <v>0</v>
      </c>
      <c r="O68" s="2"/>
      <c r="P68" s="30"/>
      <c r="Q68" s="28">
        <f t="shared" si="1"/>
        <v>0</v>
      </c>
      <c r="R68" s="29"/>
      <c r="S68" s="73">
        <f t="shared" si="2"/>
        <v>0</v>
      </c>
      <c r="T68" s="28">
        <f t="shared" si="3"/>
        <v>0</v>
      </c>
      <c r="U68" s="780">
        <f t="shared" si="4"/>
        <v>0</v>
      </c>
      <c r="V68" s="781"/>
    </row>
    <row r="69" spans="1:22" ht="12.75" customHeight="1" x14ac:dyDescent="0.2">
      <c r="A69" s="164"/>
      <c r="B69" s="794" t="s">
        <v>339</v>
      </c>
      <c r="C69" s="795" t="s">
        <v>339</v>
      </c>
      <c r="D69" s="795" t="s">
        <v>339</v>
      </c>
      <c r="E69" s="795" t="s">
        <v>339</v>
      </c>
      <c r="F69" s="795" t="s">
        <v>339</v>
      </c>
      <c r="G69" s="796" t="s">
        <v>339</v>
      </c>
      <c r="H69" s="165"/>
      <c r="I69" s="166"/>
      <c r="J69" s="167"/>
      <c r="K69" s="168"/>
      <c r="M69" s="72"/>
      <c r="N69" s="28">
        <f t="shared" si="0"/>
        <v>0</v>
      </c>
      <c r="O69" s="2"/>
      <c r="P69" s="30"/>
      <c r="Q69" s="28">
        <f t="shared" si="1"/>
        <v>0</v>
      </c>
      <c r="R69" s="29"/>
      <c r="S69" s="73">
        <f t="shared" si="2"/>
        <v>0</v>
      </c>
      <c r="T69" s="28">
        <f t="shared" si="3"/>
        <v>0</v>
      </c>
      <c r="U69" s="780">
        <f t="shared" si="4"/>
        <v>0</v>
      </c>
      <c r="V69" s="781"/>
    </row>
    <row r="70" spans="1:22" ht="12.75" customHeight="1" x14ac:dyDescent="0.2">
      <c r="A70" s="146"/>
      <c r="B70" s="791" t="s">
        <v>340</v>
      </c>
      <c r="C70" s="792" t="s">
        <v>340</v>
      </c>
      <c r="D70" s="792" t="s">
        <v>340</v>
      </c>
      <c r="E70" s="792" t="s">
        <v>340</v>
      </c>
      <c r="F70" s="792" t="s">
        <v>340</v>
      </c>
      <c r="G70" s="793" t="s">
        <v>340</v>
      </c>
      <c r="H70" s="148"/>
      <c r="I70" s="149"/>
      <c r="J70" s="150"/>
      <c r="K70" s="157"/>
      <c r="M70" s="72"/>
      <c r="N70" s="28">
        <f t="shared" si="0"/>
        <v>0</v>
      </c>
      <c r="O70" s="2"/>
      <c r="P70" s="30"/>
      <c r="Q70" s="28">
        <f t="shared" si="1"/>
        <v>0</v>
      </c>
      <c r="R70" s="29"/>
      <c r="S70" s="73">
        <f t="shared" si="2"/>
        <v>0</v>
      </c>
      <c r="T70" s="28">
        <f t="shared" si="3"/>
        <v>0</v>
      </c>
      <c r="U70" s="780">
        <f t="shared" si="4"/>
        <v>0</v>
      </c>
      <c r="V70" s="781"/>
    </row>
    <row r="71" spans="1:22" ht="33" customHeight="1" x14ac:dyDescent="0.2">
      <c r="A71" s="46" t="s">
        <v>90</v>
      </c>
      <c r="B71" s="785" t="s">
        <v>91</v>
      </c>
      <c r="C71" s="786" t="s">
        <v>91</v>
      </c>
      <c r="D71" s="786" t="s">
        <v>91</v>
      </c>
      <c r="E71" s="786" t="s">
        <v>91</v>
      </c>
      <c r="F71" s="786" t="s">
        <v>91</v>
      </c>
      <c r="G71" s="787" t="s">
        <v>91</v>
      </c>
      <c r="H71" s="47" t="s">
        <v>92</v>
      </c>
      <c r="I71" s="41"/>
      <c r="J71" s="42"/>
      <c r="K71" s="23">
        <f t="shared" si="5"/>
        <v>0</v>
      </c>
      <c r="M71" s="72"/>
      <c r="N71" s="28">
        <f t="shared" si="0"/>
        <v>0</v>
      </c>
      <c r="O71" s="2"/>
      <c r="P71" s="30"/>
      <c r="Q71" s="28">
        <f t="shared" si="1"/>
        <v>0</v>
      </c>
      <c r="R71" s="29"/>
      <c r="S71" s="73">
        <f t="shared" si="2"/>
        <v>0</v>
      </c>
      <c r="T71" s="28">
        <f t="shared" si="3"/>
        <v>0</v>
      </c>
      <c r="U71" s="780">
        <f t="shared" si="4"/>
        <v>0</v>
      </c>
      <c r="V71" s="781"/>
    </row>
    <row r="72" spans="1:22" x14ac:dyDescent="0.2">
      <c r="A72" s="46" t="s">
        <v>93</v>
      </c>
      <c r="B72" s="785" t="s">
        <v>94</v>
      </c>
      <c r="C72" s="786" t="s">
        <v>94</v>
      </c>
      <c r="D72" s="786" t="s">
        <v>94</v>
      </c>
      <c r="E72" s="786" t="s">
        <v>94</v>
      </c>
      <c r="F72" s="786" t="s">
        <v>94</v>
      </c>
      <c r="G72" s="787" t="s">
        <v>94</v>
      </c>
      <c r="H72" s="47" t="s">
        <v>92</v>
      </c>
      <c r="I72" s="41"/>
      <c r="J72" s="42"/>
      <c r="K72" s="23">
        <f t="shared" si="5"/>
        <v>0</v>
      </c>
      <c r="M72" s="72"/>
      <c r="N72" s="28">
        <f t="shared" si="0"/>
        <v>0</v>
      </c>
      <c r="O72" s="2"/>
      <c r="P72" s="30"/>
      <c r="Q72" s="28">
        <f t="shared" si="1"/>
        <v>0</v>
      </c>
      <c r="R72" s="29"/>
      <c r="S72" s="73">
        <f t="shared" si="2"/>
        <v>0</v>
      </c>
      <c r="T72" s="28">
        <f t="shared" si="3"/>
        <v>0</v>
      </c>
      <c r="U72" s="780">
        <f t="shared" si="4"/>
        <v>0</v>
      </c>
      <c r="V72" s="781"/>
    </row>
    <row r="73" spans="1:22" ht="12.75" customHeight="1" x14ac:dyDescent="0.2">
      <c r="A73" s="146"/>
      <c r="B73" s="791" t="s">
        <v>214</v>
      </c>
      <c r="C73" s="792" t="s">
        <v>214</v>
      </c>
      <c r="D73" s="792" t="s">
        <v>214</v>
      </c>
      <c r="E73" s="792" t="s">
        <v>214</v>
      </c>
      <c r="F73" s="792" t="s">
        <v>214</v>
      </c>
      <c r="G73" s="793" t="s">
        <v>214</v>
      </c>
      <c r="H73" s="148"/>
      <c r="I73" s="149"/>
      <c r="J73" s="150"/>
      <c r="K73" s="157"/>
      <c r="M73" s="72"/>
      <c r="N73" s="28">
        <f t="shared" si="0"/>
        <v>0</v>
      </c>
      <c r="O73" s="2"/>
      <c r="P73" s="30"/>
      <c r="Q73" s="28">
        <f t="shared" si="1"/>
        <v>0</v>
      </c>
      <c r="R73" s="29"/>
      <c r="S73" s="73">
        <f t="shared" si="2"/>
        <v>0</v>
      </c>
      <c r="T73" s="28">
        <f t="shared" si="3"/>
        <v>0</v>
      </c>
      <c r="U73" s="780">
        <f t="shared" si="4"/>
        <v>0</v>
      </c>
      <c r="V73" s="781"/>
    </row>
    <row r="74" spans="1:22" x14ac:dyDescent="0.2">
      <c r="A74" s="46" t="s">
        <v>341</v>
      </c>
      <c r="B74" s="785" t="s">
        <v>342</v>
      </c>
      <c r="C74" s="786" t="s">
        <v>342</v>
      </c>
      <c r="D74" s="786" t="s">
        <v>342</v>
      </c>
      <c r="E74" s="786" t="s">
        <v>342</v>
      </c>
      <c r="F74" s="786" t="s">
        <v>342</v>
      </c>
      <c r="G74" s="787" t="s">
        <v>342</v>
      </c>
      <c r="H74" s="47" t="s">
        <v>92</v>
      </c>
      <c r="I74" s="41"/>
      <c r="J74" s="42"/>
      <c r="K74" s="23">
        <f t="shared" si="5"/>
        <v>0</v>
      </c>
      <c r="M74" s="72"/>
      <c r="N74" s="28">
        <f t="shared" si="0"/>
        <v>0</v>
      </c>
      <c r="O74" s="2"/>
      <c r="P74" s="30"/>
      <c r="Q74" s="28">
        <f t="shared" si="1"/>
        <v>0</v>
      </c>
      <c r="R74" s="29"/>
      <c r="S74" s="73">
        <f t="shared" si="2"/>
        <v>0</v>
      </c>
      <c r="T74" s="28">
        <f t="shared" si="3"/>
        <v>0</v>
      </c>
      <c r="U74" s="780">
        <f t="shared" si="4"/>
        <v>0</v>
      </c>
      <c r="V74" s="781"/>
    </row>
    <row r="75" spans="1:22" ht="12.75" customHeight="1" x14ac:dyDescent="0.2">
      <c r="A75" s="146"/>
      <c r="B75" s="791" t="s">
        <v>70</v>
      </c>
      <c r="C75" s="792" t="s">
        <v>70</v>
      </c>
      <c r="D75" s="792" t="s">
        <v>70</v>
      </c>
      <c r="E75" s="792" t="s">
        <v>70</v>
      </c>
      <c r="F75" s="792" t="s">
        <v>70</v>
      </c>
      <c r="G75" s="793" t="s">
        <v>70</v>
      </c>
      <c r="H75" s="148"/>
      <c r="I75" s="149"/>
      <c r="J75" s="150"/>
      <c r="K75" s="157"/>
      <c r="M75" s="72"/>
      <c r="N75" s="28">
        <f t="shared" si="0"/>
        <v>0</v>
      </c>
      <c r="O75" s="2"/>
      <c r="P75" s="30"/>
      <c r="Q75" s="28">
        <f t="shared" si="1"/>
        <v>0</v>
      </c>
      <c r="R75" s="29"/>
      <c r="S75" s="73">
        <f t="shared" si="2"/>
        <v>0</v>
      </c>
      <c r="T75" s="28">
        <f t="shared" si="3"/>
        <v>0</v>
      </c>
      <c r="U75" s="780">
        <f t="shared" si="4"/>
        <v>0</v>
      </c>
      <c r="V75" s="781"/>
    </row>
    <row r="76" spans="1:22" ht="12.75" customHeight="1" x14ac:dyDescent="0.2">
      <c r="A76" s="46" t="s">
        <v>95</v>
      </c>
      <c r="B76" s="785" t="s">
        <v>96</v>
      </c>
      <c r="C76" s="786" t="s">
        <v>96</v>
      </c>
      <c r="D76" s="786" t="s">
        <v>96</v>
      </c>
      <c r="E76" s="786" t="s">
        <v>96</v>
      </c>
      <c r="F76" s="786" t="s">
        <v>96</v>
      </c>
      <c r="G76" s="787" t="s">
        <v>96</v>
      </c>
      <c r="H76" s="47" t="s">
        <v>97</v>
      </c>
      <c r="I76" s="41"/>
      <c r="J76" s="42"/>
      <c r="K76" s="23">
        <f t="shared" si="5"/>
        <v>0</v>
      </c>
      <c r="M76" s="72"/>
      <c r="N76" s="28">
        <f t="shared" si="0"/>
        <v>0</v>
      </c>
      <c r="O76" s="2"/>
      <c r="P76" s="30"/>
      <c r="Q76" s="28">
        <f t="shared" si="1"/>
        <v>0</v>
      </c>
      <c r="R76" s="29"/>
      <c r="S76" s="73">
        <f t="shared" si="2"/>
        <v>0</v>
      </c>
      <c r="T76" s="28">
        <f t="shared" si="3"/>
        <v>0</v>
      </c>
      <c r="U76" s="780">
        <f t="shared" si="4"/>
        <v>0</v>
      </c>
      <c r="V76" s="781"/>
    </row>
    <row r="77" spans="1:22" ht="12.75" customHeight="1" x14ac:dyDescent="0.2">
      <c r="A77" s="46"/>
      <c r="B77" s="788" t="s">
        <v>225</v>
      </c>
      <c r="C77" s="789" t="s">
        <v>225</v>
      </c>
      <c r="D77" s="789" t="s">
        <v>225</v>
      </c>
      <c r="E77" s="789" t="s">
        <v>225</v>
      </c>
      <c r="F77" s="789" t="s">
        <v>225</v>
      </c>
      <c r="G77" s="790" t="s">
        <v>225</v>
      </c>
      <c r="H77" s="47"/>
      <c r="I77" s="41"/>
      <c r="J77" s="42"/>
      <c r="K77" s="23"/>
      <c r="M77" s="72"/>
      <c r="N77" s="28">
        <f t="shared" si="0"/>
        <v>0</v>
      </c>
      <c r="O77" s="2"/>
      <c r="P77" s="30"/>
      <c r="Q77" s="28">
        <f t="shared" si="1"/>
        <v>0</v>
      </c>
      <c r="R77" s="29"/>
      <c r="S77" s="73">
        <f t="shared" si="2"/>
        <v>0</v>
      </c>
      <c r="T77" s="28">
        <f t="shared" si="3"/>
        <v>0</v>
      </c>
      <c r="U77" s="780">
        <f t="shared" si="4"/>
        <v>0</v>
      </c>
      <c r="V77" s="781"/>
    </row>
    <row r="78" spans="1:22" ht="12.75" customHeight="1" x14ac:dyDescent="0.2">
      <c r="A78" s="146"/>
      <c r="B78" s="791" t="s">
        <v>226</v>
      </c>
      <c r="C78" s="792" t="s">
        <v>226</v>
      </c>
      <c r="D78" s="792" t="s">
        <v>226</v>
      </c>
      <c r="E78" s="792" t="s">
        <v>226</v>
      </c>
      <c r="F78" s="792" t="s">
        <v>226</v>
      </c>
      <c r="G78" s="793" t="s">
        <v>226</v>
      </c>
      <c r="H78" s="148"/>
      <c r="I78" s="149"/>
      <c r="J78" s="150"/>
      <c r="K78" s="157"/>
      <c r="M78" s="72"/>
      <c r="N78" s="28">
        <f t="shared" si="0"/>
        <v>0</v>
      </c>
      <c r="O78" s="2"/>
      <c r="P78" s="30"/>
      <c r="Q78" s="28">
        <f t="shared" si="1"/>
        <v>0</v>
      </c>
      <c r="R78" s="29"/>
      <c r="S78" s="73">
        <f t="shared" si="2"/>
        <v>0</v>
      </c>
      <c r="T78" s="28">
        <f t="shared" si="3"/>
        <v>0</v>
      </c>
      <c r="U78" s="780">
        <f t="shared" si="4"/>
        <v>0</v>
      </c>
      <c r="V78" s="781"/>
    </row>
    <row r="79" spans="1:22" ht="12.75" customHeight="1" x14ac:dyDescent="0.2">
      <c r="A79" s="46" t="s">
        <v>343</v>
      </c>
      <c r="B79" s="785" t="s">
        <v>344</v>
      </c>
      <c r="C79" s="786" t="s">
        <v>344</v>
      </c>
      <c r="D79" s="786" t="s">
        <v>344</v>
      </c>
      <c r="E79" s="786" t="s">
        <v>344</v>
      </c>
      <c r="F79" s="786" t="s">
        <v>344</v>
      </c>
      <c r="G79" s="787" t="s">
        <v>344</v>
      </c>
      <c r="H79" s="47" t="s">
        <v>87</v>
      </c>
      <c r="I79" s="41"/>
      <c r="J79" s="42"/>
      <c r="K79" s="23">
        <f t="shared" si="5"/>
        <v>0</v>
      </c>
      <c r="M79" s="72"/>
      <c r="N79" s="28">
        <f t="shared" si="0"/>
        <v>0</v>
      </c>
      <c r="O79" s="2"/>
      <c r="P79" s="30"/>
      <c r="Q79" s="28">
        <f t="shared" si="1"/>
        <v>0</v>
      </c>
      <c r="R79" s="29"/>
      <c r="S79" s="73">
        <f t="shared" si="2"/>
        <v>0</v>
      </c>
      <c r="T79" s="28">
        <f t="shared" si="3"/>
        <v>0</v>
      </c>
      <c r="U79" s="780">
        <f t="shared" si="4"/>
        <v>0</v>
      </c>
      <c r="V79" s="781"/>
    </row>
    <row r="80" spans="1:22" ht="12.75" customHeight="1" x14ac:dyDescent="0.2">
      <c r="A80" s="46" t="s">
        <v>227</v>
      </c>
      <c r="B80" s="785" t="s">
        <v>228</v>
      </c>
      <c r="C80" s="786" t="s">
        <v>228</v>
      </c>
      <c r="D80" s="786" t="s">
        <v>228</v>
      </c>
      <c r="E80" s="786" t="s">
        <v>228</v>
      </c>
      <c r="F80" s="786" t="s">
        <v>228</v>
      </c>
      <c r="G80" s="787" t="s">
        <v>228</v>
      </c>
      <c r="H80" s="47" t="s">
        <v>87</v>
      </c>
      <c r="I80" s="41"/>
      <c r="J80" s="42"/>
      <c r="K80" s="23">
        <f t="shared" si="5"/>
        <v>0</v>
      </c>
      <c r="M80" s="72"/>
      <c r="N80" s="28">
        <f t="shared" ref="N80" si="6">+ROUND((ROUNDDOWN(M80,2))*J80,2)</f>
        <v>0</v>
      </c>
      <c r="O80" s="2"/>
      <c r="P80" s="30"/>
      <c r="Q80" s="28">
        <f t="shared" ref="Q80" si="7">+ROUND(P80*J80,2)</f>
        <v>0</v>
      </c>
      <c r="R80" s="29"/>
      <c r="S80" s="73">
        <f t="shared" ref="S80" si="8">+M80+P80</f>
        <v>0</v>
      </c>
      <c r="T80" s="28">
        <f t="shared" ref="T80" si="9">+ROUND((ROUNDDOWN(S80,2))*J80,2)</f>
        <v>0</v>
      </c>
      <c r="U80" s="780">
        <f t="shared" ref="U80" si="10">IF(K80=0,0)+IF(K80&gt;0,T80/K80)</f>
        <v>0</v>
      </c>
      <c r="V80" s="781"/>
    </row>
    <row r="81" spans="1:22" ht="12.75" customHeight="1" x14ac:dyDescent="0.2">
      <c r="A81" s="75"/>
      <c r="B81" s="31"/>
      <c r="C81" s="31"/>
      <c r="D81" s="31"/>
      <c r="E81" s="31"/>
      <c r="F81" s="31"/>
      <c r="G81" s="31"/>
      <c r="H81" s="13"/>
      <c r="I81" s="14"/>
      <c r="J81" s="15"/>
      <c r="K81" s="25"/>
    </row>
    <row r="82" spans="1:22" ht="12.75" customHeight="1" x14ac:dyDescent="0.2">
      <c r="A82" s="74"/>
      <c r="B82" s="797" t="s">
        <v>280</v>
      </c>
      <c r="C82" s="798"/>
      <c r="D82" s="798"/>
      <c r="E82" s="798"/>
      <c r="F82" s="798"/>
      <c r="G82" s="799"/>
      <c r="H82" s="11"/>
      <c r="I82" s="12"/>
      <c r="J82" s="16"/>
      <c r="K82" s="26">
        <f>SUM(K16:K80)</f>
        <v>0</v>
      </c>
      <c r="N82" s="170">
        <f>ROUND(SUM(N16:N80),2)</f>
        <v>0</v>
      </c>
      <c r="Q82" s="26">
        <f>ROUND(SUM(Q16:Q80),2)</f>
        <v>0</v>
      </c>
      <c r="T82" s="26">
        <f>ROUND(SUM(T16:T80),2)</f>
        <v>0</v>
      </c>
      <c r="U82" s="800">
        <f>IF(K82=0,0)+IF(K82&gt;0,T82/K82)</f>
        <v>0</v>
      </c>
      <c r="V82" s="801"/>
    </row>
    <row r="83" spans="1:22" x14ac:dyDescent="0.2">
      <c r="K83" s="120"/>
    </row>
  </sheetData>
  <mergeCells count="146">
    <mergeCell ref="B75:G75"/>
    <mergeCell ref="B76:G76"/>
    <mergeCell ref="B65:G65"/>
    <mergeCell ref="B66:G66"/>
    <mergeCell ref="B71:G71"/>
    <mergeCell ref="B67:G67"/>
    <mergeCell ref="B68:G68"/>
    <mergeCell ref="B69:G69"/>
    <mergeCell ref="B70:G70"/>
    <mergeCell ref="B4:G4"/>
    <mergeCell ref="B5:G5"/>
    <mergeCell ref="B8:G8"/>
    <mergeCell ref="B15:G15"/>
    <mergeCell ref="B21:G21"/>
    <mergeCell ref="B59:G59"/>
    <mergeCell ref="B43:G43"/>
    <mergeCell ref="B44:G44"/>
    <mergeCell ref="B47:G47"/>
    <mergeCell ref="B48:G48"/>
    <mergeCell ref="B49:G49"/>
    <mergeCell ref="B50:G50"/>
    <mergeCell ref="B51:G51"/>
    <mergeCell ref="B52:G52"/>
    <mergeCell ref="B28:G28"/>
    <mergeCell ref="B29:G29"/>
    <mergeCell ref="B30:G30"/>
    <mergeCell ref="B31:G31"/>
    <mergeCell ref="B32:G32"/>
    <mergeCell ref="B33:G33"/>
    <mergeCell ref="B39:G39"/>
    <mergeCell ref="B34:G34"/>
    <mergeCell ref="B35:G35"/>
    <mergeCell ref="B36:G36"/>
    <mergeCell ref="U8:V8"/>
    <mergeCell ref="U9:V9"/>
    <mergeCell ref="B9:G9"/>
    <mergeCell ref="B11:G11"/>
    <mergeCell ref="U11:V11"/>
    <mergeCell ref="U5:V5"/>
    <mergeCell ref="B6:G6"/>
    <mergeCell ref="U6:V6"/>
    <mergeCell ref="B7:G7"/>
    <mergeCell ref="U7:V7"/>
    <mergeCell ref="B82:G82"/>
    <mergeCell ref="U23:V23"/>
    <mergeCell ref="U24:V24"/>
    <mergeCell ref="U25:V25"/>
    <mergeCell ref="U26:V26"/>
    <mergeCell ref="U27:V27"/>
    <mergeCell ref="U28:V28"/>
    <mergeCell ref="U29:V29"/>
    <mergeCell ref="U30:V30"/>
    <mergeCell ref="U31:V31"/>
    <mergeCell ref="U32:V32"/>
    <mergeCell ref="U82:V82"/>
    <mergeCell ref="B78:G78"/>
    <mergeCell ref="B79:G79"/>
    <mergeCell ref="B80:G80"/>
    <mergeCell ref="B72:G72"/>
    <mergeCell ref="B73:G73"/>
    <mergeCell ref="B74:G74"/>
    <mergeCell ref="B37:G37"/>
    <mergeCell ref="B38:G38"/>
    <mergeCell ref="B45:G45"/>
    <mergeCell ref="B46:G46"/>
    <mergeCell ref="B77:G77"/>
    <mergeCell ref="B64:G64"/>
    <mergeCell ref="U16:V16"/>
    <mergeCell ref="U17:V17"/>
    <mergeCell ref="U18:V18"/>
    <mergeCell ref="U19:V19"/>
    <mergeCell ref="B22:G22"/>
    <mergeCell ref="B16:G16"/>
    <mergeCell ref="B20:G20"/>
    <mergeCell ref="B19:G19"/>
    <mergeCell ref="B18:G18"/>
    <mergeCell ref="B17:G17"/>
    <mergeCell ref="B60:G60"/>
    <mergeCell ref="B63:G63"/>
    <mergeCell ref="B61:G61"/>
    <mergeCell ref="B62:G62"/>
    <mergeCell ref="U20:V20"/>
    <mergeCell ref="U21:V21"/>
    <mergeCell ref="U22:V22"/>
    <mergeCell ref="B40:G40"/>
    <mergeCell ref="B41:G41"/>
    <mergeCell ref="B42:G42"/>
    <mergeCell ref="B23:G23"/>
    <mergeCell ref="B24:G24"/>
    <mergeCell ref="B25:G25"/>
    <mergeCell ref="B26:G26"/>
    <mergeCell ref="B27:G27"/>
    <mergeCell ref="B55:G55"/>
    <mergeCell ref="B53:G53"/>
    <mergeCell ref="B54:G54"/>
    <mergeCell ref="B56:G56"/>
    <mergeCell ref="B57:G57"/>
    <mergeCell ref="B58:G58"/>
    <mergeCell ref="U37:V37"/>
    <mergeCell ref="U38:V38"/>
    <mergeCell ref="U39:V39"/>
    <mergeCell ref="U40:V40"/>
    <mergeCell ref="U41:V41"/>
    <mergeCell ref="U33:V33"/>
    <mergeCell ref="U34:V34"/>
    <mergeCell ref="U35:V35"/>
    <mergeCell ref="U36:V36"/>
    <mergeCell ref="U47:V47"/>
    <mergeCell ref="U48:V48"/>
    <mergeCell ref="U49:V49"/>
    <mergeCell ref="U50:V50"/>
    <mergeCell ref="U51:V51"/>
    <mergeCell ref="U42:V42"/>
    <mergeCell ref="U43:V43"/>
    <mergeCell ref="U44:V44"/>
    <mergeCell ref="U45:V45"/>
    <mergeCell ref="U46:V46"/>
    <mergeCell ref="U57:V57"/>
    <mergeCell ref="U58:V58"/>
    <mergeCell ref="U59:V59"/>
    <mergeCell ref="U60:V60"/>
    <mergeCell ref="U61:V61"/>
    <mergeCell ref="U52:V52"/>
    <mergeCell ref="U53:V53"/>
    <mergeCell ref="U54:V54"/>
    <mergeCell ref="U55:V55"/>
    <mergeCell ref="U56:V56"/>
    <mergeCell ref="U67:V67"/>
    <mergeCell ref="U68:V68"/>
    <mergeCell ref="U69:V69"/>
    <mergeCell ref="U70:V70"/>
    <mergeCell ref="U71:V71"/>
    <mergeCell ref="U62:V62"/>
    <mergeCell ref="U63:V63"/>
    <mergeCell ref="U64:V64"/>
    <mergeCell ref="U65:V65"/>
    <mergeCell ref="U66:V66"/>
    <mergeCell ref="U77:V77"/>
    <mergeCell ref="U78:V78"/>
    <mergeCell ref="U79:V79"/>
    <mergeCell ref="U80:V80"/>
    <mergeCell ref="U72:V72"/>
    <mergeCell ref="U73:V73"/>
    <mergeCell ref="U74:V74"/>
    <mergeCell ref="U75:V75"/>
    <mergeCell ref="U76:V7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FFFF00"/>
  </sheetPr>
  <dimension ref="A1:W175"/>
  <sheetViews>
    <sheetView topLeftCell="A67" zoomScale="70" zoomScaleNormal="70" workbookViewId="0">
      <selection activeCell="O75" sqref="O75"/>
    </sheetView>
  </sheetViews>
  <sheetFormatPr baseColWidth="10" defaultColWidth="11" defaultRowHeight="12.75" x14ac:dyDescent="0.2"/>
  <cols>
    <col min="1" max="1" width="11" style="76"/>
    <col min="2" max="7" width="8.125" style="76" customWidth="1"/>
    <col min="8" max="8" width="11" style="76"/>
    <col min="9" max="10" width="11" style="76" customWidth="1"/>
    <col min="11" max="11" width="16.25" style="76" bestFit="1" customWidth="1"/>
    <col min="12" max="12" width="5.25" style="76" customWidth="1"/>
    <col min="13" max="13" width="11" style="76"/>
    <col min="14" max="14" width="14.5" style="76" customWidth="1"/>
    <col min="15" max="15" width="3.75" style="76" customWidth="1"/>
    <col min="16" max="16" width="11" style="76"/>
    <col min="17" max="17" width="14.5" style="76" customWidth="1"/>
    <col min="18" max="18" width="3.375" style="76" customWidth="1"/>
    <col min="19" max="19" width="11" style="76"/>
    <col min="20" max="20" width="14.5" style="76" customWidth="1"/>
    <col min="21" max="16384" width="11" style="76"/>
  </cols>
  <sheetData>
    <row r="1" spans="1:23" x14ac:dyDescent="0.2">
      <c r="A1" s="76" t="s">
        <v>345</v>
      </c>
      <c r="M1" s="5" t="s">
        <v>51</v>
      </c>
      <c r="N1" s="6"/>
      <c r="O1" s="2"/>
      <c r="P1" s="7" t="s">
        <v>52</v>
      </c>
      <c r="Q1" s="8"/>
      <c r="R1" s="4"/>
      <c r="S1" s="8" t="s">
        <v>53</v>
      </c>
      <c r="T1" s="8"/>
      <c r="U1" s="8"/>
      <c r="V1" s="6"/>
    </row>
    <row r="2" spans="1:23" x14ac:dyDescent="0.2">
      <c r="M2" s="3"/>
      <c r="N2" s="1"/>
      <c r="O2" s="1"/>
      <c r="P2" s="1"/>
      <c r="Q2" s="1"/>
      <c r="R2" s="1"/>
      <c r="S2" s="1"/>
      <c r="T2" s="1"/>
      <c r="U2" s="1"/>
      <c r="V2" s="1"/>
    </row>
    <row r="4" spans="1:23" x14ac:dyDescent="0.2">
      <c r="A4" s="77" t="s">
        <v>207</v>
      </c>
      <c r="M4" s="3"/>
      <c r="N4" s="1"/>
      <c r="O4" s="1"/>
      <c r="P4" s="1"/>
      <c r="Q4" s="1"/>
      <c r="R4" s="1"/>
      <c r="S4" s="1"/>
      <c r="T4" s="1"/>
      <c r="U4" s="1"/>
      <c r="V4" s="1"/>
    </row>
    <row r="5" spans="1:23" x14ac:dyDescent="0.2">
      <c r="A5" s="18" t="s">
        <v>45</v>
      </c>
      <c r="B5" s="815" t="s">
        <v>46</v>
      </c>
      <c r="C5" s="816"/>
      <c r="D5" s="816"/>
      <c r="E5" s="816"/>
      <c r="F5" s="816"/>
      <c r="G5" s="817"/>
      <c r="H5" s="20" t="s">
        <v>47</v>
      </c>
      <c r="I5" s="21" t="s">
        <v>48</v>
      </c>
      <c r="J5" s="22" t="s">
        <v>49</v>
      </c>
      <c r="K5" s="32" t="s">
        <v>50</v>
      </c>
      <c r="M5" s="9" t="s">
        <v>55</v>
      </c>
      <c r="N5" s="9" t="s">
        <v>50</v>
      </c>
      <c r="O5" s="2"/>
      <c r="P5" s="9" t="s">
        <v>55</v>
      </c>
      <c r="Q5" s="9" t="s">
        <v>50</v>
      </c>
      <c r="R5" s="4"/>
      <c r="S5" s="10" t="s">
        <v>55</v>
      </c>
      <c r="T5" s="9" t="s">
        <v>56</v>
      </c>
      <c r="U5" s="19" t="s">
        <v>57</v>
      </c>
      <c r="V5" s="10"/>
    </row>
    <row r="6" spans="1:23" x14ac:dyDescent="0.2">
      <c r="A6" s="818" t="s">
        <v>346</v>
      </c>
      <c r="B6" s="818"/>
      <c r="C6" s="818"/>
      <c r="D6" s="818"/>
      <c r="E6" s="818"/>
      <c r="F6" s="818"/>
      <c r="G6" s="818"/>
      <c r="H6" s="818"/>
      <c r="I6" s="818"/>
      <c r="J6" s="818"/>
      <c r="K6" s="818"/>
      <c r="M6" s="197"/>
      <c r="N6" s="28">
        <f>+ROUND((ROUNDDOWN(M6,2))*J6,2)</f>
        <v>0</v>
      </c>
      <c r="O6" s="2"/>
      <c r="P6" s="198"/>
      <c r="Q6" s="28">
        <f>+ROUND(P6*J6,2)</f>
        <v>0</v>
      </c>
      <c r="R6" s="29"/>
      <c r="S6" s="153">
        <f>+M6+P6</f>
        <v>0</v>
      </c>
      <c r="T6" s="28">
        <f>+ROUND((ROUNDDOWN(S6,2))*J6,2)</f>
        <v>0</v>
      </c>
      <c r="U6" s="117">
        <f>IF(K6=0,0)+IF(K6&gt;0,T6/K6)</f>
        <v>0</v>
      </c>
      <c r="V6" s="118"/>
    </row>
    <row r="7" spans="1:23" x14ac:dyDescent="0.2">
      <c r="A7" s="151"/>
      <c r="B7" s="788" t="s">
        <v>347</v>
      </c>
      <c r="C7" s="789"/>
      <c r="D7" s="789"/>
      <c r="E7" s="789"/>
      <c r="F7" s="789"/>
      <c r="G7" s="790"/>
      <c r="H7" s="819"/>
      <c r="I7" s="820"/>
      <c r="J7" s="820"/>
      <c r="K7" s="821"/>
      <c r="M7" s="197"/>
      <c r="N7" s="28">
        <f t="shared" ref="N7:N70" si="0">+ROUND((ROUNDDOWN(M7,2))*J7,2)</f>
        <v>0</v>
      </c>
      <c r="O7" s="2"/>
      <c r="P7" s="198"/>
      <c r="Q7" s="28">
        <f t="shared" ref="Q7:Q70" si="1">+ROUND(P7*J7,2)</f>
        <v>0</v>
      </c>
      <c r="R7" s="29"/>
      <c r="S7" s="153">
        <f t="shared" ref="S7:S70" si="2">+M7+P7</f>
        <v>0</v>
      </c>
      <c r="T7" s="28">
        <f t="shared" ref="T7:T70" si="3">+ROUND((ROUNDDOWN(S7,2))*J7,2)</f>
        <v>0</v>
      </c>
      <c r="U7" s="117">
        <f t="shared" ref="U7:U70" si="4">IF(K7=0,0)+IF(K7&gt;0,T7/K7)</f>
        <v>0</v>
      </c>
      <c r="V7" s="118"/>
    </row>
    <row r="8" spans="1:23" x14ac:dyDescent="0.2">
      <c r="A8" s="146"/>
      <c r="B8" s="791" t="s">
        <v>65</v>
      </c>
      <c r="C8" s="792" t="s">
        <v>65</v>
      </c>
      <c r="D8" s="792" t="s">
        <v>65</v>
      </c>
      <c r="E8" s="792" t="s">
        <v>65</v>
      </c>
      <c r="F8" s="792" t="s">
        <v>65</v>
      </c>
      <c r="G8" s="793" t="s">
        <v>65</v>
      </c>
      <c r="H8" s="148"/>
      <c r="I8" s="158"/>
      <c r="J8" s="159"/>
      <c r="K8" s="157"/>
      <c r="M8" s="197"/>
      <c r="N8" s="28">
        <f t="shared" si="0"/>
        <v>0</v>
      </c>
      <c r="O8" s="2"/>
      <c r="P8" s="198"/>
      <c r="Q8" s="28">
        <f t="shared" si="1"/>
        <v>0</v>
      </c>
      <c r="R8" s="29"/>
      <c r="S8" s="153">
        <f t="shared" si="2"/>
        <v>0</v>
      </c>
      <c r="T8" s="28">
        <f t="shared" si="3"/>
        <v>0</v>
      </c>
      <c r="U8" s="117">
        <f t="shared" si="4"/>
        <v>0</v>
      </c>
      <c r="V8" s="118"/>
    </row>
    <row r="9" spans="1:23" x14ac:dyDescent="0.2">
      <c r="A9" s="46"/>
      <c r="B9" s="788" t="s">
        <v>67</v>
      </c>
      <c r="C9" s="789" t="s">
        <v>67</v>
      </c>
      <c r="D9" s="789" t="s">
        <v>67</v>
      </c>
      <c r="E9" s="789" t="s">
        <v>67</v>
      </c>
      <c r="F9" s="789" t="s">
        <v>67</v>
      </c>
      <c r="G9" s="790" t="s">
        <v>67</v>
      </c>
      <c r="H9" s="47"/>
      <c r="I9" s="121"/>
      <c r="J9" s="122"/>
      <c r="K9" s="23"/>
      <c r="M9" s="197"/>
      <c r="N9" s="28">
        <f t="shared" si="0"/>
        <v>0</v>
      </c>
      <c r="O9" s="2"/>
      <c r="P9" s="198"/>
      <c r="Q9" s="28">
        <f t="shared" si="1"/>
        <v>0</v>
      </c>
      <c r="R9" s="29"/>
      <c r="S9" s="153">
        <f t="shared" si="2"/>
        <v>0</v>
      </c>
      <c r="T9" s="28">
        <f t="shared" si="3"/>
        <v>0</v>
      </c>
      <c r="U9" s="117">
        <f t="shared" si="4"/>
        <v>0</v>
      </c>
      <c r="V9" s="118"/>
      <c r="W9" s="173"/>
    </row>
    <row r="10" spans="1:23" x14ac:dyDescent="0.2">
      <c r="A10" s="46" t="s">
        <v>348</v>
      </c>
      <c r="B10" s="785" t="s">
        <v>349</v>
      </c>
      <c r="C10" s="786" t="s">
        <v>349</v>
      </c>
      <c r="D10" s="786" t="s">
        <v>349</v>
      </c>
      <c r="E10" s="786" t="s">
        <v>349</v>
      </c>
      <c r="F10" s="786" t="s">
        <v>349</v>
      </c>
      <c r="G10" s="787" t="s">
        <v>349</v>
      </c>
      <c r="H10" s="47" t="s">
        <v>87</v>
      </c>
      <c r="I10" s="43"/>
      <c r="J10" s="44"/>
      <c r="K10" s="23">
        <f t="shared" ref="K10:K40" si="5">+I10*J10</f>
        <v>0</v>
      </c>
      <c r="M10" s="197"/>
      <c r="N10" s="28">
        <f t="shared" si="0"/>
        <v>0</v>
      </c>
      <c r="O10" s="2"/>
      <c r="P10" s="198"/>
      <c r="Q10" s="28">
        <f t="shared" si="1"/>
        <v>0</v>
      </c>
      <c r="R10" s="29"/>
      <c r="S10" s="153">
        <f t="shared" si="2"/>
        <v>0</v>
      </c>
      <c r="T10" s="28">
        <f t="shared" si="3"/>
        <v>0</v>
      </c>
      <c r="U10" s="117">
        <f t="shared" si="4"/>
        <v>0</v>
      </c>
      <c r="V10" s="118"/>
      <c r="W10" s="173"/>
    </row>
    <row r="11" spans="1:23" x14ac:dyDescent="0.2">
      <c r="A11" s="46" t="s">
        <v>350</v>
      </c>
      <c r="B11" s="785" t="s">
        <v>351</v>
      </c>
      <c r="C11" s="786" t="s">
        <v>351</v>
      </c>
      <c r="D11" s="786" t="s">
        <v>351</v>
      </c>
      <c r="E11" s="786" t="s">
        <v>351</v>
      </c>
      <c r="F11" s="786" t="s">
        <v>351</v>
      </c>
      <c r="G11" s="787" t="s">
        <v>351</v>
      </c>
      <c r="H11" s="47" t="s">
        <v>87</v>
      </c>
      <c r="I11" s="43"/>
      <c r="J11" s="44"/>
      <c r="K11" s="23">
        <f t="shared" si="5"/>
        <v>0</v>
      </c>
      <c r="M11" s="197"/>
      <c r="N11" s="28">
        <f t="shared" si="0"/>
        <v>0</v>
      </c>
      <c r="O11" s="2"/>
      <c r="P11" s="198"/>
      <c r="Q11" s="28">
        <f t="shared" si="1"/>
        <v>0</v>
      </c>
      <c r="R11" s="29"/>
      <c r="S11" s="153">
        <f t="shared" si="2"/>
        <v>0</v>
      </c>
      <c r="T11" s="28">
        <f t="shared" si="3"/>
        <v>0</v>
      </c>
      <c r="U11" s="117">
        <f t="shared" si="4"/>
        <v>0</v>
      </c>
      <c r="V11" s="118"/>
      <c r="W11" s="173"/>
    </row>
    <row r="12" spans="1:23" x14ac:dyDescent="0.2">
      <c r="A12" s="46" t="s">
        <v>352</v>
      </c>
      <c r="B12" s="785" t="s">
        <v>353</v>
      </c>
      <c r="C12" s="786" t="s">
        <v>353</v>
      </c>
      <c r="D12" s="786" t="s">
        <v>353</v>
      </c>
      <c r="E12" s="786" t="s">
        <v>353</v>
      </c>
      <c r="F12" s="786" t="s">
        <v>353</v>
      </c>
      <c r="G12" s="787" t="s">
        <v>353</v>
      </c>
      <c r="H12" s="47" t="s">
        <v>87</v>
      </c>
      <c r="I12" s="43"/>
      <c r="J12" s="44"/>
      <c r="K12" s="23">
        <f t="shared" si="5"/>
        <v>0</v>
      </c>
      <c r="M12" s="197"/>
      <c r="N12" s="28">
        <f t="shared" si="0"/>
        <v>0</v>
      </c>
      <c r="O12" s="2"/>
      <c r="P12" s="198"/>
      <c r="Q12" s="28">
        <f t="shared" si="1"/>
        <v>0</v>
      </c>
      <c r="R12" s="29"/>
      <c r="S12" s="153">
        <f t="shared" si="2"/>
        <v>0</v>
      </c>
      <c r="T12" s="28">
        <f t="shared" si="3"/>
        <v>0</v>
      </c>
      <c r="U12" s="117">
        <f t="shared" si="4"/>
        <v>0</v>
      </c>
      <c r="V12" s="118"/>
      <c r="W12" s="173"/>
    </row>
    <row r="13" spans="1:23" x14ac:dyDescent="0.2">
      <c r="A13" s="46" t="s">
        <v>354</v>
      </c>
      <c r="B13" s="785" t="s">
        <v>355</v>
      </c>
      <c r="C13" s="786" t="s">
        <v>355</v>
      </c>
      <c r="D13" s="786" t="s">
        <v>355</v>
      </c>
      <c r="E13" s="786" t="s">
        <v>355</v>
      </c>
      <c r="F13" s="786" t="s">
        <v>355</v>
      </c>
      <c r="G13" s="787" t="s">
        <v>355</v>
      </c>
      <c r="H13" s="47" t="s">
        <v>47</v>
      </c>
      <c r="I13" s="43"/>
      <c r="J13" s="44"/>
      <c r="K13" s="23">
        <f t="shared" si="5"/>
        <v>0</v>
      </c>
      <c r="M13" s="197"/>
      <c r="N13" s="28">
        <f t="shared" si="0"/>
        <v>0</v>
      </c>
      <c r="O13" s="2"/>
      <c r="P13" s="198"/>
      <c r="Q13" s="28">
        <f t="shared" si="1"/>
        <v>0</v>
      </c>
      <c r="R13" s="29"/>
      <c r="S13" s="153">
        <f t="shared" si="2"/>
        <v>0</v>
      </c>
      <c r="T13" s="28">
        <f t="shared" si="3"/>
        <v>0</v>
      </c>
      <c r="U13" s="117">
        <f t="shared" si="4"/>
        <v>0</v>
      </c>
      <c r="V13" s="118"/>
      <c r="W13" s="173"/>
    </row>
    <row r="14" spans="1:23" x14ac:dyDescent="0.2">
      <c r="A14" s="146"/>
      <c r="B14" s="791" t="s">
        <v>154</v>
      </c>
      <c r="C14" s="792" t="s">
        <v>154</v>
      </c>
      <c r="D14" s="792" t="s">
        <v>154</v>
      </c>
      <c r="E14" s="792" t="s">
        <v>154</v>
      </c>
      <c r="F14" s="792" t="s">
        <v>154</v>
      </c>
      <c r="G14" s="793" t="s">
        <v>154</v>
      </c>
      <c r="H14" s="148"/>
      <c r="I14" s="149"/>
      <c r="J14" s="150"/>
      <c r="K14" s="157"/>
      <c r="M14" s="197"/>
      <c r="N14" s="28">
        <f t="shared" si="0"/>
        <v>0</v>
      </c>
      <c r="O14" s="2"/>
      <c r="P14" s="198"/>
      <c r="Q14" s="28">
        <f t="shared" si="1"/>
        <v>0</v>
      </c>
      <c r="R14" s="29"/>
      <c r="S14" s="153">
        <f t="shared" si="2"/>
        <v>0</v>
      </c>
      <c r="T14" s="28">
        <f t="shared" si="3"/>
        <v>0</v>
      </c>
      <c r="U14" s="117">
        <f t="shared" si="4"/>
        <v>0</v>
      </c>
      <c r="V14" s="118"/>
      <c r="W14" s="173"/>
    </row>
    <row r="15" spans="1:23" x14ac:dyDescent="0.2">
      <c r="A15" s="46"/>
      <c r="B15" s="788" t="s">
        <v>356</v>
      </c>
      <c r="C15" s="789" t="s">
        <v>356</v>
      </c>
      <c r="D15" s="789" t="s">
        <v>356</v>
      </c>
      <c r="E15" s="789" t="s">
        <v>356</v>
      </c>
      <c r="F15" s="789" t="s">
        <v>356</v>
      </c>
      <c r="G15" s="790" t="s">
        <v>356</v>
      </c>
      <c r="H15" s="47"/>
      <c r="I15" s="43"/>
      <c r="J15" s="44"/>
      <c r="K15" s="23"/>
      <c r="M15" s="197"/>
      <c r="N15" s="28">
        <f t="shared" si="0"/>
        <v>0</v>
      </c>
      <c r="O15" s="2"/>
      <c r="P15" s="198"/>
      <c r="Q15" s="28">
        <f t="shared" si="1"/>
        <v>0</v>
      </c>
      <c r="R15" s="29"/>
      <c r="S15" s="153">
        <f t="shared" si="2"/>
        <v>0</v>
      </c>
      <c r="T15" s="28">
        <f t="shared" si="3"/>
        <v>0</v>
      </c>
      <c r="U15" s="117">
        <f t="shared" si="4"/>
        <v>0</v>
      </c>
      <c r="V15" s="118"/>
      <c r="W15" s="173"/>
    </row>
    <row r="16" spans="1:23" x14ac:dyDescent="0.2">
      <c r="A16" s="46" t="s">
        <v>155</v>
      </c>
      <c r="B16" s="785" t="s">
        <v>156</v>
      </c>
      <c r="C16" s="786" t="s">
        <v>156</v>
      </c>
      <c r="D16" s="786" t="s">
        <v>156</v>
      </c>
      <c r="E16" s="786" t="s">
        <v>156</v>
      </c>
      <c r="F16" s="786" t="s">
        <v>156</v>
      </c>
      <c r="G16" s="787" t="s">
        <v>156</v>
      </c>
      <c r="H16" s="47" t="s">
        <v>102</v>
      </c>
      <c r="I16" s="43"/>
      <c r="J16" s="44"/>
      <c r="K16" s="23">
        <f t="shared" si="5"/>
        <v>0</v>
      </c>
      <c r="M16" s="197"/>
      <c r="N16" s="28">
        <f t="shared" si="0"/>
        <v>0</v>
      </c>
      <c r="O16" s="2"/>
      <c r="P16" s="198"/>
      <c r="Q16" s="28">
        <f t="shared" si="1"/>
        <v>0</v>
      </c>
      <c r="R16" s="29"/>
      <c r="S16" s="153">
        <f t="shared" si="2"/>
        <v>0</v>
      </c>
      <c r="T16" s="28">
        <f t="shared" si="3"/>
        <v>0</v>
      </c>
      <c r="U16" s="117">
        <f t="shared" si="4"/>
        <v>0</v>
      </c>
      <c r="V16" s="118"/>
      <c r="W16" s="173"/>
    </row>
    <row r="17" spans="1:23" x14ac:dyDescent="0.2">
      <c r="A17" s="46" t="s">
        <v>159</v>
      </c>
      <c r="B17" s="785" t="s">
        <v>160</v>
      </c>
      <c r="C17" s="786" t="s">
        <v>160</v>
      </c>
      <c r="D17" s="786" t="s">
        <v>160</v>
      </c>
      <c r="E17" s="786" t="s">
        <v>160</v>
      </c>
      <c r="F17" s="786" t="s">
        <v>160</v>
      </c>
      <c r="G17" s="787" t="s">
        <v>160</v>
      </c>
      <c r="H17" s="47" t="s">
        <v>87</v>
      </c>
      <c r="I17" s="43"/>
      <c r="J17" s="44"/>
      <c r="K17" s="23">
        <f t="shared" si="5"/>
        <v>0</v>
      </c>
      <c r="M17" s="197"/>
      <c r="N17" s="28">
        <f t="shared" si="0"/>
        <v>0</v>
      </c>
      <c r="O17" s="2"/>
      <c r="P17" s="198"/>
      <c r="Q17" s="28">
        <f t="shared" si="1"/>
        <v>0</v>
      </c>
      <c r="R17" s="29"/>
      <c r="S17" s="153">
        <f t="shared" si="2"/>
        <v>0</v>
      </c>
      <c r="T17" s="28">
        <f t="shared" si="3"/>
        <v>0</v>
      </c>
      <c r="U17" s="117">
        <f t="shared" si="4"/>
        <v>0</v>
      </c>
      <c r="V17" s="118"/>
      <c r="W17" s="173"/>
    </row>
    <row r="18" spans="1:23" x14ac:dyDescent="0.2">
      <c r="A18" s="146"/>
      <c r="B18" s="791" t="s">
        <v>161</v>
      </c>
      <c r="C18" s="792" t="s">
        <v>161</v>
      </c>
      <c r="D18" s="792" t="s">
        <v>161</v>
      </c>
      <c r="E18" s="792" t="s">
        <v>161</v>
      </c>
      <c r="F18" s="792" t="s">
        <v>161</v>
      </c>
      <c r="G18" s="793" t="s">
        <v>161</v>
      </c>
      <c r="H18" s="148"/>
      <c r="I18" s="149"/>
      <c r="J18" s="150"/>
      <c r="K18" s="157"/>
      <c r="M18" s="197"/>
      <c r="N18" s="28">
        <f t="shared" si="0"/>
        <v>0</v>
      </c>
      <c r="O18" s="2"/>
      <c r="P18" s="198"/>
      <c r="Q18" s="28">
        <f t="shared" si="1"/>
        <v>0</v>
      </c>
      <c r="R18" s="29"/>
      <c r="S18" s="153">
        <f t="shared" si="2"/>
        <v>0</v>
      </c>
      <c r="T18" s="28">
        <f t="shared" si="3"/>
        <v>0</v>
      </c>
      <c r="U18" s="117">
        <f t="shared" si="4"/>
        <v>0</v>
      </c>
      <c r="V18" s="118"/>
      <c r="W18" s="173"/>
    </row>
    <row r="19" spans="1:23" x14ac:dyDescent="0.2">
      <c r="A19" s="46"/>
      <c r="B19" s="788" t="s">
        <v>162</v>
      </c>
      <c r="C19" s="789" t="s">
        <v>162</v>
      </c>
      <c r="D19" s="789" t="s">
        <v>162</v>
      </c>
      <c r="E19" s="789" t="s">
        <v>162</v>
      </c>
      <c r="F19" s="789" t="s">
        <v>162</v>
      </c>
      <c r="G19" s="790" t="s">
        <v>162</v>
      </c>
      <c r="H19" s="47"/>
      <c r="I19" s="43"/>
      <c r="J19" s="44"/>
      <c r="K19" s="23"/>
      <c r="M19" s="197"/>
      <c r="N19" s="28">
        <f t="shared" si="0"/>
        <v>0</v>
      </c>
      <c r="O19" s="2"/>
      <c r="P19" s="198"/>
      <c r="Q19" s="28">
        <f t="shared" si="1"/>
        <v>0</v>
      </c>
      <c r="R19" s="29"/>
      <c r="S19" s="153">
        <f t="shared" si="2"/>
        <v>0</v>
      </c>
      <c r="T19" s="28">
        <f t="shared" si="3"/>
        <v>0</v>
      </c>
      <c r="U19" s="117">
        <f t="shared" si="4"/>
        <v>0</v>
      </c>
      <c r="V19" s="118"/>
      <c r="W19" s="173"/>
    </row>
    <row r="20" spans="1:23" x14ac:dyDescent="0.2">
      <c r="A20" s="46" t="s">
        <v>163</v>
      </c>
      <c r="B20" s="785" t="s">
        <v>164</v>
      </c>
      <c r="C20" s="786" t="s">
        <v>164</v>
      </c>
      <c r="D20" s="786" t="s">
        <v>164</v>
      </c>
      <c r="E20" s="786" t="s">
        <v>164</v>
      </c>
      <c r="F20" s="786" t="s">
        <v>164</v>
      </c>
      <c r="G20" s="787" t="s">
        <v>164</v>
      </c>
      <c r="H20" s="47" t="s">
        <v>87</v>
      </c>
      <c r="I20" s="43"/>
      <c r="J20" s="44"/>
      <c r="K20" s="23">
        <f t="shared" si="5"/>
        <v>0</v>
      </c>
      <c r="M20" s="197"/>
      <c r="N20" s="28">
        <f t="shared" si="0"/>
        <v>0</v>
      </c>
      <c r="O20" s="2"/>
      <c r="P20" s="198"/>
      <c r="Q20" s="28">
        <f t="shared" si="1"/>
        <v>0</v>
      </c>
      <c r="R20" s="29"/>
      <c r="S20" s="153">
        <f t="shared" si="2"/>
        <v>0</v>
      </c>
      <c r="T20" s="28">
        <f t="shared" si="3"/>
        <v>0</v>
      </c>
      <c r="U20" s="117">
        <f t="shared" si="4"/>
        <v>0</v>
      </c>
      <c r="V20" s="118"/>
      <c r="W20" s="173"/>
    </row>
    <row r="21" spans="1:23" x14ac:dyDescent="0.2">
      <c r="A21" s="46" t="s">
        <v>357</v>
      </c>
      <c r="B21" s="785" t="s">
        <v>358</v>
      </c>
      <c r="C21" s="786" t="s">
        <v>358</v>
      </c>
      <c r="D21" s="786" t="s">
        <v>358</v>
      </c>
      <c r="E21" s="786" t="s">
        <v>358</v>
      </c>
      <c r="F21" s="786" t="s">
        <v>358</v>
      </c>
      <c r="G21" s="787" t="s">
        <v>358</v>
      </c>
      <c r="H21" s="47" t="s">
        <v>87</v>
      </c>
      <c r="I21" s="43"/>
      <c r="J21" s="44"/>
      <c r="K21" s="23"/>
      <c r="M21" s="197"/>
      <c r="N21" s="28">
        <f t="shared" si="0"/>
        <v>0</v>
      </c>
      <c r="O21" s="2"/>
      <c r="P21" s="198"/>
      <c r="Q21" s="28">
        <f t="shared" si="1"/>
        <v>0</v>
      </c>
      <c r="R21" s="29"/>
      <c r="S21" s="153">
        <f t="shared" si="2"/>
        <v>0</v>
      </c>
      <c r="T21" s="28">
        <f t="shared" si="3"/>
        <v>0</v>
      </c>
      <c r="U21" s="117">
        <f t="shared" si="4"/>
        <v>0</v>
      </c>
      <c r="V21" s="118"/>
      <c r="W21" s="173"/>
    </row>
    <row r="22" spans="1:23" x14ac:dyDescent="0.2">
      <c r="A22" s="46"/>
      <c r="B22" s="788" t="s">
        <v>359</v>
      </c>
      <c r="C22" s="789" t="s">
        <v>359</v>
      </c>
      <c r="D22" s="789" t="s">
        <v>359</v>
      </c>
      <c r="E22" s="789" t="s">
        <v>359</v>
      </c>
      <c r="F22" s="789" t="s">
        <v>359</v>
      </c>
      <c r="G22" s="790" t="s">
        <v>359</v>
      </c>
      <c r="H22" s="47"/>
      <c r="I22" s="43"/>
      <c r="J22" s="44"/>
      <c r="K22" s="23"/>
      <c r="M22" s="197"/>
      <c r="N22" s="28">
        <f t="shared" si="0"/>
        <v>0</v>
      </c>
      <c r="O22" s="2"/>
      <c r="P22" s="198"/>
      <c r="Q22" s="28">
        <f t="shared" si="1"/>
        <v>0</v>
      </c>
      <c r="R22" s="29"/>
      <c r="S22" s="153">
        <f t="shared" si="2"/>
        <v>0</v>
      </c>
      <c r="T22" s="28">
        <f t="shared" si="3"/>
        <v>0</v>
      </c>
      <c r="U22" s="117">
        <f t="shared" si="4"/>
        <v>0</v>
      </c>
      <c r="V22" s="118"/>
      <c r="W22" s="173"/>
    </row>
    <row r="23" spans="1:23" x14ac:dyDescent="0.2">
      <c r="A23" s="46" t="s">
        <v>360</v>
      </c>
      <c r="B23" s="785" t="s">
        <v>361</v>
      </c>
      <c r="C23" s="786" t="s">
        <v>361</v>
      </c>
      <c r="D23" s="786" t="s">
        <v>361</v>
      </c>
      <c r="E23" s="786" t="s">
        <v>361</v>
      </c>
      <c r="F23" s="786" t="s">
        <v>361</v>
      </c>
      <c r="G23" s="787" t="s">
        <v>361</v>
      </c>
      <c r="H23" s="47" t="s">
        <v>87</v>
      </c>
      <c r="I23" s="43"/>
      <c r="J23" s="44"/>
      <c r="K23" s="23">
        <f t="shared" si="5"/>
        <v>0</v>
      </c>
      <c r="M23" s="197"/>
      <c r="N23" s="28">
        <f t="shared" si="0"/>
        <v>0</v>
      </c>
      <c r="O23" s="2"/>
      <c r="P23" s="198"/>
      <c r="Q23" s="28">
        <f t="shared" si="1"/>
        <v>0</v>
      </c>
      <c r="R23" s="29"/>
      <c r="S23" s="153">
        <f t="shared" si="2"/>
        <v>0</v>
      </c>
      <c r="T23" s="28">
        <f t="shared" si="3"/>
        <v>0</v>
      </c>
      <c r="U23" s="117">
        <f t="shared" si="4"/>
        <v>0</v>
      </c>
      <c r="V23" s="118"/>
      <c r="W23" s="173"/>
    </row>
    <row r="24" spans="1:23" x14ac:dyDescent="0.2">
      <c r="A24" s="46" t="s">
        <v>362</v>
      </c>
      <c r="B24" s="785" t="s">
        <v>363</v>
      </c>
      <c r="C24" s="786" t="s">
        <v>363</v>
      </c>
      <c r="D24" s="786" t="s">
        <v>363</v>
      </c>
      <c r="E24" s="786" t="s">
        <v>363</v>
      </c>
      <c r="F24" s="786" t="s">
        <v>363</v>
      </c>
      <c r="G24" s="787" t="s">
        <v>363</v>
      </c>
      <c r="H24" s="47" t="s">
        <v>87</v>
      </c>
      <c r="I24" s="43"/>
      <c r="J24" s="44"/>
      <c r="K24" s="23">
        <f t="shared" si="5"/>
        <v>0</v>
      </c>
      <c r="M24" s="197"/>
      <c r="N24" s="28">
        <f t="shared" si="0"/>
        <v>0</v>
      </c>
      <c r="O24" s="2"/>
      <c r="P24" s="198"/>
      <c r="Q24" s="28">
        <f t="shared" si="1"/>
        <v>0</v>
      </c>
      <c r="R24" s="29"/>
      <c r="S24" s="153">
        <f t="shared" si="2"/>
        <v>0</v>
      </c>
      <c r="T24" s="28">
        <f t="shared" si="3"/>
        <v>0</v>
      </c>
      <c r="U24" s="117">
        <f t="shared" si="4"/>
        <v>0</v>
      </c>
      <c r="V24" s="118"/>
      <c r="W24" s="173"/>
    </row>
    <row r="25" spans="1:23" x14ac:dyDescent="0.2">
      <c r="A25" s="146"/>
      <c r="B25" s="791" t="s">
        <v>165</v>
      </c>
      <c r="C25" s="792" t="s">
        <v>165</v>
      </c>
      <c r="D25" s="792" t="s">
        <v>165</v>
      </c>
      <c r="E25" s="792" t="s">
        <v>165</v>
      </c>
      <c r="F25" s="792" t="s">
        <v>165</v>
      </c>
      <c r="G25" s="793" t="s">
        <v>165</v>
      </c>
      <c r="H25" s="148"/>
      <c r="I25" s="149"/>
      <c r="J25" s="150"/>
      <c r="K25" s="157"/>
      <c r="M25" s="197"/>
      <c r="N25" s="28">
        <f t="shared" si="0"/>
        <v>0</v>
      </c>
      <c r="O25" s="2"/>
      <c r="P25" s="198"/>
      <c r="Q25" s="28">
        <f t="shared" si="1"/>
        <v>0</v>
      </c>
      <c r="R25" s="29"/>
      <c r="S25" s="153">
        <f t="shared" si="2"/>
        <v>0</v>
      </c>
      <c r="T25" s="28">
        <f t="shared" si="3"/>
        <v>0</v>
      </c>
      <c r="U25" s="117">
        <f t="shared" si="4"/>
        <v>0</v>
      </c>
      <c r="V25" s="118"/>
      <c r="W25" s="173"/>
    </row>
    <row r="26" spans="1:23" x14ac:dyDescent="0.2">
      <c r="A26" s="46" t="s">
        <v>364</v>
      </c>
      <c r="B26" s="785" t="s">
        <v>365</v>
      </c>
      <c r="C26" s="786" t="s">
        <v>365</v>
      </c>
      <c r="D26" s="786" t="s">
        <v>365</v>
      </c>
      <c r="E26" s="786" t="s">
        <v>365</v>
      </c>
      <c r="F26" s="786" t="s">
        <v>365</v>
      </c>
      <c r="G26" s="787" t="s">
        <v>365</v>
      </c>
      <c r="H26" s="47" t="s">
        <v>102</v>
      </c>
      <c r="I26" s="43"/>
      <c r="J26" s="44"/>
      <c r="K26" s="23"/>
      <c r="M26" s="197"/>
      <c r="N26" s="28">
        <f t="shared" si="0"/>
        <v>0</v>
      </c>
      <c r="O26" s="2"/>
      <c r="P26" s="198"/>
      <c r="Q26" s="28">
        <f t="shared" si="1"/>
        <v>0</v>
      </c>
      <c r="R26" s="29"/>
      <c r="S26" s="153">
        <f t="shared" si="2"/>
        <v>0</v>
      </c>
      <c r="T26" s="28">
        <f t="shared" si="3"/>
        <v>0</v>
      </c>
      <c r="U26" s="117">
        <f t="shared" si="4"/>
        <v>0</v>
      </c>
      <c r="V26" s="118"/>
      <c r="W26" s="173"/>
    </row>
    <row r="27" spans="1:23" x14ac:dyDescent="0.2">
      <c r="A27" s="46"/>
      <c r="B27" s="788" t="s">
        <v>166</v>
      </c>
      <c r="C27" s="789" t="s">
        <v>166</v>
      </c>
      <c r="D27" s="789" t="s">
        <v>166</v>
      </c>
      <c r="E27" s="789" t="s">
        <v>166</v>
      </c>
      <c r="F27" s="789" t="s">
        <v>166</v>
      </c>
      <c r="G27" s="790" t="s">
        <v>166</v>
      </c>
      <c r="H27" s="47"/>
      <c r="I27" s="43"/>
      <c r="J27" s="44"/>
      <c r="K27" s="23"/>
      <c r="M27" s="197"/>
      <c r="N27" s="28">
        <f t="shared" si="0"/>
        <v>0</v>
      </c>
      <c r="O27" s="2"/>
      <c r="P27" s="198"/>
      <c r="Q27" s="28">
        <f t="shared" si="1"/>
        <v>0</v>
      </c>
      <c r="R27" s="29"/>
      <c r="S27" s="153">
        <f t="shared" si="2"/>
        <v>0</v>
      </c>
      <c r="T27" s="28">
        <f t="shared" si="3"/>
        <v>0</v>
      </c>
      <c r="U27" s="117">
        <f t="shared" si="4"/>
        <v>0</v>
      </c>
      <c r="V27" s="118"/>
      <c r="W27" s="173"/>
    </row>
    <row r="28" spans="1:23" x14ac:dyDescent="0.2">
      <c r="A28" s="146"/>
      <c r="B28" s="791" t="s">
        <v>217</v>
      </c>
      <c r="C28" s="792" t="s">
        <v>217</v>
      </c>
      <c r="D28" s="792" t="s">
        <v>217</v>
      </c>
      <c r="E28" s="792" t="s">
        <v>217</v>
      </c>
      <c r="F28" s="792" t="s">
        <v>217</v>
      </c>
      <c r="G28" s="793" t="s">
        <v>217</v>
      </c>
      <c r="H28" s="148"/>
      <c r="I28" s="149"/>
      <c r="J28" s="150"/>
      <c r="K28" s="157"/>
      <c r="M28" s="197"/>
      <c r="N28" s="28">
        <f t="shared" si="0"/>
        <v>0</v>
      </c>
      <c r="O28" s="2"/>
      <c r="P28" s="198"/>
      <c r="Q28" s="28">
        <f t="shared" si="1"/>
        <v>0</v>
      </c>
      <c r="R28" s="29"/>
      <c r="S28" s="153">
        <f t="shared" si="2"/>
        <v>0</v>
      </c>
      <c r="T28" s="28">
        <f t="shared" si="3"/>
        <v>0</v>
      </c>
      <c r="U28" s="117">
        <f t="shared" si="4"/>
        <v>0</v>
      </c>
      <c r="V28" s="118"/>
      <c r="W28" s="173"/>
    </row>
    <row r="29" spans="1:23" x14ac:dyDescent="0.2">
      <c r="A29" s="46" t="s">
        <v>366</v>
      </c>
      <c r="B29" s="785" t="s">
        <v>367</v>
      </c>
      <c r="C29" s="786" t="s">
        <v>367</v>
      </c>
      <c r="D29" s="786" t="s">
        <v>367</v>
      </c>
      <c r="E29" s="786" t="s">
        <v>367</v>
      </c>
      <c r="F29" s="786" t="s">
        <v>367</v>
      </c>
      <c r="G29" s="787" t="s">
        <v>367</v>
      </c>
      <c r="H29" s="47" t="s">
        <v>47</v>
      </c>
      <c r="I29" s="43"/>
      <c r="J29" s="44"/>
      <c r="K29" s="23">
        <f t="shared" si="5"/>
        <v>0</v>
      </c>
      <c r="M29" s="197"/>
      <c r="N29" s="28">
        <f t="shared" si="0"/>
        <v>0</v>
      </c>
      <c r="O29" s="2"/>
      <c r="P29" s="198"/>
      <c r="Q29" s="28">
        <f t="shared" si="1"/>
        <v>0</v>
      </c>
      <c r="R29" s="29"/>
      <c r="S29" s="153">
        <f t="shared" si="2"/>
        <v>0</v>
      </c>
      <c r="T29" s="28">
        <f t="shared" si="3"/>
        <v>0</v>
      </c>
      <c r="U29" s="117">
        <f t="shared" si="4"/>
        <v>0</v>
      </c>
      <c r="V29" s="118"/>
      <c r="W29" s="173"/>
    </row>
    <row r="30" spans="1:23" x14ac:dyDescent="0.2">
      <c r="A30" s="146"/>
      <c r="B30" s="791" t="s">
        <v>189</v>
      </c>
      <c r="C30" s="792" t="s">
        <v>189</v>
      </c>
      <c r="D30" s="792" t="s">
        <v>189</v>
      </c>
      <c r="E30" s="792" t="s">
        <v>189</v>
      </c>
      <c r="F30" s="792" t="s">
        <v>189</v>
      </c>
      <c r="G30" s="793" t="s">
        <v>189</v>
      </c>
      <c r="H30" s="148"/>
      <c r="I30" s="149"/>
      <c r="J30" s="150"/>
      <c r="K30" s="157"/>
      <c r="M30" s="197"/>
      <c r="N30" s="28">
        <f t="shared" si="0"/>
        <v>0</v>
      </c>
      <c r="O30" s="2"/>
      <c r="P30" s="198"/>
      <c r="Q30" s="28">
        <f t="shared" si="1"/>
        <v>0</v>
      </c>
      <c r="R30" s="29"/>
      <c r="S30" s="153">
        <f t="shared" si="2"/>
        <v>0</v>
      </c>
      <c r="T30" s="28">
        <f t="shared" si="3"/>
        <v>0</v>
      </c>
      <c r="U30" s="117">
        <f t="shared" si="4"/>
        <v>0</v>
      </c>
      <c r="V30" s="118"/>
      <c r="W30" s="173"/>
    </row>
    <row r="31" spans="1:23" x14ac:dyDescent="0.2">
      <c r="A31" s="46"/>
      <c r="B31" s="788" t="s">
        <v>368</v>
      </c>
      <c r="C31" s="789" t="s">
        <v>368</v>
      </c>
      <c r="D31" s="789" t="s">
        <v>368</v>
      </c>
      <c r="E31" s="789" t="s">
        <v>368</v>
      </c>
      <c r="F31" s="789" t="s">
        <v>368</v>
      </c>
      <c r="G31" s="790" t="s">
        <v>368</v>
      </c>
      <c r="H31" s="47"/>
      <c r="I31" s="43"/>
      <c r="J31" s="44"/>
      <c r="K31" s="23"/>
      <c r="M31" s="197"/>
      <c r="N31" s="28">
        <f t="shared" si="0"/>
        <v>0</v>
      </c>
      <c r="O31" s="2"/>
      <c r="P31" s="198"/>
      <c r="Q31" s="28">
        <f t="shared" si="1"/>
        <v>0</v>
      </c>
      <c r="R31" s="29"/>
      <c r="S31" s="153">
        <f t="shared" si="2"/>
        <v>0</v>
      </c>
      <c r="T31" s="28">
        <f t="shared" si="3"/>
        <v>0</v>
      </c>
      <c r="U31" s="117">
        <f t="shared" si="4"/>
        <v>0</v>
      </c>
      <c r="V31" s="118"/>
      <c r="W31" s="173"/>
    </row>
    <row r="32" spans="1:23" x14ac:dyDescent="0.2">
      <c r="A32" s="46" t="s">
        <v>369</v>
      </c>
      <c r="B32" s="785" t="s">
        <v>370</v>
      </c>
      <c r="C32" s="786" t="s">
        <v>370</v>
      </c>
      <c r="D32" s="786" t="s">
        <v>370</v>
      </c>
      <c r="E32" s="786" t="s">
        <v>370</v>
      </c>
      <c r="F32" s="786" t="s">
        <v>370</v>
      </c>
      <c r="G32" s="787" t="s">
        <v>370</v>
      </c>
      <c r="H32" s="47" t="s">
        <v>87</v>
      </c>
      <c r="I32" s="43"/>
      <c r="J32" s="44"/>
      <c r="K32" s="23">
        <f t="shared" si="5"/>
        <v>0</v>
      </c>
      <c r="M32" s="197"/>
      <c r="N32" s="28">
        <f t="shared" si="0"/>
        <v>0</v>
      </c>
      <c r="O32" s="2"/>
      <c r="P32" s="198"/>
      <c r="Q32" s="28">
        <f t="shared" si="1"/>
        <v>0</v>
      </c>
      <c r="R32" s="29"/>
      <c r="S32" s="153">
        <f t="shared" si="2"/>
        <v>0</v>
      </c>
      <c r="T32" s="28">
        <f t="shared" si="3"/>
        <v>0</v>
      </c>
      <c r="U32" s="117">
        <f t="shared" si="4"/>
        <v>0</v>
      </c>
      <c r="V32" s="118"/>
      <c r="W32" s="173"/>
    </row>
    <row r="33" spans="1:23" x14ac:dyDescent="0.2">
      <c r="A33" s="46" t="s">
        <v>371</v>
      </c>
      <c r="B33" s="785" t="s">
        <v>372</v>
      </c>
      <c r="C33" s="786" t="s">
        <v>372</v>
      </c>
      <c r="D33" s="786" t="s">
        <v>372</v>
      </c>
      <c r="E33" s="786" t="s">
        <v>372</v>
      </c>
      <c r="F33" s="786" t="s">
        <v>372</v>
      </c>
      <c r="G33" s="787" t="s">
        <v>372</v>
      </c>
      <c r="H33" s="47" t="s">
        <v>102</v>
      </c>
      <c r="I33" s="43"/>
      <c r="J33" s="44"/>
      <c r="K33" s="23">
        <f t="shared" si="5"/>
        <v>0</v>
      </c>
      <c r="M33" s="197"/>
      <c r="N33" s="28">
        <f t="shared" si="0"/>
        <v>0</v>
      </c>
      <c r="O33" s="2"/>
      <c r="P33" s="198"/>
      <c r="Q33" s="28">
        <f t="shared" si="1"/>
        <v>0</v>
      </c>
      <c r="R33" s="29"/>
      <c r="S33" s="153">
        <f t="shared" si="2"/>
        <v>0</v>
      </c>
      <c r="T33" s="28">
        <f t="shared" si="3"/>
        <v>0</v>
      </c>
      <c r="U33" s="117">
        <f t="shared" si="4"/>
        <v>0</v>
      </c>
      <c r="V33" s="118"/>
      <c r="W33" s="173"/>
    </row>
    <row r="34" spans="1:23" x14ac:dyDescent="0.2">
      <c r="A34" s="46" t="s">
        <v>373</v>
      </c>
      <c r="B34" s="785" t="s">
        <v>374</v>
      </c>
      <c r="C34" s="786" t="s">
        <v>374</v>
      </c>
      <c r="D34" s="786" t="s">
        <v>374</v>
      </c>
      <c r="E34" s="786" t="s">
        <v>374</v>
      </c>
      <c r="F34" s="786" t="s">
        <v>374</v>
      </c>
      <c r="G34" s="787" t="s">
        <v>374</v>
      </c>
      <c r="H34" s="47" t="s">
        <v>87</v>
      </c>
      <c r="I34" s="43"/>
      <c r="J34" s="44"/>
      <c r="K34" s="23">
        <f t="shared" si="5"/>
        <v>0</v>
      </c>
      <c r="M34" s="197"/>
      <c r="N34" s="28">
        <f t="shared" si="0"/>
        <v>0</v>
      </c>
      <c r="O34" s="2"/>
      <c r="P34" s="198"/>
      <c r="Q34" s="28">
        <f t="shared" si="1"/>
        <v>0</v>
      </c>
      <c r="R34" s="29"/>
      <c r="S34" s="153">
        <f t="shared" si="2"/>
        <v>0</v>
      </c>
      <c r="T34" s="28">
        <f t="shared" si="3"/>
        <v>0</v>
      </c>
      <c r="U34" s="117">
        <f t="shared" si="4"/>
        <v>0</v>
      </c>
      <c r="V34" s="118"/>
      <c r="W34" s="173"/>
    </row>
    <row r="35" spans="1:23" x14ac:dyDescent="0.2">
      <c r="A35" s="46" t="s">
        <v>375</v>
      </c>
      <c r="B35" s="785" t="s">
        <v>376</v>
      </c>
      <c r="C35" s="786" t="s">
        <v>376</v>
      </c>
      <c r="D35" s="786" t="s">
        <v>376</v>
      </c>
      <c r="E35" s="786" t="s">
        <v>376</v>
      </c>
      <c r="F35" s="786" t="s">
        <v>376</v>
      </c>
      <c r="G35" s="787" t="s">
        <v>376</v>
      </c>
      <c r="H35" s="47" t="s">
        <v>102</v>
      </c>
      <c r="I35" s="43"/>
      <c r="J35" s="44"/>
      <c r="K35" s="23">
        <f t="shared" si="5"/>
        <v>0</v>
      </c>
      <c r="M35" s="197"/>
      <c r="N35" s="28">
        <f t="shared" si="0"/>
        <v>0</v>
      </c>
      <c r="O35" s="2"/>
      <c r="P35" s="198"/>
      <c r="Q35" s="28">
        <f t="shared" si="1"/>
        <v>0</v>
      </c>
      <c r="R35" s="29"/>
      <c r="S35" s="153">
        <f t="shared" si="2"/>
        <v>0</v>
      </c>
      <c r="T35" s="28">
        <f t="shared" si="3"/>
        <v>0</v>
      </c>
      <c r="U35" s="117">
        <f t="shared" si="4"/>
        <v>0</v>
      </c>
      <c r="V35" s="118"/>
      <c r="W35" s="173"/>
    </row>
    <row r="36" spans="1:23" x14ac:dyDescent="0.2">
      <c r="A36" s="146"/>
      <c r="B36" s="791" t="s">
        <v>220</v>
      </c>
      <c r="C36" s="792" t="s">
        <v>220</v>
      </c>
      <c r="D36" s="792" t="s">
        <v>220</v>
      </c>
      <c r="E36" s="792" t="s">
        <v>220</v>
      </c>
      <c r="F36" s="792" t="s">
        <v>220</v>
      </c>
      <c r="G36" s="793" t="s">
        <v>220</v>
      </c>
      <c r="H36" s="148"/>
      <c r="I36" s="149"/>
      <c r="J36" s="150"/>
      <c r="K36" s="157"/>
      <c r="M36" s="197"/>
      <c r="N36" s="28">
        <f t="shared" si="0"/>
        <v>0</v>
      </c>
      <c r="O36" s="2"/>
      <c r="P36" s="198"/>
      <c r="Q36" s="28">
        <f t="shared" si="1"/>
        <v>0</v>
      </c>
      <c r="R36" s="29"/>
      <c r="S36" s="153">
        <f t="shared" si="2"/>
        <v>0</v>
      </c>
      <c r="T36" s="28">
        <f t="shared" si="3"/>
        <v>0</v>
      </c>
      <c r="U36" s="117">
        <f t="shared" si="4"/>
        <v>0</v>
      </c>
      <c r="V36" s="118"/>
      <c r="W36" s="173"/>
    </row>
    <row r="37" spans="1:23" ht="16.5" customHeight="1" x14ac:dyDescent="0.2">
      <c r="A37" s="180" t="s">
        <v>377</v>
      </c>
      <c r="B37" s="809" t="s">
        <v>378</v>
      </c>
      <c r="C37" s="810"/>
      <c r="D37" s="810"/>
      <c r="E37" s="810"/>
      <c r="F37" s="810"/>
      <c r="G37" s="811"/>
      <c r="H37" s="179" t="s">
        <v>87</v>
      </c>
      <c r="I37" s="43"/>
      <c r="J37" s="44"/>
      <c r="K37" s="23">
        <f t="shared" si="5"/>
        <v>0</v>
      </c>
      <c r="M37" s="197"/>
      <c r="N37" s="28">
        <f t="shared" si="0"/>
        <v>0</v>
      </c>
      <c r="O37" s="2"/>
      <c r="P37" s="198"/>
      <c r="Q37" s="28">
        <f t="shared" si="1"/>
        <v>0</v>
      </c>
      <c r="R37" s="29"/>
      <c r="S37" s="153">
        <f t="shared" si="2"/>
        <v>0</v>
      </c>
      <c r="T37" s="28">
        <f t="shared" si="3"/>
        <v>0</v>
      </c>
      <c r="U37" s="117">
        <f t="shared" si="4"/>
        <v>0</v>
      </c>
      <c r="V37" s="118"/>
    </row>
    <row r="38" spans="1:23" x14ac:dyDescent="0.2">
      <c r="A38" s="46" t="s">
        <v>221</v>
      </c>
      <c r="B38" s="785" t="s">
        <v>222</v>
      </c>
      <c r="C38" s="786" t="s">
        <v>222</v>
      </c>
      <c r="D38" s="786" t="s">
        <v>222</v>
      </c>
      <c r="E38" s="786" t="s">
        <v>222</v>
      </c>
      <c r="F38" s="786" t="s">
        <v>222</v>
      </c>
      <c r="G38" s="787" t="s">
        <v>222</v>
      </c>
      <c r="H38" s="47" t="s">
        <v>87</v>
      </c>
      <c r="I38" s="43"/>
      <c r="J38" s="44"/>
      <c r="K38" s="23">
        <f t="shared" si="5"/>
        <v>0</v>
      </c>
      <c r="M38" s="197"/>
      <c r="N38" s="28">
        <f t="shared" si="0"/>
        <v>0</v>
      </c>
      <c r="O38" s="2"/>
      <c r="P38" s="198"/>
      <c r="Q38" s="28">
        <f t="shared" si="1"/>
        <v>0</v>
      </c>
      <c r="R38" s="29"/>
      <c r="S38" s="153">
        <f t="shared" si="2"/>
        <v>0</v>
      </c>
      <c r="T38" s="28">
        <f t="shared" si="3"/>
        <v>0</v>
      </c>
      <c r="U38" s="117">
        <f t="shared" si="4"/>
        <v>0</v>
      </c>
      <c r="V38" s="118"/>
      <c r="W38" s="173"/>
    </row>
    <row r="39" spans="1:23" x14ac:dyDescent="0.2">
      <c r="A39" s="146"/>
      <c r="B39" s="791" t="s">
        <v>234</v>
      </c>
      <c r="C39" s="792" t="s">
        <v>234</v>
      </c>
      <c r="D39" s="792" t="s">
        <v>234</v>
      </c>
      <c r="E39" s="792" t="s">
        <v>234</v>
      </c>
      <c r="F39" s="792" t="s">
        <v>234</v>
      </c>
      <c r="G39" s="793" t="s">
        <v>234</v>
      </c>
      <c r="H39" s="148"/>
      <c r="I39" s="149"/>
      <c r="J39" s="150"/>
      <c r="K39" s="157"/>
      <c r="M39" s="197"/>
      <c r="N39" s="28">
        <f t="shared" si="0"/>
        <v>0</v>
      </c>
      <c r="O39" s="2"/>
      <c r="P39" s="198"/>
      <c r="Q39" s="28">
        <f t="shared" si="1"/>
        <v>0</v>
      </c>
      <c r="R39" s="29"/>
      <c r="S39" s="153">
        <f t="shared" si="2"/>
        <v>0</v>
      </c>
      <c r="T39" s="28">
        <f t="shared" si="3"/>
        <v>0</v>
      </c>
      <c r="U39" s="117">
        <f t="shared" si="4"/>
        <v>0</v>
      </c>
      <c r="V39" s="118"/>
      <c r="W39" s="173"/>
    </row>
    <row r="40" spans="1:23" x14ac:dyDescent="0.2">
      <c r="A40" s="46" t="s">
        <v>210</v>
      </c>
      <c r="B40" s="785" t="s">
        <v>211</v>
      </c>
      <c r="C40" s="786" t="s">
        <v>211</v>
      </c>
      <c r="D40" s="786" t="s">
        <v>211</v>
      </c>
      <c r="E40" s="786" t="s">
        <v>211</v>
      </c>
      <c r="F40" s="786" t="s">
        <v>211</v>
      </c>
      <c r="G40" s="787" t="s">
        <v>211</v>
      </c>
      <c r="H40" s="47" t="s">
        <v>87</v>
      </c>
      <c r="I40" s="43"/>
      <c r="J40" s="44"/>
      <c r="K40" s="23">
        <f t="shared" si="5"/>
        <v>0</v>
      </c>
      <c r="M40" s="197"/>
      <c r="N40" s="28">
        <f t="shared" si="0"/>
        <v>0</v>
      </c>
      <c r="O40" s="2"/>
      <c r="P40" s="198"/>
      <c r="Q40" s="28">
        <f t="shared" si="1"/>
        <v>0</v>
      </c>
      <c r="R40" s="29"/>
      <c r="S40" s="153">
        <f t="shared" si="2"/>
        <v>0</v>
      </c>
      <c r="T40" s="28">
        <f t="shared" si="3"/>
        <v>0</v>
      </c>
      <c r="U40" s="117">
        <f t="shared" si="4"/>
        <v>0</v>
      </c>
      <c r="V40" s="118"/>
      <c r="W40" s="173"/>
    </row>
    <row r="41" spans="1:23" x14ac:dyDescent="0.2">
      <c r="A41" s="123"/>
      <c r="B41" s="119"/>
      <c r="C41" s="119"/>
      <c r="D41" s="119"/>
      <c r="E41" s="119"/>
      <c r="F41" s="119"/>
      <c r="G41" s="119"/>
      <c r="H41" s="124"/>
      <c r="I41" s="48"/>
      <c r="J41" s="125"/>
      <c r="K41" s="28"/>
      <c r="L41" s="120"/>
      <c r="M41" s="197"/>
      <c r="N41" s="28">
        <f t="shared" si="0"/>
        <v>0</v>
      </c>
      <c r="O41" s="2"/>
      <c r="P41" s="198"/>
      <c r="Q41" s="28">
        <f t="shared" si="1"/>
        <v>0</v>
      </c>
      <c r="R41" s="29"/>
      <c r="S41" s="153">
        <f t="shared" si="2"/>
        <v>0</v>
      </c>
      <c r="T41" s="28">
        <f t="shared" si="3"/>
        <v>0</v>
      </c>
      <c r="U41" s="117">
        <f t="shared" si="4"/>
        <v>0</v>
      </c>
      <c r="V41" s="118"/>
      <c r="W41" s="173"/>
    </row>
    <row r="42" spans="1:23" x14ac:dyDescent="0.2">
      <c r="A42" s="812" t="s">
        <v>379</v>
      </c>
      <c r="B42" s="813"/>
      <c r="C42" s="813"/>
      <c r="D42" s="813"/>
      <c r="E42" s="813"/>
      <c r="F42" s="813"/>
      <c r="G42" s="813"/>
      <c r="H42" s="813"/>
      <c r="I42" s="813"/>
      <c r="J42" s="813"/>
      <c r="K42" s="814"/>
      <c r="M42" s="197"/>
      <c r="N42" s="28">
        <f t="shared" si="0"/>
        <v>0</v>
      </c>
      <c r="O42" s="2"/>
      <c r="P42" s="198"/>
      <c r="Q42" s="28">
        <f t="shared" si="1"/>
        <v>0</v>
      </c>
      <c r="R42" s="29"/>
      <c r="S42" s="153">
        <f t="shared" si="2"/>
        <v>0</v>
      </c>
      <c r="T42" s="28">
        <f t="shared" si="3"/>
        <v>0</v>
      </c>
      <c r="U42" s="117">
        <f t="shared" si="4"/>
        <v>0</v>
      </c>
      <c r="V42" s="118"/>
    </row>
    <row r="43" spans="1:23" x14ac:dyDescent="0.2">
      <c r="A43" s="147"/>
      <c r="B43" s="791" t="s">
        <v>65</v>
      </c>
      <c r="C43" s="792"/>
      <c r="D43" s="792"/>
      <c r="E43" s="792"/>
      <c r="F43" s="792"/>
      <c r="G43" s="793"/>
      <c r="H43" s="160"/>
      <c r="I43" s="161"/>
      <c r="J43" s="162"/>
      <c r="K43" s="163"/>
      <c r="L43" s="77"/>
      <c r="M43" s="197"/>
      <c r="N43" s="28">
        <f t="shared" si="0"/>
        <v>0</v>
      </c>
      <c r="O43" s="2"/>
      <c r="P43" s="198"/>
      <c r="Q43" s="28">
        <f t="shared" si="1"/>
        <v>0</v>
      </c>
      <c r="R43" s="29"/>
      <c r="S43" s="153">
        <f t="shared" si="2"/>
        <v>0</v>
      </c>
      <c r="T43" s="28">
        <f t="shared" si="3"/>
        <v>0</v>
      </c>
      <c r="U43" s="117">
        <f t="shared" si="4"/>
        <v>0</v>
      </c>
      <c r="V43" s="118"/>
    </row>
    <row r="44" spans="1:23" x14ac:dyDescent="0.2">
      <c r="A44" s="151"/>
      <c r="B44" s="788" t="s">
        <v>67</v>
      </c>
      <c r="C44" s="789"/>
      <c r="D44" s="789" t="s">
        <v>67</v>
      </c>
      <c r="E44" s="789"/>
      <c r="F44" s="789" t="s">
        <v>67</v>
      </c>
      <c r="G44" s="790"/>
      <c r="H44" s="154"/>
      <c r="I44" s="155"/>
      <c r="J44" s="156"/>
      <c r="K44" s="26"/>
      <c r="L44" s="77"/>
      <c r="M44" s="197"/>
      <c r="N44" s="28">
        <f t="shared" si="0"/>
        <v>0</v>
      </c>
      <c r="O44" s="2"/>
      <c r="P44" s="198"/>
      <c r="Q44" s="28">
        <f t="shared" si="1"/>
        <v>0</v>
      </c>
      <c r="R44" s="29"/>
      <c r="S44" s="153">
        <f t="shared" si="2"/>
        <v>0</v>
      </c>
      <c r="T44" s="28">
        <f t="shared" si="3"/>
        <v>0</v>
      </c>
      <c r="U44" s="117">
        <f t="shared" si="4"/>
        <v>0</v>
      </c>
      <c r="V44" s="118"/>
    </row>
    <row r="45" spans="1:23" x14ac:dyDescent="0.2">
      <c r="A45" s="46" t="s">
        <v>380</v>
      </c>
      <c r="B45" s="785" t="s">
        <v>381</v>
      </c>
      <c r="C45" s="786" t="s">
        <v>87</v>
      </c>
      <c r="D45" s="786" t="s">
        <v>381</v>
      </c>
      <c r="E45" s="786" t="s">
        <v>87</v>
      </c>
      <c r="F45" s="786" t="s">
        <v>381</v>
      </c>
      <c r="G45" s="787" t="s">
        <v>87</v>
      </c>
      <c r="H45" s="47" t="s">
        <v>87</v>
      </c>
      <c r="I45" s="43"/>
      <c r="J45" s="44"/>
      <c r="K45" s="23">
        <f>I45*J45</f>
        <v>0</v>
      </c>
      <c r="M45" s="197"/>
      <c r="N45" s="28">
        <f t="shared" si="0"/>
        <v>0</v>
      </c>
      <c r="O45" s="2"/>
      <c r="P45" s="198"/>
      <c r="Q45" s="28">
        <f t="shared" si="1"/>
        <v>0</v>
      </c>
      <c r="R45" s="29"/>
      <c r="S45" s="153">
        <f t="shared" si="2"/>
        <v>0</v>
      </c>
      <c r="T45" s="28">
        <f t="shared" si="3"/>
        <v>0</v>
      </c>
      <c r="U45" s="117">
        <f t="shared" si="4"/>
        <v>0</v>
      </c>
      <c r="V45" s="118"/>
    </row>
    <row r="46" spans="1:23" x14ac:dyDescent="0.2">
      <c r="A46" s="46" t="s">
        <v>85</v>
      </c>
      <c r="B46" s="785" t="s">
        <v>86</v>
      </c>
      <c r="C46" s="786" t="s">
        <v>87</v>
      </c>
      <c r="D46" s="786" t="s">
        <v>86</v>
      </c>
      <c r="E46" s="786" t="s">
        <v>87</v>
      </c>
      <c r="F46" s="786" t="s">
        <v>86</v>
      </c>
      <c r="G46" s="787" t="s">
        <v>87</v>
      </c>
      <c r="H46" s="47" t="s">
        <v>87</v>
      </c>
      <c r="I46" s="43"/>
      <c r="J46" s="44"/>
      <c r="K46" s="23">
        <f t="shared" ref="K46:K109" si="6">I46*J46</f>
        <v>0</v>
      </c>
      <c r="M46" s="197"/>
      <c r="N46" s="28">
        <f t="shared" si="0"/>
        <v>0</v>
      </c>
      <c r="O46" s="2"/>
      <c r="P46" s="198"/>
      <c r="Q46" s="28">
        <f t="shared" si="1"/>
        <v>0</v>
      </c>
      <c r="R46" s="29"/>
      <c r="S46" s="153">
        <f t="shared" si="2"/>
        <v>0</v>
      </c>
      <c r="T46" s="28">
        <f t="shared" si="3"/>
        <v>0</v>
      </c>
      <c r="U46" s="117">
        <f t="shared" si="4"/>
        <v>0</v>
      </c>
      <c r="V46" s="118"/>
    </row>
    <row r="47" spans="1:23" x14ac:dyDescent="0.2">
      <c r="A47" s="46" t="s">
        <v>382</v>
      </c>
      <c r="B47" s="785" t="s">
        <v>383</v>
      </c>
      <c r="C47" s="786" t="s">
        <v>73</v>
      </c>
      <c r="D47" s="786" t="s">
        <v>383</v>
      </c>
      <c r="E47" s="786" t="s">
        <v>73</v>
      </c>
      <c r="F47" s="786" t="s">
        <v>383</v>
      </c>
      <c r="G47" s="787" t="s">
        <v>73</v>
      </c>
      <c r="H47" s="47" t="s">
        <v>73</v>
      </c>
      <c r="I47" s="43"/>
      <c r="J47" s="44"/>
      <c r="K47" s="23">
        <f t="shared" si="6"/>
        <v>0</v>
      </c>
      <c r="M47" s="197"/>
      <c r="N47" s="28">
        <f t="shared" si="0"/>
        <v>0</v>
      </c>
      <c r="O47" s="2"/>
      <c r="P47" s="198"/>
      <c r="Q47" s="28">
        <f t="shared" si="1"/>
        <v>0</v>
      </c>
      <c r="R47" s="29"/>
      <c r="S47" s="153">
        <f t="shared" si="2"/>
        <v>0</v>
      </c>
      <c r="T47" s="28">
        <f t="shared" si="3"/>
        <v>0</v>
      </c>
      <c r="U47" s="117">
        <f t="shared" si="4"/>
        <v>0</v>
      </c>
      <c r="V47" s="118"/>
    </row>
    <row r="48" spans="1:23" x14ac:dyDescent="0.2">
      <c r="A48" s="46" t="s">
        <v>384</v>
      </c>
      <c r="B48" s="785" t="s">
        <v>385</v>
      </c>
      <c r="C48" s="786" t="s">
        <v>87</v>
      </c>
      <c r="D48" s="786" t="s">
        <v>385</v>
      </c>
      <c r="E48" s="786" t="s">
        <v>87</v>
      </c>
      <c r="F48" s="786" t="s">
        <v>385</v>
      </c>
      <c r="G48" s="787" t="s">
        <v>87</v>
      </c>
      <c r="H48" s="47" t="s">
        <v>87</v>
      </c>
      <c r="I48" s="43"/>
      <c r="J48" s="44"/>
      <c r="K48" s="23">
        <f t="shared" si="6"/>
        <v>0</v>
      </c>
      <c r="M48" s="197"/>
      <c r="N48" s="28">
        <f t="shared" si="0"/>
        <v>0</v>
      </c>
      <c r="O48" s="2"/>
      <c r="P48" s="198"/>
      <c r="Q48" s="28">
        <f t="shared" si="1"/>
        <v>0</v>
      </c>
      <c r="R48" s="29"/>
      <c r="S48" s="153">
        <f t="shared" si="2"/>
        <v>0</v>
      </c>
      <c r="T48" s="28">
        <f t="shared" si="3"/>
        <v>0</v>
      </c>
      <c r="U48" s="117">
        <f t="shared" si="4"/>
        <v>0</v>
      </c>
      <c r="V48" s="118"/>
    </row>
    <row r="49" spans="1:22" x14ac:dyDescent="0.2">
      <c r="A49" s="46" t="s">
        <v>386</v>
      </c>
      <c r="B49" s="785" t="s">
        <v>387</v>
      </c>
      <c r="C49" s="786" t="s">
        <v>87</v>
      </c>
      <c r="D49" s="786" t="s">
        <v>387</v>
      </c>
      <c r="E49" s="786" t="s">
        <v>87</v>
      </c>
      <c r="F49" s="786" t="s">
        <v>387</v>
      </c>
      <c r="G49" s="787" t="s">
        <v>87</v>
      </c>
      <c r="H49" s="47" t="s">
        <v>87</v>
      </c>
      <c r="I49" s="43"/>
      <c r="J49" s="44"/>
      <c r="K49" s="23">
        <f t="shared" si="6"/>
        <v>0</v>
      </c>
      <c r="M49" s="197"/>
      <c r="N49" s="28">
        <f t="shared" si="0"/>
        <v>0</v>
      </c>
      <c r="O49" s="2"/>
      <c r="P49" s="198"/>
      <c r="Q49" s="28">
        <f t="shared" si="1"/>
        <v>0</v>
      </c>
      <c r="R49" s="29"/>
      <c r="S49" s="153">
        <f t="shared" si="2"/>
        <v>0</v>
      </c>
      <c r="T49" s="28">
        <f t="shared" si="3"/>
        <v>0</v>
      </c>
      <c r="U49" s="117">
        <f t="shared" si="4"/>
        <v>0</v>
      </c>
      <c r="V49" s="118"/>
    </row>
    <row r="50" spans="1:22" x14ac:dyDescent="0.2">
      <c r="A50" s="46" t="s">
        <v>388</v>
      </c>
      <c r="B50" s="785" t="s">
        <v>389</v>
      </c>
      <c r="C50" s="786" t="s">
        <v>87</v>
      </c>
      <c r="D50" s="786" t="s">
        <v>389</v>
      </c>
      <c r="E50" s="786" t="s">
        <v>87</v>
      </c>
      <c r="F50" s="786" t="s">
        <v>389</v>
      </c>
      <c r="G50" s="787" t="s">
        <v>87</v>
      </c>
      <c r="H50" s="47" t="s">
        <v>87</v>
      </c>
      <c r="I50" s="43"/>
      <c r="J50" s="44"/>
      <c r="K50" s="23">
        <f t="shared" si="6"/>
        <v>0</v>
      </c>
      <c r="M50" s="197"/>
      <c r="N50" s="28">
        <f t="shared" si="0"/>
        <v>0</v>
      </c>
      <c r="O50" s="2"/>
      <c r="P50" s="198"/>
      <c r="Q50" s="28">
        <f t="shared" si="1"/>
        <v>0</v>
      </c>
      <c r="R50" s="29"/>
      <c r="S50" s="153">
        <f t="shared" si="2"/>
        <v>0</v>
      </c>
      <c r="T50" s="28">
        <f t="shared" si="3"/>
        <v>0</v>
      </c>
      <c r="U50" s="117">
        <f t="shared" si="4"/>
        <v>0</v>
      </c>
      <c r="V50" s="118"/>
    </row>
    <row r="51" spans="1:22" x14ac:dyDescent="0.2">
      <c r="A51" s="46" t="s">
        <v>390</v>
      </c>
      <c r="B51" s="785" t="s">
        <v>391</v>
      </c>
      <c r="C51" s="786" t="s">
        <v>47</v>
      </c>
      <c r="D51" s="786" t="s">
        <v>391</v>
      </c>
      <c r="E51" s="786" t="s">
        <v>47</v>
      </c>
      <c r="F51" s="786" t="s">
        <v>391</v>
      </c>
      <c r="G51" s="787" t="s">
        <v>47</v>
      </c>
      <c r="H51" s="47" t="s">
        <v>47</v>
      </c>
      <c r="I51" s="43"/>
      <c r="J51" s="44"/>
      <c r="K51" s="23">
        <f t="shared" si="6"/>
        <v>0</v>
      </c>
      <c r="M51" s="197"/>
      <c r="N51" s="28">
        <f t="shared" si="0"/>
        <v>0</v>
      </c>
      <c r="O51" s="2"/>
      <c r="P51" s="198"/>
      <c r="Q51" s="28">
        <f t="shared" si="1"/>
        <v>0</v>
      </c>
      <c r="R51" s="29"/>
      <c r="S51" s="153">
        <f t="shared" si="2"/>
        <v>0</v>
      </c>
      <c r="T51" s="28">
        <f t="shared" si="3"/>
        <v>0</v>
      </c>
      <c r="U51" s="117">
        <f t="shared" si="4"/>
        <v>0</v>
      </c>
      <c r="V51" s="118"/>
    </row>
    <row r="52" spans="1:22" x14ac:dyDescent="0.2">
      <c r="A52" s="46" t="s">
        <v>392</v>
      </c>
      <c r="B52" s="785" t="s">
        <v>393</v>
      </c>
      <c r="C52" s="786" t="s">
        <v>47</v>
      </c>
      <c r="D52" s="786" t="s">
        <v>393</v>
      </c>
      <c r="E52" s="786" t="s">
        <v>47</v>
      </c>
      <c r="F52" s="786" t="s">
        <v>393</v>
      </c>
      <c r="G52" s="787" t="s">
        <v>47</v>
      </c>
      <c r="H52" s="47" t="s">
        <v>47</v>
      </c>
      <c r="I52" s="43"/>
      <c r="J52" s="44"/>
      <c r="K52" s="23">
        <f t="shared" si="6"/>
        <v>0</v>
      </c>
      <c r="M52" s="197"/>
      <c r="N52" s="28">
        <f t="shared" si="0"/>
        <v>0</v>
      </c>
      <c r="O52" s="2"/>
      <c r="P52" s="198"/>
      <c r="Q52" s="28">
        <f t="shared" si="1"/>
        <v>0</v>
      </c>
      <c r="R52" s="29"/>
      <c r="S52" s="153">
        <f t="shared" si="2"/>
        <v>0</v>
      </c>
      <c r="T52" s="28">
        <f t="shared" si="3"/>
        <v>0</v>
      </c>
      <c r="U52" s="117">
        <f t="shared" si="4"/>
        <v>0</v>
      </c>
      <c r="V52" s="118"/>
    </row>
    <row r="53" spans="1:22" x14ac:dyDescent="0.2">
      <c r="A53" s="46" t="s">
        <v>354</v>
      </c>
      <c r="B53" s="785" t="s">
        <v>355</v>
      </c>
      <c r="C53" s="786" t="s">
        <v>47</v>
      </c>
      <c r="D53" s="786" t="s">
        <v>355</v>
      </c>
      <c r="E53" s="786" t="s">
        <v>47</v>
      </c>
      <c r="F53" s="786" t="s">
        <v>355</v>
      </c>
      <c r="G53" s="787" t="s">
        <v>47</v>
      </c>
      <c r="H53" s="47" t="s">
        <v>47</v>
      </c>
      <c r="I53" s="43"/>
      <c r="J53" s="44"/>
      <c r="K53" s="23">
        <f t="shared" si="6"/>
        <v>0</v>
      </c>
      <c r="M53" s="197"/>
      <c r="N53" s="28">
        <f t="shared" si="0"/>
        <v>0</v>
      </c>
      <c r="O53" s="2"/>
      <c r="P53" s="198"/>
      <c r="Q53" s="28">
        <f t="shared" si="1"/>
        <v>0</v>
      </c>
      <c r="R53" s="29"/>
      <c r="S53" s="153">
        <f t="shared" si="2"/>
        <v>0</v>
      </c>
      <c r="T53" s="28">
        <f t="shared" si="3"/>
        <v>0</v>
      </c>
      <c r="U53" s="117">
        <f t="shared" si="4"/>
        <v>0</v>
      </c>
      <c r="V53" s="118"/>
    </row>
    <row r="54" spans="1:22" x14ac:dyDescent="0.2">
      <c r="A54" s="147"/>
      <c r="B54" s="791" t="s">
        <v>336</v>
      </c>
      <c r="C54" s="792"/>
      <c r="D54" s="792" t="s">
        <v>336</v>
      </c>
      <c r="E54" s="792"/>
      <c r="F54" s="792" t="s">
        <v>336</v>
      </c>
      <c r="G54" s="793"/>
      <c r="H54" s="160"/>
      <c r="I54" s="161"/>
      <c r="J54" s="162"/>
      <c r="K54" s="163"/>
      <c r="M54" s="197"/>
      <c r="N54" s="28">
        <f t="shared" si="0"/>
        <v>0</v>
      </c>
      <c r="O54" s="2"/>
      <c r="P54" s="198"/>
      <c r="Q54" s="28">
        <f t="shared" si="1"/>
        <v>0</v>
      </c>
      <c r="R54" s="29"/>
      <c r="S54" s="153">
        <f t="shared" si="2"/>
        <v>0</v>
      </c>
      <c r="T54" s="28">
        <f t="shared" si="3"/>
        <v>0</v>
      </c>
      <c r="U54" s="117">
        <f t="shared" si="4"/>
        <v>0</v>
      </c>
      <c r="V54" s="118"/>
    </row>
    <row r="55" spans="1:22" x14ac:dyDescent="0.2">
      <c r="A55" s="46" t="s">
        <v>394</v>
      </c>
      <c r="B55" s="785" t="s">
        <v>395</v>
      </c>
      <c r="C55" s="786" t="s">
        <v>92</v>
      </c>
      <c r="D55" s="786" t="s">
        <v>395</v>
      </c>
      <c r="E55" s="786" t="s">
        <v>92</v>
      </c>
      <c r="F55" s="786" t="s">
        <v>395</v>
      </c>
      <c r="G55" s="787" t="s">
        <v>92</v>
      </c>
      <c r="H55" s="47" t="s">
        <v>92</v>
      </c>
      <c r="I55" s="43"/>
      <c r="J55" s="44"/>
      <c r="K55" s="23">
        <f t="shared" si="6"/>
        <v>0</v>
      </c>
      <c r="M55" s="197"/>
      <c r="N55" s="28">
        <f t="shared" si="0"/>
        <v>0</v>
      </c>
      <c r="O55" s="2"/>
      <c r="P55" s="198"/>
      <c r="Q55" s="28">
        <f t="shared" si="1"/>
        <v>0</v>
      </c>
      <c r="R55" s="29"/>
      <c r="S55" s="153">
        <f t="shared" si="2"/>
        <v>0</v>
      </c>
      <c r="T55" s="28">
        <f t="shared" si="3"/>
        <v>0</v>
      </c>
      <c r="U55" s="117">
        <f t="shared" si="4"/>
        <v>0</v>
      </c>
      <c r="V55" s="118"/>
    </row>
    <row r="56" spans="1:22" x14ac:dyDescent="0.2">
      <c r="A56" s="46" t="s">
        <v>337</v>
      </c>
      <c r="B56" s="785" t="s">
        <v>338</v>
      </c>
      <c r="C56" s="786" t="s">
        <v>92</v>
      </c>
      <c r="D56" s="786" t="s">
        <v>338</v>
      </c>
      <c r="E56" s="786" t="s">
        <v>92</v>
      </c>
      <c r="F56" s="786" t="s">
        <v>338</v>
      </c>
      <c r="G56" s="787" t="s">
        <v>92</v>
      </c>
      <c r="H56" s="47" t="s">
        <v>92</v>
      </c>
      <c r="I56" s="43"/>
      <c r="J56" s="44"/>
      <c r="K56" s="23">
        <f t="shared" si="6"/>
        <v>0</v>
      </c>
      <c r="M56" s="197"/>
      <c r="N56" s="28">
        <f t="shared" si="0"/>
        <v>0</v>
      </c>
      <c r="O56" s="2"/>
      <c r="P56" s="198"/>
      <c r="Q56" s="28">
        <f t="shared" si="1"/>
        <v>0</v>
      </c>
      <c r="R56" s="29"/>
      <c r="S56" s="153">
        <f t="shared" si="2"/>
        <v>0</v>
      </c>
      <c r="T56" s="28">
        <f t="shared" si="3"/>
        <v>0</v>
      </c>
      <c r="U56" s="117">
        <f t="shared" si="4"/>
        <v>0</v>
      </c>
      <c r="V56" s="118"/>
    </row>
    <row r="57" spans="1:22" x14ac:dyDescent="0.2">
      <c r="A57" s="46"/>
      <c r="B57" s="785" t="s">
        <v>71</v>
      </c>
      <c r="C57" s="786"/>
      <c r="D57" s="786" t="s">
        <v>71</v>
      </c>
      <c r="E57" s="786"/>
      <c r="F57" s="786" t="s">
        <v>71</v>
      </c>
      <c r="G57" s="787"/>
      <c r="H57" s="47"/>
      <c r="I57" s="43"/>
      <c r="J57" s="44"/>
      <c r="K57" s="23">
        <f t="shared" si="6"/>
        <v>0</v>
      </c>
      <c r="M57" s="197"/>
      <c r="N57" s="28">
        <f t="shared" si="0"/>
        <v>0</v>
      </c>
      <c r="O57" s="2"/>
      <c r="P57" s="198"/>
      <c r="Q57" s="28">
        <f t="shared" si="1"/>
        <v>0</v>
      </c>
      <c r="R57" s="29"/>
      <c r="S57" s="153">
        <f t="shared" si="2"/>
        <v>0</v>
      </c>
      <c r="T57" s="28">
        <f t="shared" si="3"/>
        <v>0</v>
      </c>
      <c r="U57" s="117">
        <f t="shared" si="4"/>
        <v>0</v>
      </c>
      <c r="V57" s="118"/>
    </row>
    <row r="58" spans="1:22" x14ac:dyDescent="0.2">
      <c r="A58" s="46"/>
      <c r="B58" s="785" t="s">
        <v>72</v>
      </c>
      <c r="C58" s="786"/>
      <c r="D58" s="786" t="s">
        <v>72</v>
      </c>
      <c r="E58" s="786"/>
      <c r="F58" s="786" t="s">
        <v>72</v>
      </c>
      <c r="G58" s="787"/>
      <c r="H58" s="47"/>
      <c r="I58" s="43"/>
      <c r="J58" s="44"/>
      <c r="K58" s="23">
        <f t="shared" si="6"/>
        <v>0</v>
      </c>
      <c r="M58" s="197"/>
      <c r="N58" s="28">
        <f t="shared" si="0"/>
        <v>0</v>
      </c>
      <c r="O58" s="2"/>
      <c r="P58" s="198"/>
      <c r="Q58" s="28">
        <f t="shared" si="1"/>
        <v>0</v>
      </c>
      <c r="R58" s="29"/>
      <c r="S58" s="153">
        <f t="shared" si="2"/>
        <v>0</v>
      </c>
      <c r="T58" s="28">
        <f t="shared" si="3"/>
        <v>0</v>
      </c>
      <c r="U58" s="117">
        <f t="shared" si="4"/>
        <v>0</v>
      </c>
      <c r="V58" s="118"/>
    </row>
    <row r="59" spans="1:22" x14ac:dyDescent="0.2">
      <c r="A59" s="46" t="s">
        <v>103</v>
      </c>
      <c r="B59" s="785" t="s">
        <v>104</v>
      </c>
      <c r="C59" s="786" t="s">
        <v>73</v>
      </c>
      <c r="D59" s="786" t="s">
        <v>104</v>
      </c>
      <c r="E59" s="786" t="s">
        <v>73</v>
      </c>
      <c r="F59" s="786" t="s">
        <v>104</v>
      </c>
      <c r="G59" s="787" t="s">
        <v>73</v>
      </c>
      <c r="H59" s="47" t="s">
        <v>73</v>
      </c>
      <c r="I59" s="43"/>
      <c r="J59" s="44"/>
      <c r="K59" s="23">
        <f t="shared" si="6"/>
        <v>0</v>
      </c>
      <c r="M59" s="197"/>
      <c r="N59" s="28">
        <f t="shared" si="0"/>
        <v>0</v>
      </c>
      <c r="O59" s="2"/>
      <c r="P59" s="198"/>
      <c r="Q59" s="28">
        <f t="shared" si="1"/>
        <v>0</v>
      </c>
      <c r="R59" s="29"/>
      <c r="S59" s="153">
        <f t="shared" si="2"/>
        <v>0</v>
      </c>
      <c r="T59" s="28">
        <f t="shared" si="3"/>
        <v>0</v>
      </c>
      <c r="U59" s="117">
        <f t="shared" si="4"/>
        <v>0</v>
      </c>
      <c r="V59" s="118"/>
    </row>
    <row r="60" spans="1:22" x14ac:dyDescent="0.2">
      <c r="A60" s="46" t="s">
        <v>396</v>
      </c>
      <c r="B60" s="785" t="s">
        <v>124</v>
      </c>
      <c r="C60" s="786" t="s">
        <v>47</v>
      </c>
      <c r="D60" s="786" t="s">
        <v>124</v>
      </c>
      <c r="E60" s="786" t="s">
        <v>47</v>
      </c>
      <c r="F60" s="786" t="s">
        <v>124</v>
      </c>
      <c r="G60" s="787" t="s">
        <v>47</v>
      </c>
      <c r="H60" s="47" t="s">
        <v>47</v>
      </c>
      <c r="I60" s="43"/>
      <c r="J60" s="44"/>
      <c r="K60" s="23">
        <f t="shared" si="6"/>
        <v>0</v>
      </c>
      <c r="M60" s="197"/>
      <c r="N60" s="28">
        <f t="shared" si="0"/>
        <v>0</v>
      </c>
      <c r="O60" s="2"/>
      <c r="P60" s="198"/>
      <c r="Q60" s="28">
        <f t="shared" si="1"/>
        <v>0</v>
      </c>
      <c r="R60" s="29"/>
      <c r="S60" s="153">
        <f t="shared" si="2"/>
        <v>0</v>
      </c>
      <c r="T60" s="28">
        <f t="shared" si="3"/>
        <v>0</v>
      </c>
      <c r="U60" s="117">
        <f t="shared" si="4"/>
        <v>0</v>
      </c>
      <c r="V60" s="118"/>
    </row>
    <row r="61" spans="1:22" x14ac:dyDescent="0.2">
      <c r="A61" s="147"/>
      <c r="B61" s="791" t="s">
        <v>74</v>
      </c>
      <c r="C61" s="792"/>
      <c r="D61" s="792" t="s">
        <v>74</v>
      </c>
      <c r="E61" s="792"/>
      <c r="F61" s="792" t="s">
        <v>74</v>
      </c>
      <c r="G61" s="793"/>
      <c r="H61" s="160"/>
      <c r="I61" s="161"/>
      <c r="J61" s="162"/>
      <c r="K61" s="163"/>
      <c r="M61" s="197"/>
      <c r="N61" s="28">
        <f t="shared" si="0"/>
        <v>0</v>
      </c>
      <c r="O61" s="2"/>
      <c r="P61" s="198"/>
      <c r="Q61" s="28">
        <f t="shared" si="1"/>
        <v>0</v>
      </c>
      <c r="R61" s="29"/>
      <c r="S61" s="153">
        <f t="shared" si="2"/>
        <v>0</v>
      </c>
      <c r="T61" s="28">
        <f t="shared" si="3"/>
        <v>0</v>
      </c>
      <c r="U61" s="117">
        <f t="shared" si="4"/>
        <v>0</v>
      </c>
      <c r="V61" s="118"/>
    </row>
    <row r="62" spans="1:22" x14ac:dyDescent="0.2">
      <c r="A62" s="151"/>
      <c r="B62" s="788" t="s">
        <v>112</v>
      </c>
      <c r="C62" s="789"/>
      <c r="D62" s="789" t="s">
        <v>112</v>
      </c>
      <c r="E62" s="789"/>
      <c r="F62" s="789" t="s">
        <v>112</v>
      </c>
      <c r="G62" s="790"/>
      <c r="H62" s="154"/>
      <c r="I62" s="155"/>
      <c r="J62" s="156"/>
      <c r="K62" s="26"/>
      <c r="M62" s="197"/>
      <c r="N62" s="28">
        <f t="shared" si="0"/>
        <v>0</v>
      </c>
      <c r="O62" s="2"/>
      <c r="P62" s="198"/>
      <c r="Q62" s="28">
        <f t="shared" si="1"/>
        <v>0</v>
      </c>
      <c r="R62" s="29"/>
      <c r="S62" s="153">
        <f t="shared" si="2"/>
        <v>0</v>
      </c>
      <c r="T62" s="28">
        <f t="shared" si="3"/>
        <v>0</v>
      </c>
      <c r="U62" s="117">
        <f t="shared" si="4"/>
        <v>0</v>
      </c>
      <c r="V62" s="118"/>
    </row>
    <row r="63" spans="1:22" x14ac:dyDescent="0.2">
      <c r="A63" s="46" t="s">
        <v>397</v>
      </c>
      <c r="B63" s="785" t="s">
        <v>398</v>
      </c>
      <c r="C63" s="786" t="s">
        <v>87</v>
      </c>
      <c r="D63" s="786" t="s">
        <v>398</v>
      </c>
      <c r="E63" s="786" t="s">
        <v>87</v>
      </c>
      <c r="F63" s="786" t="s">
        <v>398</v>
      </c>
      <c r="G63" s="787" t="s">
        <v>87</v>
      </c>
      <c r="H63" s="47" t="s">
        <v>87</v>
      </c>
      <c r="I63" s="43"/>
      <c r="J63" s="44"/>
      <c r="K63" s="23">
        <f t="shared" si="6"/>
        <v>0</v>
      </c>
      <c r="M63" s="197"/>
      <c r="N63" s="28">
        <f t="shared" si="0"/>
        <v>0</v>
      </c>
      <c r="O63" s="2"/>
      <c r="P63" s="198"/>
      <c r="Q63" s="28">
        <f t="shared" si="1"/>
        <v>0</v>
      </c>
      <c r="R63" s="29"/>
      <c r="S63" s="153">
        <f t="shared" si="2"/>
        <v>0</v>
      </c>
      <c r="T63" s="28">
        <f t="shared" si="3"/>
        <v>0</v>
      </c>
      <c r="U63" s="117">
        <f t="shared" si="4"/>
        <v>0</v>
      </c>
      <c r="V63" s="118"/>
    </row>
    <row r="64" spans="1:22" x14ac:dyDescent="0.2">
      <c r="A64" s="147"/>
      <c r="B64" s="791" t="s">
        <v>77</v>
      </c>
      <c r="C64" s="792"/>
      <c r="D64" s="792" t="s">
        <v>77</v>
      </c>
      <c r="E64" s="792"/>
      <c r="F64" s="792" t="s">
        <v>77</v>
      </c>
      <c r="G64" s="793"/>
      <c r="H64" s="160"/>
      <c r="I64" s="161"/>
      <c r="J64" s="162"/>
      <c r="K64" s="163"/>
      <c r="M64" s="197"/>
      <c r="N64" s="28">
        <f t="shared" si="0"/>
        <v>0</v>
      </c>
      <c r="O64" s="2"/>
      <c r="P64" s="198"/>
      <c r="Q64" s="28">
        <f t="shared" si="1"/>
        <v>0</v>
      </c>
      <c r="R64" s="29"/>
      <c r="S64" s="153">
        <f t="shared" si="2"/>
        <v>0</v>
      </c>
      <c r="T64" s="28">
        <f t="shared" si="3"/>
        <v>0</v>
      </c>
      <c r="U64" s="117">
        <f t="shared" si="4"/>
        <v>0</v>
      </c>
      <c r="V64" s="118"/>
    </row>
    <row r="65" spans="1:22" x14ac:dyDescent="0.2">
      <c r="A65" s="151"/>
      <c r="B65" s="788" t="s">
        <v>399</v>
      </c>
      <c r="C65" s="789"/>
      <c r="D65" s="789" t="s">
        <v>399</v>
      </c>
      <c r="E65" s="789"/>
      <c r="F65" s="789" t="s">
        <v>399</v>
      </c>
      <c r="G65" s="790"/>
      <c r="H65" s="154"/>
      <c r="I65" s="155"/>
      <c r="J65" s="156"/>
      <c r="K65" s="26"/>
      <c r="M65" s="197"/>
      <c r="N65" s="28">
        <f t="shared" si="0"/>
        <v>0</v>
      </c>
      <c r="O65" s="2"/>
      <c r="P65" s="198"/>
      <c r="Q65" s="28">
        <f t="shared" si="1"/>
        <v>0</v>
      </c>
      <c r="R65" s="29"/>
      <c r="S65" s="153">
        <f t="shared" si="2"/>
        <v>0</v>
      </c>
      <c r="T65" s="28">
        <f t="shared" si="3"/>
        <v>0</v>
      </c>
      <c r="U65" s="117">
        <f t="shared" si="4"/>
        <v>0</v>
      </c>
      <c r="V65" s="118"/>
    </row>
    <row r="66" spans="1:22" x14ac:dyDescent="0.2">
      <c r="A66" s="46" t="s">
        <v>400</v>
      </c>
      <c r="B66" s="785" t="s">
        <v>401</v>
      </c>
      <c r="C66" s="786" t="s">
        <v>47</v>
      </c>
      <c r="D66" s="786" t="s">
        <v>401</v>
      </c>
      <c r="E66" s="786" t="s">
        <v>47</v>
      </c>
      <c r="F66" s="786" t="s">
        <v>401</v>
      </c>
      <c r="G66" s="787" t="s">
        <v>47</v>
      </c>
      <c r="H66" s="47" t="s">
        <v>47</v>
      </c>
      <c r="I66" s="43"/>
      <c r="J66" s="44"/>
      <c r="K66" s="23">
        <f t="shared" si="6"/>
        <v>0</v>
      </c>
      <c r="M66" s="197"/>
      <c r="N66" s="28">
        <f t="shared" si="0"/>
        <v>0</v>
      </c>
      <c r="O66" s="2"/>
      <c r="P66" s="198"/>
      <c r="Q66" s="28">
        <f t="shared" si="1"/>
        <v>0</v>
      </c>
      <c r="R66" s="29"/>
      <c r="S66" s="153">
        <f t="shared" si="2"/>
        <v>0</v>
      </c>
      <c r="T66" s="28">
        <f t="shared" si="3"/>
        <v>0</v>
      </c>
      <c r="U66" s="117">
        <f t="shared" si="4"/>
        <v>0</v>
      </c>
      <c r="V66" s="118"/>
    </row>
    <row r="67" spans="1:22" x14ac:dyDescent="0.2">
      <c r="A67" s="151"/>
      <c r="B67" s="788" t="s">
        <v>78</v>
      </c>
      <c r="C67" s="789"/>
      <c r="D67" s="789" t="s">
        <v>78</v>
      </c>
      <c r="E67" s="789"/>
      <c r="F67" s="789" t="s">
        <v>78</v>
      </c>
      <c r="G67" s="790"/>
      <c r="H67" s="154"/>
      <c r="I67" s="155"/>
      <c r="J67" s="156"/>
      <c r="K67" s="26"/>
      <c r="M67" s="197"/>
      <c r="N67" s="28">
        <f t="shared" si="0"/>
        <v>0</v>
      </c>
      <c r="O67" s="2"/>
      <c r="P67" s="198"/>
      <c r="Q67" s="28">
        <f t="shared" si="1"/>
        <v>0</v>
      </c>
      <c r="R67" s="29"/>
      <c r="S67" s="153">
        <f t="shared" si="2"/>
        <v>0</v>
      </c>
      <c r="T67" s="28">
        <f t="shared" si="3"/>
        <v>0</v>
      </c>
      <c r="U67" s="117">
        <f t="shared" si="4"/>
        <v>0</v>
      </c>
      <c r="V67" s="118"/>
    </row>
    <row r="68" spans="1:22" x14ac:dyDescent="0.2">
      <c r="A68" s="46" t="s">
        <v>113</v>
      </c>
      <c r="B68" s="785" t="s">
        <v>114</v>
      </c>
      <c r="C68" s="786" t="s">
        <v>47</v>
      </c>
      <c r="D68" s="786" t="s">
        <v>114</v>
      </c>
      <c r="E68" s="786" t="s">
        <v>47</v>
      </c>
      <c r="F68" s="786" t="s">
        <v>114</v>
      </c>
      <c r="G68" s="787" t="s">
        <v>47</v>
      </c>
      <c r="H68" s="47" t="s">
        <v>47</v>
      </c>
      <c r="I68" s="43"/>
      <c r="J68" s="44"/>
      <c r="K68" s="23">
        <f t="shared" si="6"/>
        <v>0</v>
      </c>
      <c r="M68" s="197"/>
      <c r="N68" s="28">
        <f t="shared" si="0"/>
        <v>0</v>
      </c>
      <c r="O68" s="2"/>
      <c r="P68" s="198"/>
      <c r="Q68" s="28">
        <f t="shared" si="1"/>
        <v>0</v>
      </c>
      <c r="R68" s="29"/>
      <c r="S68" s="153">
        <f t="shared" si="2"/>
        <v>0</v>
      </c>
      <c r="T68" s="28">
        <f t="shared" si="3"/>
        <v>0</v>
      </c>
      <c r="U68" s="117">
        <f t="shared" si="4"/>
        <v>0</v>
      </c>
      <c r="V68" s="118"/>
    </row>
    <row r="69" spans="1:22" x14ac:dyDescent="0.2">
      <c r="A69" s="46" t="s">
        <v>115</v>
      </c>
      <c r="B69" s="785" t="s">
        <v>116</v>
      </c>
      <c r="C69" s="786" t="s">
        <v>47</v>
      </c>
      <c r="D69" s="786" t="s">
        <v>116</v>
      </c>
      <c r="E69" s="786" t="s">
        <v>47</v>
      </c>
      <c r="F69" s="786" t="s">
        <v>116</v>
      </c>
      <c r="G69" s="787" t="s">
        <v>47</v>
      </c>
      <c r="H69" s="47" t="s">
        <v>47</v>
      </c>
      <c r="I69" s="43"/>
      <c r="J69" s="44"/>
      <c r="K69" s="23">
        <f t="shared" si="6"/>
        <v>0</v>
      </c>
      <c r="M69" s="197"/>
      <c r="N69" s="28">
        <f t="shared" si="0"/>
        <v>0</v>
      </c>
      <c r="O69" s="2"/>
      <c r="P69" s="198"/>
      <c r="Q69" s="28">
        <f t="shared" si="1"/>
        <v>0</v>
      </c>
      <c r="R69" s="29"/>
      <c r="S69" s="153">
        <f t="shared" si="2"/>
        <v>0</v>
      </c>
      <c r="T69" s="28">
        <f t="shared" si="3"/>
        <v>0</v>
      </c>
      <c r="U69" s="117">
        <f t="shared" si="4"/>
        <v>0</v>
      </c>
      <c r="V69" s="118"/>
    </row>
    <row r="70" spans="1:22" x14ac:dyDescent="0.2">
      <c r="A70" s="46" t="s">
        <v>117</v>
      </c>
      <c r="B70" s="785" t="s">
        <v>118</v>
      </c>
      <c r="C70" s="786" t="s">
        <v>47</v>
      </c>
      <c r="D70" s="786" t="s">
        <v>118</v>
      </c>
      <c r="E70" s="786" t="s">
        <v>47</v>
      </c>
      <c r="F70" s="786" t="s">
        <v>118</v>
      </c>
      <c r="G70" s="787" t="s">
        <v>47</v>
      </c>
      <c r="H70" s="47" t="s">
        <v>47</v>
      </c>
      <c r="I70" s="43"/>
      <c r="J70" s="44"/>
      <c r="K70" s="23">
        <f t="shared" si="6"/>
        <v>0</v>
      </c>
      <c r="M70" s="197"/>
      <c r="N70" s="28">
        <f t="shared" si="0"/>
        <v>0</v>
      </c>
      <c r="O70" s="2"/>
      <c r="P70" s="198"/>
      <c r="Q70" s="28">
        <f t="shared" si="1"/>
        <v>0</v>
      </c>
      <c r="R70" s="29"/>
      <c r="S70" s="153">
        <f t="shared" si="2"/>
        <v>0</v>
      </c>
      <c r="T70" s="28">
        <f t="shared" si="3"/>
        <v>0</v>
      </c>
      <c r="U70" s="117">
        <f t="shared" si="4"/>
        <v>0</v>
      </c>
      <c r="V70" s="118"/>
    </row>
    <row r="71" spans="1:22" x14ac:dyDescent="0.2">
      <c r="A71" s="46" t="s">
        <v>119</v>
      </c>
      <c r="B71" s="785" t="s">
        <v>120</v>
      </c>
      <c r="C71" s="786" t="s">
        <v>47</v>
      </c>
      <c r="D71" s="786" t="s">
        <v>120</v>
      </c>
      <c r="E71" s="786" t="s">
        <v>47</v>
      </c>
      <c r="F71" s="786" t="s">
        <v>120</v>
      </c>
      <c r="G71" s="787" t="s">
        <v>47</v>
      </c>
      <c r="H71" s="47" t="s">
        <v>47</v>
      </c>
      <c r="I71" s="43"/>
      <c r="J71" s="44"/>
      <c r="K71" s="23">
        <f t="shared" si="6"/>
        <v>0</v>
      </c>
      <c r="M71" s="197"/>
      <c r="N71" s="28">
        <f t="shared" ref="N71:N134" si="7">+ROUND((ROUNDDOWN(M71,2))*J71,2)</f>
        <v>0</v>
      </c>
      <c r="O71" s="2"/>
      <c r="P71" s="198"/>
      <c r="Q71" s="28">
        <f t="shared" ref="Q71:Q134" si="8">+ROUND(P71*J71,2)</f>
        <v>0</v>
      </c>
      <c r="R71" s="29"/>
      <c r="S71" s="153">
        <f t="shared" ref="S71:S134" si="9">+M71+P71</f>
        <v>0</v>
      </c>
      <c r="T71" s="28">
        <f t="shared" ref="T71:T134" si="10">+ROUND((ROUNDDOWN(S71,2))*J71,2)</f>
        <v>0</v>
      </c>
      <c r="U71" s="117">
        <f t="shared" ref="U71:U134" si="11">IF(K71=0,0)+IF(K71&gt;0,T71/K71)</f>
        <v>0</v>
      </c>
      <c r="V71" s="118"/>
    </row>
    <row r="72" spans="1:22" x14ac:dyDescent="0.2">
      <c r="A72" s="46" t="s">
        <v>121</v>
      </c>
      <c r="B72" s="785" t="s">
        <v>122</v>
      </c>
      <c r="C72" s="786" t="s">
        <v>47</v>
      </c>
      <c r="D72" s="786" t="s">
        <v>122</v>
      </c>
      <c r="E72" s="786" t="s">
        <v>47</v>
      </c>
      <c r="F72" s="786" t="s">
        <v>122</v>
      </c>
      <c r="G72" s="787" t="s">
        <v>47</v>
      </c>
      <c r="H72" s="47" t="s">
        <v>47</v>
      </c>
      <c r="I72" s="43"/>
      <c r="J72" s="44"/>
      <c r="K72" s="23">
        <f t="shared" si="6"/>
        <v>0</v>
      </c>
      <c r="M72" s="197"/>
      <c r="N72" s="28">
        <f t="shared" si="7"/>
        <v>0</v>
      </c>
      <c r="O72" s="2"/>
      <c r="P72" s="198"/>
      <c r="Q72" s="28">
        <f t="shared" si="8"/>
        <v>0</v>
      </c>
      <c r="R72" s="29"/>
      <c r="S72" s="153">
        <f t="shared" si="9"/>
        <v>0</v>
      </c>
      <c r="T72" s="28">
        <f t="shared" si="10"/>
        <v>0</v>
      </c>
      <c r="U72" s="117">
        <f t="shared" si="11"/>
        <v>0</v>
      </c>
      <c r="V72" s="118"/>
    </row>
    <row r="73" spans="1:22" x14ac:dyDescent="0.2">
      <c r="A73" s="46" t="s">
        <v>402</v>
      </c>
      <c r="B73" s="785" t="s">
        <v>403</v>
      </c>
      <c r="C73" s="786" t="s">
        <v>47</v>
      </c>
      <c r="D73" s="786" t="s">
        <v>403</v>
      </c>
      <c r="E73" s="786" t="s">
        <v>47</v>
      </c>
      <c r="F73" s="786" t="s">
        <v>403</v>
      </c>
      <c r="G73" s="787" t="s">
        <v>47</v>
      </c>
      <c r="H73" s="47" t="s">
        <v>47</v>
      </c>
      <c r="I73" s="43"/>
      <c r="J73" s="44"/>
      <c r="K73" s="23">
        <f t="shared" si="6"/>
        <v>0</v>
      </c>
      <c r="M73" s="197"/>
      <c r="N73" s="28">
        <f t="shared" si="7"/>
        <v>0</v>
      </c>
      <c r="O73" s="2"/>
      <c r="P73" s="198"/>
      <c r="Q73" s="28">
        <f t="shared" si="8"/>
        <v>0</v>
      </c>
      <c r="R73" s="29"/>
      <c r="S73" s="153">
        <f t="shared" si="9"/>
        <v>0</v>
      </c>
      <c r="T73" s="28">
        <f t="shared" si="10"/>
        <v>0</v>
      </c>
      <c r="U73" s="117">
        <f t="shared" si="11"/>
        <v>0</v>
      </c>
      <c r="V73" s="118"/>
    </row>
    <row r="74" spans="1:22" x14ac:dyDescent="0.2">
      <c r="A74" s="46" t="s">
        <v>404</v>
      </c>
      <c r="B74" s="785" t="s">
        <v>405</v>
      </c>
      <c r="C74" s="786" t="s">
        <v>47</v>
      </c>
      <c r="D74" s="786" t="s">
        <v>405</v>
      </c>
      <c r="E74" s="786" t="s">
        <v>47</v>
      </c>
      <c r="F74" s="786" t="s">
        <v>405</v>
      </c>
      <c r="G74" s="787" t="s">
        <v>47</v>
      </c>
      <c r="H74" s="47" t="s">
        <v>47</v>
      </c>
      <c r="I74" s="43"/>
      <c r="J74" s="44"/>
      <c r="K74" s="23">
        <f t="shared" si="6"/>
        <v>0</v>
      </c>
      <c r="M74" s="197"/>
      <c r="N74" s="28">
        <f t="shared" si="7"/>
        <v>0</v>
      </c>
      <c r="O74" s="2"/>
      <c r="P74" s="198"/>
      <c r="Q74" s="28">
        <f t="shared" si="8"/>
        <v>0</v>
      </c>
      <c r="R74" s="29"/>
      <c r="S74" s="153">
        <f t="shared" si="9"/>
        <v>0</v>
      </c>
      <c r="T74" s="28">
        <f t="shared" si="10"/>
        <v>0</v>
      </c>
      <c r="U74" s="117">
        <f t="shared" si="11"/>
        <v>0</v>
      </c>
      <c r="V74" s="118"/>
    </row>
    <row r="75" spans="1:22" x14ac:dyDescent="0.2">
      <c r="A75" s="151"/>
      <c r="B75" s="788" t="s">
        <v>406</v>
      </c>
      <c r="C75" s="789"/>
      <c r="D75" s="789" t="s">
        <v>406</v>
      </c>
      <c r="E75" s="789"/>
      <c r="F75" s="789" t="s">
        <v>406</v>
      </c>
      <c r="G75" s="790"/>
      <c r="H75" s="154"/>
      <c r="I75" s="155"/>
      <c r="J75" s="156"/>
      <c r="K75" s="26"/>
      <c r="M75" s="197"/>
      <c r="N75" s="28">
        <f t="shared" si="7"/>
        <v>0</v>
      </c>
      <c r="O75" s="2"/>
      <c r="P75" s="198"/>
      <c r="Q75" s="28">
        <f t="shared" si="8"/>
        <v>0</v>
      </c>
      <c r="R75" s="29"/>
      <c r="S75" s="153">
        <f t="shared" si="9"/>
        <v>0</v>
      </c>
      <c r="T75" s="28">
        <f t="shared" si="10"/>
        <v>0</v>
      </c>
      <c r="U75" s="117">
        <f t="shared" si="11"/>
        <v>0</v>
      </c>
      <c r="V75" s="118"/>
    </row>
    <row r="76" spans="1:22" x14ac:dyDescent="0.2">
      <c r="A76" s="46" t="s">
        <v>123</v>
      </c>
      <c r="B76" s="785" t="s">
        <v>124</v>
      </c>
      <c r="C76" s="786" t="s">
        <v>47</v>
      </c>
      <c r="D76" s="786" t="s">
        <v>124</v>
      </c>
      <c r="E76" s="786" t="s">
        <v>47</v>
      </c>
      <c r="F76" s="786" t="s">
        <v>124</v>
      </c>
      <c r="G76" s="787" t="s">
        <v>47</v>
      </c>
      <c r="H76" s="47" t="s">
        <v>47</v>
      </c>
      <c r="I76" s="43"/>
      <c r="J76" s="44"/>
      <c r="K76" s="23">
        <f t="shared" si="6"/>
        <v>0</v>
      </c>
      <c r="M76" s="197"/>
      <c r="N76" s="28">
        <f t="shared" si="7"/>
        <v>0</v>
      </c>
      <c r="O76" s="2"/>
      <c r="P76" s="198"/>
      <c r="Q76" s="28">
        <f t="shared" si="8"/>
        <v>0</v>
      </c>
      <c r="R76" s="29"/>
      <c r="S76" s="153">
        <f t="shared" si="9"/>
        <v>0</v>
      </c>
      <c r="T76" s="28">
        <f t="shared" si="10"/>
        <v>0</v>
      </c>
      <c r="U76" s="117">
        <f t="shared" si="11"/>
        <v>0</v>
      </c>
      <c r="V76" s="118"/>
    </row>
    <row r="77" spans="1:22" x14ac:dyDescent="0.2">
      <c r="A77" s="46" t="s">
        <v>407</v>
      </c>
      <c r="B77" s="785" t="s">
        <v>408</v>
      </c>
      <c r="C77" s="786" t="s">
        <v>47</v>
      </c>
      <c r="D77" s="786" t="s">
        <v>408</v>
      </c>
      <c r="E77" s="786" t="s">
        <v>47</v>
      </c>
      <c r="F77" s="786" t="s">
        <v>408</v>
      </c>
      <c r="G77" s="787" t="s">
        <v>47</v>
      </c>
      <c r="H77" s="47" t="s">
        <v>47</v>
      </c>
      <c r="I77" s="43"/>
      <c r="J77" s="44"/>
      <c r="K77" s="23">
        <f t="shared" si="6"/>
        <v>0</v>
      </c>
      <c r="M77" s="197"/>
      <c r="N77" s="28">
        <f t="shared" si="7"/>
        <v>0</v>
      </c>
      <c r="O77" s="2"/>
      <c r="P77" s="198"/>
      <c r="Q77" s="28">
        <f t="shared" si="8"/>
        <v>0</v>
      </c>
      <c r="R77" s="29"/>
      <c r="S77" s="153">
        <f t="shared" si="9"/>
        <v>0</v>
      </c>
      <c r="T77" s="28">
        <f t="shared" si="10"/>
        <v>0</v>
      </c>
      <c r="U77" s="117">
        <f t="shared" si="11"/>
        <v>0</v>
      </c>
      <c r="V77" s="118"/>
    </row>
    <row r="78" spans="1:22" x14ac:dyDescent="0.2">
      <c r="A78" s="46" t="s">
        <v>409</v>
      </c>
      <c r="B78" s="785" t="s">
        <v>410</v>
      </c>
      <c r="C78" s="786" t="s">
        <v>47</v>
      </c>
      <c r="D78" s="786" t="s">
        <v>410</v>
      </c>
      <c r="E78" s="786" t="s">
        <v>47</v>
      </c>
      <c r="F78" s="786" t="s">
        <v>410</v>
      </c>
      <c r="G78" s="787" t="s">
        <v>47</v>
      </c>
      <c r="H78" s="47" t="s">
        <v>47</v>
      </c>
      <c r="I78" s="43"/>
      <c r="J78" s="44"/>
      <c r="K78" s="23">
        <f t="shared" si="6"/>
        <v>0</v>
      </c>
      <c r="M78" s="197"/>
      <c r="N78" s="28">
        <f t="shared" si="7"/>
        <v>0</v>
      </c>
      <c r="O78" s="2"/>
      <c r="P78" s="198"/>
      <c r="Q78" s="28">
        <f t="shared" si="8"/>
        <v>0</v>
      </c>
      <c r="R78" s="29"/>
      <c r="S78" s="153">
        <f t="shared" si="9"/>
        <v>0</v>
      </c>
      <c r="T78" s="28">
        <f t="shared" si="10"/>
        <v>0</v>
      </c>
      <c r="U78" s="117">
        <f t="shared" si="11"/>
        <v>0</v>
      </c>
      <c r="V78" s="118"/>
    </row>
    <row r="79" spans="1:22" x14ac:dyDescent="0.2">
      <c r="A79" s="46" t="s">
        <v>411</v>
      </c>
      <c r="B79" s="785" t="s">
        <v>412</v>
      </c>
      <c r="C79" s="786" t="s">
        <v>47</v>
      </c>
      <c r="D79" s="786" t="s">
        <v>412</v>
      </c>
      <c r="E79" s="786" t="s">
        <v>47</v>
      </c>
      <c r="F79" s="786" t="s">
        <v>412</v>
      </c>
      <c r="G79" s="787" t="s">
        <v>47</v>
      </c>
      <c r="H79" s="47" t="s">
        <v>47</v>
      </c>
      <c r="I79" s="43"/>
      <c r="J79" s="44"/>
      <c r="K79" s="23">
        <f t="shared" si="6"/>
        <v>0</v>
      </c>
      <c r="M79" s="197"/>
      <c r="N79" s="28">
        <f t="shared" si="7"/>
        <v>0</v>
      </c>
      <c r="O79" s="2"/>
      <c r="P79" s="198"/>
      <c r="Q79" s="28">
        <f t="shared" si="8"/>
        <v>0</v>
      </c>
      <c r="R79" s="29"/>
      <c r="S79" s="153">
        <f t="shared" si="9"/>
        <v>0</v>
      </c>
      <c r="T79" s="28">
        <f t="shared" si="10"/>
        <v>0</v>
      </c>
      <c r="U79" s="117">
        <f t="shared" si="11"/>
        <v>0</v>
      </c>
      <c r="V79" s="118"/>
    </row>
    <row r="80" spans="1:22" x14ac:dyDescent="0.2">
      <c r="A80" s="46" t="s">
        <v>125</v>
      </c>
      <c r="B80" s="785" t="s">
        <v>126</v>
      </c>
      <c r="C80" s="786" t="s">
        <v>47</v>
      </c>
      <c r="D80" s="786" t="s">
        <v>126</v>
      </c>
      <c r="E80" s="786" t="s">
        <v>47</v>
      </c>
      <c r="F80" s="786" t="s">
        <v>126</v>
      </c>
      <c r="G80" s="787" t="s">
        <v>47</v>
      </c>
      <c r="H80" s="47" t="s">
        <v>47</v>
      </c>
      <c r="I80" s="43"/>
      <c r="J80" s="44"/>
      <c r="K80" s="23">
        <f t="shared" si="6"/>
        <v>0</v>
      </c>
      <c r="M80" s="197"/>
      <c r="N80" s="28">
        <f t="shared" si="7"/>
        <v>0</v>
      </c>
      <c r="O80" s="2"/>
      <c r="P80" s="198"/>
      <c r="Q80" s="28">
        <f t="shared" si="8"/>
        <v>0</v>
      </c>
      <c r="R80" s="29"/>
      <c r="S80" s="153">
        <f t="shared" si="9"/>
        <v>0</v>
      </c>
      <c r="T80" s="28">
        <f t="shared" si="10"/>
        <v>0</v>
      </c>
      <c r="U80" s="117">
        <f t="shared" si="11"/>
        <v>0</v>
      </c>
      <c r="V80" s="118"/>
    </row>
    <row r="81" spans="1:22" x14ac:dyDescent="0.2">
      <c r="A81" s="46"/>
      <c r="B81" s="785" t="s">
        <v>127</v>
      </c>
      <c r="C81" s="786"/>
      <c r="D81" s="786" t="s">
        <v>127</v>
      </c>
      <c r="E81" s="786"/>
      <c r="F81" s="786" t="s">
        <v>127</v>
      </c>
      <c r="G81" s="787"/>
      <c r="H81" s="47"/>
      <c r="I81" s="43"/>
      <c r="J81" s="44"/>
      <c r="K81" s="23">
        <f t="shared" si="6"/>
        <v>0</v>
      </c>
      <c r="M81" s="197"/>
      <c r="N81" s="28">
        <f t="shared" si="7"/>
        <v>0</v>
      </c>
      <c r="O81" s="2"/>
      <c r="P81" s="198"/>
      <c r="Q81" s="28">
        <f t="shared" si="8"/>
        <v>0</v>
      </c>
      <c r="R81" s="29"/>
      <c r="S81" s="153">
        <f t="shared" si="9"/>
        <v>0</v>
      </c>
      <c r="T81" s="28">
        <f t="shared" si="10"/>
        <v>0</v>
      </c>
      <c r="U81" s="117">
        <f t="shared" si="11"/>
        <v>0</v>
      </c>
      <c r="V81" s="118"/>
    </row>
    <row r="82" spans="1:22" x14ac:dyDescent="0.2">
      <c r="A82" s="46" t="s">
        <v>128</v>
      </c>
      <c r="B82" s="785" t="s">
        <v>129</v>
      </c>
      <c r="C82" s="786" t="s">
        <v>73</v>
      </c>
      <c r="D82" s="786" t="s">
        <v>129</v>
      </c>
      <c r="E82" s="786" t="s">
        <v>73</v>
      </c>
      <c r="F82" s="786" t="s">
        <v>129</v>
      </c>
      <c r="G82" s="787" t="s">
        <v>73</v>
      </c>
      <c r="H82" s="47" t="s">
        <v>73</v>
      </c>
      <c r="I82" s="43"/>
      <c r="J82" s="44"/>
      <c r="K82" s="23">
        <f t="shared" si="6"/>
        <v>0</v>
      </c>
      <c r="M82" s="197"/>
      <c r="N82" s="28">
        <f t="shared" si="7"/>
        <v>0</v>
      </c>
      <c r="O82" s="2"/>
      <c r="P82" s="198"/>
      <c r="Q82" s="28">
        <f t="shared" si="8"/>
        <v>0</v>
      </c>
      <c r="R82" s="29"/>
      <c r="S82" s="153">
        <f t="shared" si="9"/>
        <v>0</v>
      </c>
      <c r="T82" s="28">
        <f t="shared" si="10"/>
        <v>0</v>
      </c>
      <c r="U82" s="117">
        <f t="shared" si="11"/>
        <v>0</v>
      </c>
      <c r="V82" s="118"/>
    </row>
    <row r="83" spans="1:22" x14ac:dyDescent="0.2">
      <c r="A83" s="147"/>
      <c r="B83" s="791" t="s">
        <v>79</v>
      </c>
      <c r="C83" s="792"/>
      <c r="D83" s="792" t="s">
        <v>79</v>
      </c>
      <c r="E83" s="792"/>
      <c r="F83" s="792" t="s">
        <v>79</v>
      </c>
      <c r="G83" s="793"/>
      <c r="H83" s="160"/>
      <c r="I83" s="161"/>
      <c r="J83" s="162"/>
      <c r="K83" s="163"/>
      <c r="M83" s="197"/>
      <c r="N83" s="28">
        <f t="shared" si="7"/>
        <v>0</v>
      </c>
      <c r="O83" s="2"/>
      <c r="P83" s="198"/>
      <c r="Q83" s="28">
        <f t="shared" si="8"/>
        <v>0</v>
      </c>
      <c r="R83" s="29"/>
      <c r="S83" s="153">
        <f t="shared" si="9"/>
        <v>0</v>
      </c>
      <c r="T83" s="28">
        <f t="shared" si="10"/>
        <v>0</v>
      </c>
      <c r="U83" s="117">
        <f t="shared" si="11"/>
        <v>0</v>
      </c>
      <c r="V83" s="118"/>
    </row>
    <row r="84" spans="1:22" x14ac:dyDescent="0.2">
      <c r="A84" s="151"/>
      <c r="B84" s="788" t="s">
        <v>80</v>
      </c>
      <c r="C84" s="789" t="s">
        <v>413</v>
      </c>
      <c r="D84" s="789" t="s">
        <v>80</v>
      </c>
      <c r="E84" s="789" t="s">
        <v>413</v>
      </c>
      <c r="F84" s="789" t="s">
        <v>80</v>
      </c>
      <c r="G84" s="790" t="s">
        <v>413</v>
      </c>
      <c r="H84" s="154" t="s">
        <v>413</v>
      </c>
      <c r="I84" s="155"/>
      <c r="J84" s="156"/>
      <c r="K84" s="26"/>
      <c r="M84" s="197"/>
      <c r="N84" s="28">
        <f t="shared" si="7"/>
        <v>0</v>
      </c>
      <c r="O84" s="2"/>
      <c r="P84" s="198"/>
      <c r="Q84" s="28">
        <f t="shared" si="8"/>
        <v>0</v>
      </c>
      <c r="R84" s="29"/>
      <c r="S84" s="153">
        <f t="shared" si="9"/>
        <v>0</v>
      </c>
      <c r="T84" s="28">
        <f t="shared" si="10"/>
        <v>0</v>
      </c>
      <c r="U84" s="117">
        <f t="shared" si="11"/>
        <v>0</v>
      </c>
      <c r="V84" s="118"/>
    </row>
    <row r="85" spans="1:22" x14ac:dyDescent="0.2">
      <c r="A85" s="46" t="s">
        <v>130</v>
      </c>
      <c r="B85" s="785" t="s">
        <v>131</v>
      </c>
      <c r="C85" s="786" t="s">
        <v>47</v>
      </c>
      <c r="D85" s="786" t="s">
        <v>131</v>
      </c>
      <c r="E85" s="786" t="s">
        <v>47</v>
      </c>
      <c r="F85" s="786" t="s">
        <v>131</v>
      </c>
      <c r="G85" s="787" t="s">
        <v>47</v>
      </c>
      <c r="H85" s="47" t="s">
        <v>47</v>
      </c>
      <c r="I85" s="43"/>
      <c r="J85" s="44"/>
      <c r="K85" s="23">
        <f t="shared" si="6"/>
        <v>0</v>
      </c>
      <c r="M85" s="197"/>
      <c r="N85" s="28">
        <f t="shared" si="7"/>
        <v>0</v>
      </c>
      <c r="O85" s="2"/>
      <c r="P85" s="198"/>
      <c r="Q85" s="28">
        <f t="shared" si="8"/>
        <v>0</v>
      </c>
      <c r="R85" s="29"/>
      <c r="S85" s="153">
        <f t="shared" si="9"/>
        <v>0</v>
      </c>
      <c r="T85" s="28">
        <f t="shared" si="10"/>
        <v>0</v>
      </c>
      <c r="U85" s="117">
        <f t="shared" si="11"/>
        <v>0</v>
      </c>
      <c r="V85" s="118"/>
    </row>
    <row r="86" spans="1:22" x14ac:dyDescent="0.2">
      <c r="A86" s="46" t="s">
        <v>414</v>
      </c>
      <c r="B86" s="785" t="s">
        <v>415</v>
      </c>
      <c r="C86" s="786" t="s">
        <v>47</v>
      </c>
      <c r="D86" s="786" t="s">
        <v>415</v>
      </c>
      <c r="E86" s="786" t="s">
        <v>47</v>
      </c>
      <c r="F86" s="786" t="s">
        <v>415</v>
      </c>
      <c r="G86" s="787" t="s">
        <v>47</v>
      </c>
      <c r="H86" s="47" t="s">
        <v>47</v>
      </c>
      <c r="I86" s="43"/>
      <c r="J86" s="44"/>
      <c r="K86" s="23">
        <f t="shared" si="6"/>
        <v>0</v>
      </c>
      <c r="M86" s="197"/>
      <c r="N86" s="28">
        <f t="shared" si="7"/>
        <v>0</v>
      </c>
      <c r="O86" s="2"/>
      <c r="P86" s="198"/>
      <c r="Q86" s="28">
        <f t="shared" si="8"/>
        <v>0</v>
      </c>
      <c r="R86" s="29"/>
      <c r="S86" s="153">
        <f t="shared" si="9"/>
        <v>0</v>
      </c>
      <c r="T86" s="28">
        <f t="shared" si="10"/>
        <v>0</v>
      </c>
      <c r="U86" s="117">
        <f t="shared" si="11"/>
        <v>0</v>
      </c>
      <c r="V86" s="118"/>
    </row>
    <row r="87" spans="1:22" x14ac:dyDescent="0.2">
      <c r="A87" s="46" t="s">
        <v>416</v>
      </c>
      <c r="B87" s="785" t="s">
        <v>417</v>
      </c>
      <c r="C87" s="786" t="s">
        <v>47</v>
      </c>
      <c r="D87" s="786" t="s">
        <v>417</v>
      </c>
      <c r="E87" s="786" t="s">
        <v>47</v>
      </c>
      <c r="F87" s="786" t="s">
        <v>417</v>
      </c>
      <c r="G87" s="787" t="s">
        <v>47</v>
      </c>
      <c r="H87" s="47" t="s">
        <v>47</v>
      </c>
      <c r="I87" s="43"/>
      <c r="J87" s="44"/>
      <c r="K87" s="23">
        <f t="shared" si="6"/>
        <v>0</v>
      </c>
      <c r="M87" s="197"/>
      <c r="N87" s="28">
        <f t="shared" si="7"/>
        <v>0</v>
      </c>
      <c r="O87" s="2"/>
      <c r="P87" s="198"/>
      <c r="Q87" s="28">
        <f t="shared" si="8"/>
        <v>0</v>
      </c>
      <c r="R87" s="29"/>
      <c r="S87" s="153">
        <f t="shared" si="9"/>
        <v>0</v>
      </c>
      <c r="T87" s="28">
        <f t="shared" si="10"/>
        <v>0</v>
      </c>
      <c r="U87" s="117">
        <f t="shared" si="11"/>
        <v>0</v>
      </c>
      <c r="V87" s="118"/>
    </row>
    <row r="88" spans="1:22" x14ac:dyDescent="0.2">
      <c r="A88" s="46" t="s">
        <v>132</v>
      </c>
      <c r="B88" s="785" t="s">
        <v>133</v>
      </c>
      <c r="C88" s="786" t="s">
        <v>47</v>
      </c>
      <c r="D88" s="786" t="s">
        <v>133</v>
      </c>
      <c r="E88" s="786" t="s">
        <v>47</v>
      </c>
      <c r="F88" s="786" t="s">
        <v>133</v>
      </c>
      <c r="G88" s="787" t="s">
        <v>47</v>
      </c>
      <c r="H88" s="47" t="s">
        <v>47</v>
      </c>
      <c r="I88" s="43"/>
      <c r="J88" s="44"/>
      <c r="K88" s="23">
        <f t="shared" si="6"/>
        <v>0</v>
      </c>
      <c r="M88" s="197"/>
      <c r="N88" s="28">
        <f t="shared" si="7"/>
        <v>0</v>
      </c>
      <c r="O88" s="2"/>
      <c r="P88" s="198"/>
      <c r="Q88" s="28">
        <f t="shared" si="8"/>
        <v>0</v>
      </c>
      <c r="R88" s="29"/>
      <c r="S88" s="153">
        <f t="shared" si="9"/>
        <v>0</v>
      </c>
      <c r="T88" s="28">
        <f t="shared" si="10"/>
        <v>0</v>
      </c>
      <c r="U88" s="117">
        <f t="shared" si="11"/>
        <v>0</v>
      </c>
      <c r="V88" s="118"/>
    </row>
    <row r="89" spans="1:22" x14ac:dyDescent="0.2">
      <c r="A89" s="46"/>
      <c r="B89" s="788" t="s">
        <v>81</v>
      </c>
      <c r="C89" s="789"/>
      <c r="D89" s="789" t="s">
        <v>81</v>
      </c>
      <c r="E89" s="789"/>
      <c r="F89" s="789" t="s">
        <v>81</v>
      </c>
      <c r="G89" s="790"/>
      <c r="H89" s="47"/>
      <c r="I89" s="43"/>
      <c r="J89" s="44"/>
      <c r="K89" s="23">
        <f t="shared" si="6"/>
        <v>0</v>
      </c>
      <c r="M89" s="197"/>
      <c r="N89" s="28">
        <f t="shared" si="7"/>
        <v>0</v>
      </c>
      <c r="O89" s="2"/>
      <c r="P89" s="198"/>
      <c r="Q89" s="28">
        <f t="shared" si="8"/>
        <v>0</v>
      </c>
      <c r="R89" s="29"/>
      <c r="S89" s="153">
        <f t="shared" si="9"/>
        <v>0</v>
      </c>
      <c r="T89" s="28">
        <f t="shared" si="10"/>
        <v>0</v>
      </c>
      <c r="U89" s="117">
        <f t="shared" si="11"/>
        <v>0</v>
      </c>
      <c r="V89" s="118"/>
    </row>
    <row r="90" spans="1:22" x14ac:dyDescent="0.2">
      <c r="A90" s="46" t="s">
        <v>134</v>
      </c>
      <c r="B90" s="785" t="s">
        <v>135</v>
      </c>
      <c r="C90" s="786" t="s">
        <v>73</v>
      </c>
      <c r="D90" s="786" t="s">
        <v>135</v>
      </c>
      <c r="E90" s="786" t="s">
        <v>73</v>
      </c>
      <c r="F90" s="786" t="s">
        <v>135</v>
      </c>
      <c r="G90" s="787" t="s">
        <v>73</v>
      </c>
      <c r="H90" s="47" t="s">
        <v>73</v>
      </c>
      <c r="I90" s="43"/>
      <c r="J90" s="44"/>
      <c r="K90" s="23">
        <f t="shared" si="6"/>
        <v>0</v>
      </c>
      <c r="M90" s="197"/>
      <c r="N90" s="28">
        <f t="shared" si="7"/>
        <v>0</v>
      </c>
      <c r="O90" s="2"/>
      <c r="P90" s="198"/>
      <c r="Q90" s="28">
        <f t="shared" si="8"/>
        <v>0</v>
      </c>
      <c r="R90" s="29"/>
      <c r="S90" s="153">
        <f t="shared" si="9"/>
        <v>0</v>
      </c>
      <c r="T90" s="28">
        <f t="shared" si="10"/>
        <v>0</v>
      </c>
      <c r="U90" s="117">
        <f t="shared" si="11"/>
        <v>0</v>
      </c>
      <c r="V90" s="118"/>
    </row>
    <row r="91" spans="1:22" x14ac:dyDescent="0.2">
      <c r="A91" s="46" t="s">
        <v>136</v>
      </c>
      <c r="B91" s="785" t="s">
        <v>137</v>
      </c>
      <c r="C91" s="786" t="s">
        <v>73</v>
      </c>
      <c r="D91" s="786" t="s">
        <v>137</v>
      </c>
      <c r="E91" s="786" t="s">
        <v>73</v>
      </c>
      <c r="F91" s="786" t="s">
        <v>137</v>
      </c>
      <c r="G91" s="787" t="s">
        <v>73</v>
      </c>
      <c r="H91" s="47" t="s">
        <v>73</v>
      </c>
      <c r="I91" s="43"/>
      <c r="J91" s="44"/>
      <c r="K91" s="23">
        <f t="shared" si="6"/>
        <v>0</v>
      </c>
      <c r="M91" s="197"/>
      <c r="N91" s="28">
        <f t="shared" si="7"/>
        <v>0</v>
      </c>
      <c r="O91" s="2"/>
      <c r="P91" s="198"/>
      <c r="Q91" s="28">
        <f t="shared" si="8"/>
        <v>0</v>
      </c>
      <c r="R91" s="29"/>
      <c r="S91" s="153">
        <f t="shared" si="9"/>
        <v>0</v>
      </c>
      <c r="T91" s="28">
        <f t="shared" si="10"/>
        <v>0</v>
      </c>
      <c r="U91" s="117">
        <f t="shared" si="11"/>
        <v>0</v>
      </c>
      <c r="V91" s="118"/>
    </row>
    <row r="92" spans="1:22" x14ac:dyDescent="0.2">
      <c r="A92" s="46" t="s">
        <v>138</v>
      </c>
      <c r="B92" s="785" t="s">
        <v>139</v>
      </c>
      <c r="C92" s="786" t="s">
        <v>73</v>
      </c>
      <c r="D92" s="786" t="s">
        <v>139</v>
      </c>
      <c r="E92" s="786" t="s">
        <v>73</v>
      </c>
      <c r="F92" s="786" t="s">
        <v>139</v>
      </c>
      <c r="G92" s="787" t="s">
        <v>73</v>
      </c>
      <c r="H92" s="47" t="s">
        <v>73</v>
      </c>
      <c r="I92" s="43"/>
      <c r="J92" s="44"/>
      <c r="K92" s="23">
        <f t="shared" si="6"/>
        <v>0</v>
      </c>
      <c r="M92" s="197"/>
      <c r="N92" s="28">
        <f t="shared" si="7"/>
        <v>0</v>
      </c>
      <c r="O92" s="2"/>
      <c r="P92" s="198"/>
      <c r="Q92" s="28">
        <f t="shared" si="8"/>
        <v>0</v>
      </c>
      <c r="R92" s="29"/>
      <c r="S92" s="153">
        <f t="shared" si="9"/>
        <v>0</v>
      </c>
      <c r="T92" s="28">
        <f t="shared" si="10"/>
        <v>0</v>
      </c>
      <c r="U92" s="117">
        <f t="shared" si="11"/>
        <v>0</v>
      </c>
      <c r="V92" s="118"/>
    </row>
    <row r="93" spans="1:22" x14ac:dyDescent="0.2">
      <c r="A93" s="46" t="s">
        <v>140</v>
      </c>
      <c r="B93" s="785" t="s">
        <v>141</v>
      </c>
      <c r="C93" s="786" t="s">
        <v>73</v>
      </c>
      <c r="D93" s="786" t="s">
        <v>141</v>
      </c>
      <c r="E93" s="786" t="s">
        <v>73</v>
      </c>
      <c r="F93" s="786" t="s">
        <v>141</v>
      </c>
      <c r="G93" s="787" t="s">
        <v>73</v>
      </c>
      <c r="H93" s="47" t="s">
        <v>73</v>
      </c>
      <c r="I93" s="43"/>
      <c r="J93" s="44"/>
      <c r="K93" s="23">
        <f t="shared" si="6"/>
        <v>0</v>
      </c>
      <c r="M93" s="197"/>
      <c r="N93" s="28">
        <f t="shared" si="7"/>
        <v>0</v>
      </c>
      <c r="O93" s="2"/>
      <c r="P93" s="198"/>
      <c r="Q93" s="28">
        <f t="shared" si="8"/>
        <v>0</v>
      </c>
      <c r="R93" s="29"/>
      <c r="S93" s="153">
        <f t="shared" si="9"/>
        <v>0</v>
      </c>
      <c r="T93" s="28">
        <f t="shared" si="10"/>
        <v>0</v>
      </c>
      <c r="U93" s="117">
        <f t="shared" si="11"/>
        <v>0</v>
      </c>
      <c r="V93" s="118"/>
    </row>
    <row r="94" spans="1:22" x14ac:dyDescent="0.2">
      <c r="A94" s="46"/>
      <c r="B94" s="788" t="s">
        <v>142</v>
      </c>
      <c r="C94" s="789"/>
      <c r="D94" s="789" t="s">
        <v>142</v>
      </c>
      <c r="E94" s="789"/>
      <c r="F94" s="789" t="s">
        <v>142</v>
      </c>
      <c r="G94" s="790"/>
      <c r="H94" s="47"/>
      <c r="I94" s="43"/>
      <c r="J94" s="44"/>
      <c r="K94" s="23">
        <f t="shared" si="6"/>
        <v>0</v>
      </c>
      <c r="M94" s="197"/>
      <c r="N94" s="28">
        <f t="shared" si="7"/>
        <v>0</v>
      </c>
      <c r="O94" s="2"/>
      <c r="P94" s="198"/>
      <c r="Q94" s="28">
        <f t="shared" si="8"/>
        <v>0</v>
      </c>
      <c r="R94" s="29"/>
      <c r="S94" s="153">
        <f t="shared" si="9"/>
        <v>0</v>
      </c>
      <c r="T94" s="28">
        <f t="shared" si="10"/>
        <v>0</v>
      </c>
      <c r="U94" s="117">
        <f t="shared" si="11"/>
        <v>0</v>
      </c>
      <c r="V94" s="118"/>
    </row>
    <row r="95" spans="1:22" x14ac:dyDescent="0.2">
      <c r="A95" s="46" t="s">
        <v>418</v>
      </c>
      <c r="B95" s="785" t="s">
        <v>419</v>
      </c>
      <c r="C95" s="786" t="s">
        <v>47</v>
      </c>
      <c r="D95" s="786" t="s">
        <v>419</v>
      </c>
      <c r="E95" s="786" t="s">
        <v>47</v>
      </c>
      <c r="F95" s="786" t="s">
        <v>419</v>
      </c>
      <c r="G95" s="787" t="s">
        <v>47</v>
      </c>
      <c r="H95" s="47" t="s">
        <v>47</v>
      </c>
      <c r="I95" s="43"/>
      <c r="J95" s="44"/>
      <c r="K95" s="23">
        <f t="shared" si="6"/>
        <v>0</v>
      </c>
      <c r="M95" s="197"/>
      <c r="N95" s="28">
        <f t="shared" si="7"/>
        <v>0</v>
      </c>
      <c r="O95" s="2"/>
      <c r="P95" s="198"/>
      <c r="Q95" s="28">
        <f t="shared" si="8"/>
        <v>0</v>
      </c>
      <c r="R95" s="29"/>
      <c r="S95" s="153">
        <f t="shared" si="9"/>
        <v>0</v>
      </c>
      <c r="T95" s="28">
        <f t="shared" si="10"/>
        <v>0</v>
      </c>
      <c r="U95" s="117">
        <f t="shared" si="11"/>
        <v>0</v>
      </c>
      <c r="V95" s="118"/>
    </row>
    <row r="96" spans="1:22" x14ac:dyDescent="0.2">
      <c r="A96" s="46" t="s">
        <v>143</v>
      </c>
      <c r="B96" s="785" t="s">
        <v>144</v>
      </c>
      <c r="C96" s="786" t="s">
        <v>47</v>
      </c>
      <c r="D96" s="786" t="s">
        <v>144</v>
      </c>
      <c r="E96" s="786" t="s">
        <v>47</v>
      </c>
      <c r="F96" s="786" t="s">
        <v>144</v>
      </c>
      <c r="G96" s="787" t="s">
        <v>47</v>
      </c>
      <c r="H96" s="47" t="s">
        <v>47</v>
      </c>
      <c r="I96" s="43"/>
      <c r="J96" s="44"/>
      <c r="K96" s="23">
        <f t="shared" si="6"/>
        <v>0</v>
      </c>
      <c r="M96" s="197"/>
      <c r="N96" s="28">
        <f t="shared" si="7"/>
        <v>0</v>
      </c>
      <c r="O96" s="2"/>
      <c r="P96" s="198"/>
      <c r="Q96" s="28">
        <f t="shared" si="8"/>
        <v>0</v>
      </c>
      <c r="R96" s="29"/>
      <c r="S96" s="153">
        <f t="shared" si="9"/>
        <v>0</v>
      </c>
      <c r="T96" s="28">
        <f t="shared" si="10"/>
        <v>0</v>
      </c>
      <c r="U96" s="117">
        <f t="shared" si="11"/>
        <v>0</v>
      </c>
      <c r="V96" s="118"/>
    </row>
    <row r="97" spans="1:22" x14ac:dyDescent="0.2">
      <c r="A97" s="46" t="s">
        <v>420</v>
      </c>
      <c r="B97" s="785" t="s">
        <v>421</v>
      </c>
      <c r="C97" s="786" t="s">
        <v>47</v>
      </c>
      <c r="D97" s="786" t="s">
        <v>421</v>
      </c>
      <c r="E97" s="786" t="s">
        <v>47</v>
      </c>
      <c r="F97" s="786" t="s">
        <v>421</v>
      </c>
      <c r="G97" s="787" t="s">
        <v>47</v>
      </c>
      <c r="H97" s="47" t="s">
        <v>47</v>
      </c>
      <c r="I97" s="43"/>
      <c r="J97" s="44"/>
      <c r="K97" s="23">
        <f t="shared" si="6"/>
        <v>0</v>
      </c>
      <c r="M97" s="197"/>
      <c r="N97" s="28">
        <f t="shared" si="7"/>
        <v>0</v>
      </c>
      <c r="O97" s="2"/>
      <c r="P97" s="198"/>
      <c r="Q97" s="28">
        <f t="shared" si="8"/>
        <v>0</v>
      </c>
      <c r="R97" s="29"/>
      <c r="S97" s="153">
        <f t="shared" si="9"/>
        <v>0</v>
      </c>
      <c r="T97" s="28">
        <f t="shared" si="10"/>
        <v>0</v>
      </c>
      <c r="U97" s="117">
        <f t="shared" si="11"/>
        <v>0</v>
      </c>
      <c r="V97" s="118"/>
    </row>
    <row r="98" spans="1:22" x14ac:dyDescent="0.2">
      <c r="A98" s="46"/>
      <c r="B98" s="788" t="s">
        <v>291</v>
      </c>
      <c r="C98" s="789"/>
      <c r="D98" s="789" t="s">
        <v>291</v>
      </c>
      <c r="E98" s="789"/>
      <c r="F98" s="789" t="s">
        <v>291</v>
      </c>
      <c r="G98" s="790"/>
      <c r="H98" s="47"/>
      <c r="I98" s="43"/>
      <c r="J98" s="44"/>
      <c r="K98" s="23">
        <f t="shared" si="6"/>
        <v>0</v>
      </c>
      <c r="M98" s="197"/>
      <c r="N98" s="28">
        <f t="shared" si="7"/>
        <v>0</v>
      </c>
      <c r="O98" s="2"/>
      <c r="P98" s="198"/>
      <c r="Q98" s="28">
        <f t="shared" si="8"/>
        <v>0</v>
      </c>
      <c r="R98" s="29"/>
      <c r="S98" s="153">
        <f t="shared" si="9"/>
        <v>0</v>
      </c>
      <c r="T98" s="28">
        <f t="shared" si="10"/>
        <v>0</v>
      </c>
      <c r="U98" s="117">
        <f t="shared" si="11"/>
        <v>0</v>
      </c>
      <c r="V98" s="118"/>
    </row>
    <row r="99" spans="1:22" x14ac:dyDescent="0.2">
      <c r="A99" s="46" t="s">
        <v>292</v>
      </c>
      <c r="B99" s="785" t="s">
        <v>293</v>
      </c>
      <c r="C99" s="786" t="s">
        <v>47</v>
      </c>
      <c r="D99" s="786" t="s">
        <v>293</v>
      </c>
      <c r="E99" s="786" t="s">
        <v>47</v>
      </c>
      <c r="F99" s="786" t="s">
        <v>293</v>
      </c>
      <c r="G99" s="787" t="s">
        <v>47</v>
      </c>
      <c r="H99" s="47" t="s">
        <v>47</v>
      </c>
      <c r="I99" s="43"/>
      <c r="J99" s="44"/>
      <c r="K99" s="23">
        <f t="shared" si="6"/>
        <v>0</v>
      </c>
      <c r="M99" s="197"/>
      <c r="N99" s="28">
        <f t="shared" si="7"/>
        <v>0</v>
      </c>
      <c r="O99" s="2"/>
      <c r="P99" s="198"/>
      <c r="Q99" s="28">
        <f t="shared" si="8"/>
        <v>0</v>
      </c>
      <c r="R99" s="29"/>
      <c r="S99" s="153">
        <f t="shared" si="9"/>
        <v>0</v>
      </c>
      <c r="T99" s="28">
        <f t="shared" si="10"/>
        <v>0</v>
      </c>
      <c r="U99" s="117">
        <f t="shared" si="11"/>
        <v>0</v>
      </c>
      <c r="V99" s="118"/>
    </row>
    <row r="100" spans="1:22" x14ac:dyDescent="0.2">
      <c r="A100" s="46" t="s">
        <v>294</v>
      </c>
      <c r="B100" s="785" t="s">
        <v>295</v>
      </c>
      <c r="C100" s="786" t="s">
        <v>47</v>
      </c>
      <c r="D100" s="786" t="s">
        <v>295</v>
      </c>
      <c r="E100" s="786" t="s">
        <v>47</v>
      </c>
      <c r="F100" s="786" t="s">
        <v>295</v>
      </c>
      <c r="G100" s="787" t="s">
        <v>47</v>
      </c>
      <c r="H100" s="47" t="s">
        <v>47</v>
      </c>
      <c r="I100" s="43"/>
      <c r="J100" s="44"/>
      <c r="K100" s="23">
        <f t="shared" si="6"/>
        <v>0</v>
      </c>
      <c r="M100" s="197"/>
      <c r="N100" s="28">
        <f t="shared" si="7"/>
        <v>0</v>
      </c>
      <c r="O100" s="2"/>
      <c r="P100" s="198"/>
      <c r="Q100" s="28">
        <f t="shared" si="8"/>
        <v>0</v>
      </c>
      <c r="R100" s="29"/>
      <c r="S100" s="153">
        <f t="shared" si="9"/>
        <v>0</v>
      </c>
      <c r="T100" s="28">
        <f t="shared" si="10"/>
        <v>0</v>
      </c>
      <c r="U100" s="117">
        <f t="shared" si="11"/>
        <v>0</v>
      </c>
      <c r="V100" s="118"/>
    </row>
    <row r="101" spans="1:22" x14ac:dyDescent="0.2">
      <c r="A101" s="46" t="s">
        <v>296</v>
      </c>
      <c r="B101" s="785" t="s">
        <v>297</v>
      </c>
      <c r="C101" s="786" t="s">
        <v>47</v>
      </c>
      <c r="D101" s="786" t="s">
        <v>297</v>
      </c>
      <c r="E101" s="786" t="s">
        <v>47</v>
      </c>
      <c r="F101" s="786" t="s">
        <v>297</v>
      </c>
      <c r="G101" s="787" t="s">
        <v>47</v>
      </c>
      <c r="H101" s="47" t="s">
        <v>47</v>
      </c>
      <c r="I101" s="43"/>
      <c r="J101" s="44"/>
      <c r="K101" s="23">
        <f t="shared" si="6"/>
        <v>0</v>
      </c>
      <c r="M101" s="197"/>
      <c r="N101" s="28">
        <f t="shared" si="7"/>
        <v>0</v>
      </c>
      <c r="O101" s="2"/>
      <c r="P101" s="198"/>
      <c r="Q101" s="28">
        <f t="shared" si="8"/>
        <v>0</v>
      </c>
      <c r="R101" s="29"/>
      <c r="S101" s="153">
        <f t="shared" si="9"/>
        <v>0</v>
      </c>
      <c r="T101" s="28">
        <f t="shared" si="10"/>
        <v>0</v>
      </c>
      <c r="U101" s="117">
        <f t="shared" si="11"/>
        <v>0</v>
      </c>
      <c r="V101" s="118"/>
    </row>
    <row r="102" spans="1:22" x14ac:dyDescent="0.2">
      <c r="A102" s="46" t="s">
        <v>298</v>
      </c>
      <c r="B102" s="785" t="s">
        <v>299</v>
      </c>
      <c r="C102" s="786" t="s">
        <v>47</v>
      </c>
      <c r="D102" s="786" t="s">
        <v>299</v>
      </c>
      <c r="E102" s="786" t="s">
        <v>47</v>
      </c>
      <c r="F102" s="786" t="s">
        <v>299</v>
      </c>
      <c r="G102" s="787" t="s">
        <v>47</v>
      </c>
      <c r="H102" s="47" t="s">
        <v>47</v>
      </c>
      <c r="I102" s="43"/>
      <c r="J102" s="44"/>
      <c r="K102" s="23">
        <f t="shared" si="6"/>
        <v>0</v>
      </c>
      <c r="M102" s="197"/>
      <c r="N102" s="28">
        <f t="shared" si="7"/>
        <v>0</v>
      </c>
      <c r="O102" s="2"/>
      <c r="P102" s="198"/>
      <c r="Q102" s="28">
        <f t="shared" si="8"/>
        <v>0</v>
      </c>
      <c r="R102" s="29"/>
      <c r="S102" s="153">
        <f t="shared" si="9"/>
        <v>0</v>
      </c>
      <c r="T102" s="28">
        <f t="shared" si="10"/>
        <v>0</v>
      </c>
      <c r="U102" s="117">
        <f t="shared" si="11"/>
        <v>0</v>
      </c>
      <c r="V102" s="118"/>
    </row>
    <row r="103" spans="1:22" x14ac:dyDescent="0.2">
      <c r="A103" s="46"/>
      <c r="B103" s="788" t="s">
        <v>145</v>
      </c>
      <c r="C103" s="789"/>
      <c r="D103" s="789" t="s">
        <v>145</v>
      </c>
      <c r="E103" s="789"/>
      <c r="F103" s="789" t="s">
        <v>145</v>
      </c>
      <c r="G103" s="790"/>
      <c r="H103" s="47"/>
      <c r="I103" s="43"/>
      <c r="J103" s="44"/>
      <c r="K103" s="23">
        <f t="shared" si="6"/>
        <v>0</v>
      </c>
      <c r="M103" s="197"/>
      <c r="N103" s="28">
        <f t="shared" si="7"/>
        <v>0</v>
      </c>
      <c r="O103" s="2"/>
      <c r="P103" s="198"/>
      <c r="Q103" s="28">
        <f t="shared" si="8"/>
        <v>0</v>
      </c>
      <c r="R103" s="29"/>
      <c r="S103" s="153">
        <f t="shared" si="9"/>
        <v>0</v>
      </c>
      <c r="T103" s="28">
        <f t="shared" si="10"/>
        <v>0</v>
      </c>
      <c r="U103" s="117">
        <f t="shared" si="11"/>
        <v>0</v>
      </c>
      <c r="V103" s="118"/>
    </row>
    <row r="104" spans="1:22" x14ac:dyDescent="0.2">
      <c r="A104" s="46" t="s">
        <v>422</v>
      </c>
      <c r="B104" s="785" t="s">
        <v>146</v>
      </c>
      <c r="C104" s="786" t="s">
        <v>47</v>
      </c>
      <c r="D104" s="786" t="s">
        <v>146</v>
      </c>
      <c r="E104" s="786" t="s">
        <v>47</v>
      </c>
      <c r="F104" s="786" t="s">
        <v>146</v>
      </c>
      <c r="G104" s="787" t="s">
        <v>47</v>
      </c>
      <c r="H104" s="47" t="s">
        <v>47</v>
      </c>
      <c r="I104" s="43"/>
      <c r="J104" s="44"/>
      <c r="K104" s="23">
        <f t="shared" si="6"/>
        <v>0</v>
      </c>
      <c r="M104" s="197"/>
      <c r="N104" s="28">
        <f t="shared" si="7"/>
        <v>0</v>
      </c>
      <c r="O104" s="2"/>
      <c r="P104" s="198"/>
      <c r="Q104" s="28">
        <f t="shared" si="8"/>
        <v>0</v>
      </c>
      <c r="R104" s="29"/>
      <c r="S104" s="153">
        <f t="shared" si="9"/>
        <v>0</v>
      </c>
      <c r="T104" s="28">
        <f t="shared" si="10"/>
        <v>0</v>
      </c>
      <c r="U104" s="117">
        <f t="shared" si="11"/>
        <v>0</v>
      </c>
      <c r="V104" s="118"/>
    </row>
    <row r="105" spans="1:22" x14ac:dyDescent="0.2">
      <c r="A105" s="46" t="s">
        <v>423</v>
      </c>
      <c r="B105" s="785" t="s">
        <v>147</v>
      </c>
      <c r="C105" s="786" t="s">
        <v>47</v>
      </c>
      <c r="D105" s="786" t="s">
        <v>147</v>
      </c>
      <c r="E105" s="786" t="s">
        <v>47</v>
      </c>
      <c r="F105" s="786" t="s">
        <v>147</v>
      </c>
      <c r="G105" s="787" t="s">
        <v>47</v>
      </c>
      <c r="H105" s="47" t="s">
        <v>47</v>
      </c>
      <c r="I105" s="43"/>
      <c r="J105" s="44"/>
      <c r="K105" s="23">
        <f t="shared" si="6"/>
        <v>0</v>
      </c>
      <c r="M105" s="197"/>
      <c r="N105" s="28">
        <f t="shared" si="7"/>
        <v>0</v>
      </c>
      <c r="O105" s="2"/>
      <c r="P105" s="198"/>
      <c r="Q105" s="28">
        <f t="shared" si="8"/>
        <v>0</v>
      </c>
      <c r="R105" s="29"/>
      <c r="S105" s="153">
        <f t="shared" si="9"/>
        <v>0</v>
      </c>
      <c r="T105" s="28">
        <f t="shared" si="10"/>
        <v>0</v>
      </c>
      <c r="U105" s="117">
        <f t="shared" si="11"/>
        <v>0</v>
      </c>
      <c r="V105" s="118"/>
    </row>
    <row r="106" spans="1:22" x14ac:dyDescent="0.2">
      <c r="A106" s="46" t="s">
        <v>424</v>
      </c>
      <c r="B106" s="785" t="s">
        <v>148</v>
      </c>
      <c r="C106" s="786" t="s">
        <v>73</v>
      </c>
      <c r="D106" s="786" t="s">
        <v>148</v>
      </c>
      <c r="E106" s="786" t="s">
        <v>73</v>
      </c>
      <c r="F106" s="786" t="s">
        <v>148</v>
      </c>
      <c r="G106" s="787" t="s">
        <v>73</v>
      </c>
      <c r="H106" s="47" t="s">
        <v>73</v>
      </c>
      <c r="I106" s="43"/>
      <c r="J106" s="44"/>
      <c r="K106" s="23">
        <f t="shared" si="6"/>
        <v>0</v>
      </c>
      <c r="M106" s="197"/>
      <c r="N106" s="28">
        <f t="shared" si="7"/>
        <v>0</v>
      </c>
      <c r="O106" s="2"/>
      <c r="P106" s="198"/>
      <c r="Q106" s="28">
        <f t="shared" si="8"/>
        <v>0</v>
      </c>
      <c r="R106" s="29"/>
      <c r="S106" s="153">
        <f t="shared" si="9"/>
        <v>0</v>
      </c>
      <c r="T106" s="28">
        <f t="shared" si="10"/>
        <v>0</v>
      </c>
      <c r="U106" s="117">
        <f t="shared" si="11"/>
        <v>0</v>
      </c>
      <c r="V106" s="118"/>
    </row>
    <row r="107" spans="1:22" x14ac:dyDescent="0.2">
      <c r="A107" s="46" t="s">
        <v>425</v>
      </c>
      <c r="B107" s="785" t="s">
        <v>149</v>
      </c>
      <c r="C107" s="786" t="s">
        <v>73</v>
      </c>
      <c r="D107" s="786" t="s">
        <v>149</v>
      </c>
      <c r="E107" s="786" t="s">
        <v>73</v>
      </c>
      <c r="F107" s="786" t="s">
        <v>149</v>
      </c>
      <c r="G107" s="787" t="s">
        <v>73</v>
      </c>
      <c r="H107" s="47" t="s">
        <v>73</v>
      </c>
      <c r="I107" s="43"/>
      <c r="J107" s="44"/>
      <c r="K107" s="23">
        <f t="shared" si="6"/>
        <v>0</v>
      </c>
      <c r="M107" s="197"/>
      <c r="N107" s="28">
        <f t="shared" si="7"/>
        <v>0</v>
      </c>
      <c r="O107" s="2"/>
      <c r="P107" s="198"/>
      <c r="Q107" s="28">
        <f t="shared" si="8"/>
        <v>0</v>
      </c>
      <c r="R107" s="29"/>
      <c r="S107" s="153">
        <f t="shared" si="9"/>
        <v>0</v>
      </c>
      <c r="T107" s="28">
        <f t="shared" si="10"/>
        <v>0</v>
      </c>
      <c r="U107" s="117">
        <f t="shared" si="11"/>
        <v>0</v>
      </c>
      <c r="V107" s="118"/>
    </row>
    <row r="108" spans="1:22" x14ac:dyDescent="0.2">
      <c r="A108" s="46" t="s">
        <v>426</v>
      </c>
      <c r="B108" s="785" t="s">
        <v>150</v>
      </c>
      <c r="C108" s="786" t="s">
        <v>47</v>
      </c>
      <c r="D108" s="786" t="s">
        <v>150</v>
      </c>
      <c r="E108" s="786" t="s">
        <v>47</v>
      </c>
      <c r="F108" s="786" t="s">
        <v>150</v>
      </c>
      <c r="G108" s="787" t="s">
        <v>47</v>
      </c>
      <c r="H108" s="47" t="s">
        <v>47</v>
      </c>
      <c r="I108" s="43"/>
      <c r="J108" s="44"/>
      <c r="K108" s="23">
        <f t="shared" si="6"/>
        <v>0</v>
      </c>
      <c r="M108" s="197"/>
      <c r="N108" s="28">
        <f t="shared" si="7"/>
        <v>0</v>
      </c>
      <c r="O108" s="2"/>
      <c r="P108" s="198"/>
      <c r="Q108" s="28">
        <f t="shared" si="8"/>
        <v>0</v>
      </c>
      <c r="R108" s="29"/>
      <c r="S108" s="153">
        <f t="shared" si="9"/>
        <v>0</v>
      </c>
      <c r="T108" s="28">
        <f t="shared" si="10"/>
        <v>0</v>
      </c>
      <c r="U108" s="117">
        <f t="shared" si="11"/>
        <v>0</v>
      </c>
      <c r="V108" s="118"/>
    </row>
    <row r="109" spans="1:22" x14ac:dyDescent="0.2">
      <c r="A109" s="46" t="s">
        <v>427</v>
      </c>
      <c r="B109" s="785" t="s">
        <v>151</v>
      </c>
      <c r="C109" s="786" t="s">
        <v>47</v>
      </c>
      <c r="D109" s="786" t="s">
        <v>151</v>
      </c>
      <c r="E109" s="786" t="s">
        <v>47</v>
      </c>
      <c r="F109" s="786" t="s">
        <v>151</v>
      </c>
      <c r="G109" s="787" t="s">
        <v>47</v>
      </c>
      <c r="H109" s="47" t="s">
        <v>47</v>
      </c>
      <c r="I109" s="43"/>
      <c r="J109" s="44"/>
      <c r="K109" s="23">
        <f t="shared" si="6"/>
        <v>0</v>
      </c>
      <c r="M109" s="197"/>
      <c r="N109" s="28">
        <f t="shared" si="7"/>
        <v>0</v>
      </c>
      <c r="O109" s="2"/>
      <c r="P109" s="198"/>
      <c r="Q109" s="28">
        <f t="shared" si="8"/>
        <v>0</v>
      </c>
      <c r="R109" s="29"/>
      <c r="S109" s="153">
        <f t="shared" si="9"/>
        <v>0</v>
      </c>
      <c r="T109" s="28">
        <f t="shared" si="10"/>
        <v>0</v>
      </c>
      <c r="U109" s="117">
        <f t="shared" si="11"/>
        <v>0</v>
      </c>
      <c r="V109" s="118"/>
    </row>
    <row r="110" spans="1:22" x14ac:dyDescent="0.2">
      <c r="A110" s="46" t="s">
        <v>428</v>
      </c>
      <c r="B110" s="785" t="s">
        <v>152</v>
      </c>
      <c r="C110" s="786" t="s">
        <v>47</v>
      </c>
      <c r="D110" s="786" t="s">
        <v>152</v>
      </c>
      <c r="E110" s="786" t="s">
        <v>47</v>
      </c>
      <c r="F110" s="786" t="s">
        <v>152</v>
      </c>
      <c r="G110" s="787" t="s">
        <v>47</v>
      </c>
      <c r="H110" s="47" t="s">
        <v>47</v>
      </c>
      <c r="I110" s="43"/>
      <c r="J110" s="44"/>
      <c r="K110" s="23">
        <f t="shared" ref="K110:K169" si="12">I110*J110</f>
        <v>0</v>
      </c>
      <c r="M110" s="197"/>
      <c r="N110" s="28">
        <f t="shared" si="7"/>
        <v>0</v>
      </c>
      <c r="O110" s="2"/>
      <c r="P110" s="198"/>
      <c r="Q110" s="28">
        <f t="shared" si="8"/>
        <v>0</v>
      </c>
      <c r="R110" s="29"/>
      <c r="S110" s="153">
        <f t="shared" si="9"/>
        <v>0</v>
      </c>
      <c r="T110" s="28">
        <f t="shared" si="10"/>
        <v>0</v>
      </c>
      <c r="U110" s="117">
        <f t="shared" si="11"/>
        <v>0</v>
      </c>
      <c r="V110" s="118"/>
    </row>
    <row r="111" spans="1:22" x14ac:dyDescent="0.2">
      <c r="A111" s="46" t="s">
        <v>429</v>
      </c>
      <c r="B111" s="785" t="s">
        <v>153</v>
      </c>
      <c r="C111" s="786" t="s">
        <v>47</v>
      </c>
      <c r="D111" s="786" t="s">
        <v>153</v>
      </c>
      <c r="E111" s="786" t="s">
        <v>47</v>
      </c>
      <c r="F111" s="786" t="s">
        <v>153</v>
      </c>
      <c r="G111" s="787" t="s">
        <v>47</v>
      </c>
      <c r="H111" s="47" t="s">
        <v>47</v>
      </c>
      <c r="I111" s="43"/>
      <c r="J111" s="44"/>
      <c r="K111" s="23">
        <f t="shared" si="12"/>
        <v>0</v>
      </c>
      <c r="M111" s="197"/>
      <c r="N111" s="28">
        <f t="shared" si="7"/>
        <v>0</v>
      </c>
      <c r="O111" s="2"/>
      <c r="P111" s="198"/>
      <c r="Q111" s="28">
        <f t="shared" si="8"/>
        <v>0</v>
      </c>
      <c r="R111" s="29"/>
      <c r="S111" s="153">
        <f t="shared" si="9"/>
        <v>0</v>
      </c>
      <c r="T111" s="28">
        <f t="shared" si="10"/>
        <v>0</v>
      </c>
      <c r="U111" s="117">
        <f t="shared" si="11"/>
        <v>0</v>
      </c>
      <c r="V111" s="118"/>
    </row>
    <row r="112" spans="1:22" x14ac:dyDescent="0.2">
      <c r="A112" s="147"/>
      <c r="B112" s="791" t="s">
        <v>154</v>
      </c>
      <c r="C112" s="792"/>
      <c r="D112" s="792" t="s">
        <v>154</v>
      </c>
      <c r="E112" s="792"/>
      <c r="F112" s="792" t="s">
        <v>154</v>
      </c>
      <c r="G112" s="793"/>
      <c r="H112" s="160"/>
      <c r="I112" s="161"/>
      <c r="J112" s="162"/>
      <c r="K112" s="163"/>
      <c r="M112" s="197"/>
      <c r="N112" s="28">
        <f t="shared" si="7"/>
        <v>0</v>
      </c>
      <c r="O112" s="2"/>
      <c r="P112" s="198"/>
      <c r="Q112" s="28">
        <f t="shared" si="8"/>
        <v>0</v>
      </c>
      <c r="R112" s="29"/>
      <c r="S112" s="153">
        <f t="shared" si="9"/>
        <v>0</v>
      </c>
      <c r="T112" s="28">
        <f t="shared" si="10"/>
        <v>0</v>
      </c>
      <c r="U112" s="117">
        <f t="shared" si="11"/>
        <v>0</v>
      </c>
      <c r="V112" s="118"/>
    </row>
    <row r="113" spans="1:22" x14ac:dyDescent="0.2">
      <c r="A113" s="151"/>
      <c r="B113" s="788" t="s">
        <v>356</v>
      </c>
      <c r="C113" s="789"/>
      <c r="D113" s="789" t="s">
        <v>356</v>
      </c>
      <c r="E113" s="789"/>
      <c r="F113" s="789" t="s">
        <v>356</v>
      </c>
      <c r="G113" s="790"/>
      <c r="H113" s="154"/>
      <c r="I113" s="155"/>
      <c r="J113" s="156"/>
      <c r="K113" s="26"/>
      <c r="M113" s="197"/>
      <c r="N113" s="28">
        <f t="shared" si="7"/>
        <v>0</v>
      </c>
      <c r="O113" s="2"/>
      <c r="P113" s="198"/>
      <c r="Q113" s="28">
        <f t="shared" si="8"/>
        <v>0</v>
      </c>
      <c r="R113" s="29"/>
      <c r="S113" s="153">
        <f t="shared" si="9"/>
        <v>0</v>
      </c>
      <c r="T113" s="28">
        <f t="shared" si="10"/>
        <v>0</v>
      </c>
      <c r="U113" s="117">
        <f t="shared" si="11"/>
        <v>0</v>
      </c>
      <c r="V113" s="118"/>
    </row>
    <row r="114" spans="1:22" x14ac:dyDescent="0.2">
      <c r="A114" s="46" t="s">
        <v>155</v>
      </c>
      <c r="B114" s="785" t="s">
        <v>156</v>
      </c>
      <c r="C114" s="786" t="s">
        <v>73</v>
      </c>
      <c r="D114" s="786" t="s">
        <v>156</v>
      </c>
      <c r="E114" s="786" t="s">
        <v>73</v>
      </c>
      <c r="F114" s="786" t="s">
        <v>156</v>
      </c>
      <c r="G114" s="787" t="s">
        <v>73</v>
      </c>
      <c r="H114" s="47" t="s">
        <v>73</v>
      </c>
      <c r="I114" s="43"/>
      <c r="J114" s="172"/>
      <c r="K114" s="23">
        <f t="shared" si="12"/>
        <v>0</v>
      </c>
      <c r="M114" s="197"/>
      <c r="N114" s="28">
        <f t="shared" si="7"/>
        <v>0</v>
      </c>
      <c r="O114" s="2"/>
      <c r="P114" s="198"/>
      <c r="Q114" s="28">
        <f t="shared" si="8"/>
        <v>0</v>
      </c>
      <c r="R114" s="29"/>
      <c r="S114" s="153">
        <f t="shared" si="9"/>
        <v>0</v>
      </c>
      <c r="T114" s="28">
        <f t="shared" si="10"/>
        <v>0</v>
      </c>
      <c r="U114" s="117">
        <f t="shared" si="11"/>
        <v>0</v>
      </c>
      <c r="V114" s="118"/>
    </row>
    <row r="115" spans="1:22" x14ac:dyDescent="0.2">
      <c r="A115" s="46" t="s">
        <v>157</v>
      </c>
      <c r="B115" s="785" t="s">
        <v>158</v>
      </c>
      <c r="C115" s="786" t="s">
        <v>87</v>
      </c>
      <c r="D115" s="786" t="s">
        <v>158</v>
      </c>
      <c r="E115" s="786" t="s">
        <v>87</v>
      </c>
      <c r="F115" s="786" t="s">
        <v>158</v>
      </c>
      <c r="G115" s="787" t="s">
        <v>87</v>
      </c>
      <c r="H115" s="47" t="s">
        <v>87</v>
      </c>
      <c r="I115" s="43"/>
      <c r="J115" s="44"/>
      <c r="K115" s="23">
        <f t="shared" si="12"/>
        <v>0</v>
      </c>
      <c r="M115" s="197"/>
      <c r="N115" s="28">
        <f t="shared" si="7"/>
        <v>0</v>
      </c>
      <c r="O115" s="2"/>
      <c r="P115" s="198"/>
      <c r="Q115" s="28">
        <f t="shared" si="8"/>
        <v>0</v>
      </c>
      <c r="R115" s="29"/>
      <c r="S115" s="153">
        <f t="shared" si="9"/>
        <v>0</v>
      </c>
      <c r="T115" s="28">
        <f t="shared" si="10"/>
        <v>0</v>
      </c>
      <c r="U115" s="117">
        <f t="shared" si="11"/>
        <v>0</v>
      </c>
      <c r="V115" s="118"/>
    </row>
    <row r="116" spans="1:22" x14ac:dyDescent="0.2">
      <c r="A116" s="46" t="s">
        <v>430</v>
      </c>
      <c r="B116" s="785" t="s">
        <v>431</v>
      </c>
      <c r="C116" s="786" t="s">
        <v>87</v>
      </c>
      <c r="D116" s="786" t="s">
        <v>431</v>
      </c>
      <c r="E116" s="786" t="s">
        <v>87</v>
      </c>
      <c r="F116" s="786" t="s">
        <v>431</v>
      </c>
      <c r="G116" s="787" t="s">
        <v>87</v>
      </c>
      <c r="H116" s="47" t="s">
        <v>87</v>
      </c>
      <c r="I116" s="43"/>
      <c r="J116" s="44"/>
      <c r="K116" s="23">
        <f t="shared" si="12"/>
        <v>0</v>
      </c>
      <c r="M116" s="197"/>
      <c r="N116" s="28">
        <f t="shared" si="7"/>
        <v>0</v>
      </c>
      <c r="O116" s="2"/>
      <c r="P116" s="198"/>
      <c r="Q116" s="28">
        <f t="shared" si="8"/>
        <v>0</v>
      </c>
      <c r="R116" s="29"/>
      <c r="S116" s="153">
        <f t="shared" si="9"/>
        <v>0</v>
      </c>
      <c r="T116" s="28">
        <f t="shared" si="10"/>
        <v>0</v>
      </c>
      <c r="U116" s="117">
        <f t="shared" si="11"/>
        <v>0</v>
      </c>
      <c r="V116" s="118"/>
    </row>
    <row r="117" spans="1:22" x14ac:dyDescent="0.2">
      <c r="A117" s="147"/>
      <c r="B117" s="791" t="s">
        <v>161</v>
      </c>
      <c r="C117" s="792"/>
      <c r="D117" s="792" t="s">
        <v>161</v>
      </c>
      <c r="E117" s="792"/>
      <c r="F117" s="792" t="s">
        <v>161</v>
      </c>
      <c r="G117" s="793"/>
      <c r="H117" s="160"/>
      <c r="I117" s="161"/>
      <c r="J117" s="162"/>
      <c r="K117" s="163"/>
      <c r="M117" s="197"/>
      <c r="N117" s="28">
        <f t="shared" si="7"/>
        <v>0</v>
      </c>
      <c r="O117" s="2"/>
      <c r="P117" s="198"/>
      <c r="Q117" s="28">
        <f t="shared" si="8"/>
        <v>0</v>
      </c>
      <c r="R117" s="29"/>
      <c r="S117" s="153">
        <f t="shared" si="9"/>
        <v>0</v>
      </c>
      <c r="T117" s="28">
        <f t="shared" si="10"/>
        <v>0</v>
      </c>
      <c r="U117" s="117">
        <f t="shared" si="11"/>
        <v>0</v>
      </c>
      <c r="V117" s="118"/>
    </row>
    <row r="118" spans="1:22" x14ac:dyDescent="0.2">
      <c r="A118" s="151"/>
      <c r="B118" s="788" t="s">
        <v>359</v>
      </c>
      <c r="C118" s="789"/>
      <c r="D118" s="789" t="s">
        <v>359</v>
      </c>
      <c r="E118" s="789"/>
      <c r="F118" s="789" t="s">
        <v>359</v>
      </c>
      <c r="G118" s="790"/>
      <c r="H118" s="154"/>
      <c r="I118" s="155"/>
      <c r="J118" s="156"/>
      <c r="K118" s="26"/>
      <c r="M118" s="197"/>
      <c r="N118" s="28">
        <f t="shared" si="7"/>
        <v>0</v>
      </c>
      <c r="O118" s="2"/>
      <c r="P118" s="198"/>
      <c r="Q118" s="28">
        <f t="shared" si="8"/>
        <v>0</v>
      </c>
      <c r="R118" s="29"/>
      <c r="S118" s="153">
        <f t="shared" si="9"/>
        <v>0</v>
      </c>
      <c r="T118" s="28">
        <f t="shared" si="10"/>
        <v>0</v>
      </c>
      <c r="U118" s="117">
        <f t="shared" si="11"/>
        <v>0</v>
      </c>
      <c r="V118" s="118"/>
    </row>
    <row r="119" spans="1:22" x14ac:dyDescent="0.2">
      <c r="A119" s="46" t="s">
        <v>432</v>
      </c>
      <c r="B119" s="785" t="s">
        <v>433</v>
      </c>
      <c r="C119" s="786" t="s">
        <v>87</v>
      </c>
      <c r="D119" s="786" t="s">
        <v>433</v>
      </c>
      <c r="E119" s="786" t="s">
        <v>87</v>
      </c>
      <c r="F119" s="786" t="s">
        <v>433</v>
      </c>
      <c r="G119" s="787" t="s">
        <v>87</v>
      </c>
      <c r="H119" s="47" t="s">
        <v>87</v>
      </c>
      <c r="I119" s="43"/>
      <c r="J119" s="44"/>
      <c r="K119" s="23">
        <f t="shared" si="12"/>
        <v>0</v>
      </c>
      <c r="M119" s="197"/>
      <c r="N119" s="28">
        <f t="shared" si="7"/>
        <v>0</v>
      </c>
      <c r="O119" s="2"/>
      <c r="P119" s="198"/>
      <c r="Q119" s="28">
        <f t="shared" si="8"/>
        <v>0</v>
      </c>
      <c r="R119" s="29"/>
      <c r="S119" s="153">
        <f t="shared" si="9"/>
        <v>0</v>
      </c>
      <c r="T119" s="28">
        <f t="shared" si="10"/>
        <v>0</v>
      </c>
      <c r="U119" s="117">
        <f t="shared" si="11"/>
        <v>0</v>
      </c>
      <c r="V119" s="118"/>
    </row>
    <row r="120" spans="1:22" x14ac:dyDescent="0.2">
      <c r="A120" s="147"/>
      <c r="B120" s="791" t="s">
        <v>166</v>
      </c>
      <c r="C120" s="792"/>
      <c r="D120" s="792" t="s">
        <v>166</v>
      </c>
      <c r="E120" s="792"/>
      <c r="F120" s="792" t="s">
        <v>166</v>
      </c>
      <c r="G120" s="793"/>
      <c r="H120" s="160"/>
      <c r="I120" s="161"/>
      <c r="J120" s="162"/>
      <c r="K120" s="163"/>
      <c r="M120" s="197"/>
      <c r="N120" s="28">
        <f t="shared" si="7"/>
        <v>0</v>
      </c>
      <c r="O120" s="2"/>
      <c r="P120" s="198"/>
      <c r="Q120" s="28">
        <f t="shared" si="8"/>
        <v>0</v>
      </c>
      <c r="R120" s="29"/>
      <c r="S120" s="153">
        <f t="shared" si="9"/>
        <v>0</v>
      </c>
      <c r="T120" s="28">
        <f t="shared" si="10"/>
        <v>0</v>
      </c>
      <c r="U120" s="117">
        <f t="shared" si="11"/>
        <v>0</v>
      </c>
      <c r="V120" s="118"/>
    </row>
    <row r="121" spans="1:22" x14ac:dyDescent="0.2">
      <c r="A121" s="151"/>
      <c r="B121" s="788" t="s">
        <v>167</v>
      </c>
      <c r="C121" s="789"/>
      <c r="D121" s="789" t="s">
        <v>167</v>
      </c>
      <c r="E121" s="789"/>
      <c r="F121" s="789" t="s">
        <v>167</v>
      </c>
      <c r="G121" s="790"/>
      <c r="H121" s="154"/>
      <c r="I121" s="155"/>
      <c r="J121" s="156"/>
      <c r="K121" s="26"/>
      <c r="M121" s="197"/>
      <c r="N121" s="28">
        <f t="shared" si="7"/>
        <v>0</v>
      </c>
      <c r="O121" s="2"/>
      <c r="P121" s="198"/>
      <c r="Q121" s="28">
        <f t="shared" si="8"/>
        <v>0</v>
      </c>
      <c r="R121" s="29"/>
      <c r="S121" s="153">
        <f t="shared" si="9"/>
        <v>0</v>
      </c>
      <c r="T121" s="28">
        <f t="shared" si="10"/>
        <v>0</v>
      </c>
      <c r="U121" s="117">
        <f t="shared" si="11"/>
        <v>0</v>
      </c>
      <c r="V121" s="118"/>
    </row>
    <row r="122" spans="1:22" x14ac:dyDescent="0.2">
      <c r="A122" s="46" t="s">
        <v>434</v>
      </c>
      <c r="B122" s="785" t="s">
        <v>435</v>
      </c>
      <c r="C122" s="786" t="s">
        <v>87</v>
      </c>
      <c r="D122" s="786" t="s">
        <v>435</v>
      </c>
      <c r="E122" s="786" t="s">
        <v>87</v>
      </c>
      <c r="F122" s="786" t="s">
        <v>435</v>
      </c>
      <c r="G122" s="787" t="s">
        <v>87</v>
      </c>
      <c r="H122" s="47" t="s">
        <v>87</v>
      </c>
      <c r="I122" s="43"/>
      <c r="J122" s="44"/>
      <c r="K122" s="23">
        <f t="shared" si="12"/>
        <v>0</v>
      </c>
      <c r="M122" s="197"/>
      <c r="N122" s="28">
        <f t="shared" si="7"/>
        <v>0</v>
      </c>
      <c r="O122" s="2"/>
      <c r="P122" s="198"/>
      <c r="Q122" s="28">
        <f t="shared" si="8"/>
        <v>0</v>
      </c>
      <c r="R122" s="29"/>
      <c r="S122" s="153">
        <f t="shared" si="9"/>
        <v>0</v>
      </c>
      <c r="T122" s="28">
        <f t="shared" si="10"/>
        <v>0</v>
      </c>
      <c r="U122" s="117">
        <f t="shared" si="11"/>
        <v>0</v>
      </c>
      <c r="V122" s="118"/>
    </row>
    <row r="123" spans="1:22" x14ac:dyDescent="0.2">
      <c r="A123" s="151"/>
      <c r="B123" s="788" t="s">
        <v>217</v>
      </c>
      <c r="C123" s="789"/>
      <c r="D123" s="789" t="s">
        <v>217</v>
      </c>
      <c r="E123" s="789"/>
      <c r="F123" s="789" t="s">
        <v>217</v>
      </c>
      <c r="G123" s="790"/>
      <c r="H123" s="154"/>
      <c r="I123" s="155"/>
      <c r="J123" s="156"/>
      <c r="K123" s="26"/>
      <c r="M123" s="197"/>
      <c r="N123" s="28">
        <f t="shared" si="7"/>
        <v>0</v>
      </c>
      <c r="O123" s="2"/>
      <c r="P123" s="198"/>
      <c r="Q123" s="28">
        <f t="shared" si="8"/>
        <v>0</v>
      </c>
      <c r="R123" s="29"/>
      <c r="S123" s="153">
        <f t="shared" si="9"/>
        <v>0</v>
      </c>
      <c r="T123" s="28">
        <f t="shared" si="10"/>
        <v>0</v>
      </c>
      <c r="U123" s="117">
        <f t="shared" si="11"/>
        <v>0</v>
      </c>
      <c r="V123" s="118"/>
    </row>
    <row r="124" spans="1:22" x14ac:dyDescent="0.2">
      <c r="A124" s="46" t="s">
        <v>436</v>
      </c>
      <c r="B124" s="785" t="s">
        <v>437</v>
      </c>
      <c r="C124" s="786" t="s">
        <v>87</v>
      </c>
      <c r="D124" s="786" t="s">
        <v>437</v>
      </c>
      <c r="E124" s="786" t="s">
        <v>87</v>
      </c>
      <c r="F124" s="786" t="s">
        <v>437</v>
      </c>
      <c r="G124" s="787" t="s">
        <v>87</v>
      </c>
      <c r="H124" s="47" t="s">
        <v>87</v>
      </c>
      <c r="I124" s="43"/>
      <c r="J124" s="44"/>
      <c r="K124" s="23">
        <f t="shared" si="12"/>
        <v>0</v>
      </c>
      <c r="M124" s="197"/>
      <c r="N124" s="28">
        <f t="shared" si="7"/>
        <v>0</v>
      </c>
      <c r="O124" s="2"/>
      <c r="P124" s="198"/>
      <c r="Q124" s="28">
        <f t="shared" si="8"/>
        <v>0</v>
      </c>
      <c r="R124" s="29"/>
      <c r="S124" s="153">
        <f t="shared" si="9"/>
        <v>0</v>
      </c>
      <c r="T124" s="28">
        <f t="shared" si="10"/>
        <v>0</v>
      </c>
      <c r="U124" s="117">
        <f t="shared" si="11"/>
        <v>0</v>
      </c>
      <c r="V124" s="118"/>
    </row>
    <row r="125" spans="1:22" x14ac:dyDescent="0.2">
      <c r="A125" s="46" t="s">
        <v>438</v>
      </c>
      <c r="B125" s="785" t="s">
        <v>439</v>
      </c>
      <c r="C125" s="786" t="s">
        <v>73</v>
      </c>
      <c r="D125" s="786" t="s">
        <v>439</v>
      </c>
      <c r="E125" s="786" t="s">
        <v>73</v>
      </c>
      <c r="F125" s="786" t="s">
        <v>439</v>
      </c>
      <c r="G125" s="787" t="s">
        <v>73</v>
      </c>
      <c r="H125" s="47" t="s">
        <v>73</v>
      </c>
      <c r="I125" s="43"/>
      <c r="J125" s="44"/>
      <c r="K125" s="23">
        <f t="shared" si="12"/>
        <v>0</v>
      </c>
      <c r="M125" s="197"/>
      <c r="N125" s="28">
        <f t="shared" si="7"/>
        <v>0</v>
      </c>
      <c r="O125" s="2"/>
      <c r="P125" s="198"/>
      <c r="Q125" s="28">
        <f t="shared" si="8"/>
        <v>0</v>
      </c>
      <c r="R125" s="29"/>
      <c r="S125" s="153">
        <f t="shared" si="9"/>
        <v>0</v>
      </c>
      <c r="T125" s="28">
        <f t="shared" si="10"/>
        <v>0</v>
      </c>
      <c r="U125" s="117">
        <f t="shared" si="11"/>
        <v>0</v>
      </c>
      <c r="V125" s="118"/>
    </row>
    <row r="126" spans="1:22" x14ac:dyDescent="0.2">
      <c r="A126" s="46" t="s">
        <v>168</v>
      </c>
      <c r="B126" s="785" t="s">
        <v>169</v>
      </c>
      <c r="C126" s="786" t="s">
        <v>97</v>
      </c>
      <c r="D126" s="786" t="s">
        <v>169</v>
      </c>
      <c r="E126" s="786" t="s">
        <v>97</v>
      </c>
      <c r="F126" s="786" t="s">
        <v>169</v>
      </c>
      <c r="G126" s="787" t="s">
        <v>97</v>
      </c>
      <c r="H126" s="47" t="s">
        <v>97</v>
      </c>
      <c r="I126" s="43"/>
      <c r="J126" s="44"/>
      <c r="K126" s="23">
        <f t="shared" si="12"/>
        <v>0</v>
      </c>
      <c r="M126" s="197"/>
      <c r="N126" s="28">
        <f t="shared" si="7"/>
        <v>0</v>
      </c>
      <c r="O126" s="2"/>
      <c r="P126" s="198"/>
      <c r="Q126" s="28">
        <f t="shared" si="8"/>
        <v>0</v>
      </c>
      <c r="R126" s="29"/>
      <c r="S126" s="153">
        <f t="shared" si="9"/>
        <v>0</v>
      </c>
      <c r="T126" s="28">
        <f t="shared" si="10"/>
        <v>0</v>
      </c>
      <c r="U126" s="117">
        <f t="shared" si="11"/>
        <v>0</v>
      </c>
      <c r="V126" s="118"/>
    </row>
    <row r="127" spans="1:22" x14ac:dyDescent="0.2">
      <c r="A127" s="46" t="s">
        <v>170</v>
      </c>
      <c r="B127" s="785" t="s">
        <v>171</v>
      </c>
      <c r="C127" s="786" t="s">
        <v>87</v>
      </c>
      <c r="D127" s="786" t="s">
        <v>171</v>
      </c>
      <c r="E127" s="786" t="s">
        <v>87</v>
      </c>
      <c r="F127" s="786" t="s">
        <v>171</v>
      </c>
      <c r="G127" s="787" t="s">
        <v>87</v>
      </c>
      <c r="H127" s="47" t="s">
        <v>87</v>
      </c>
      <c r="I127" s="43"/>
      <c r="J127" s="44"/>
      <c r="K127" s="23">
        <f t="shared" si="12"/>
        <v>0</v>
      </c>
      <c r="M127" s="197"/>
      <c r="N127" s="28">
        <f t="shared" si="7"/>
        <v>0</v>
      </c>
      <c r="O127" s="2"/>
      <c r="P127" s="198"/>
      <c r="Q127" s="28">
        <f t="shared" si="8"/>
        <v>0</v>
      </c>
      <c r="R127" s="29"/>
      <c r="S127" s="153">
        <f t="shared" si="9"/>
        <v>0</v>
      </c>
      <c r="T127" s="28">
        <f t="shared" si="10"/>
        <v>0</v>
      </c>
      <c r="U127" s="117">
        <f t="shared" si="11"/>
        <v>0</v>
      </c>
      <c r="V127" s="118"/>
    </row>
    <row r="128" spans="1:22" x14ac:dyDescent="0.2">
      <c r="A128" s="151"/>
      <c r="B128" s="788" t="s">
        <v>172</v>
      </c>
      <c r="C128" s="789"/>
      <c r="D128" s="789" t="s">
        <v>172</v>
      </c>
      <c r="E128" s="789"/>
      <c r="F128" s="789" t="s">
        <v>172</v>
      </c>
      <c r="G128" s="790"/>
      <c r="H128" s="154"/>
      <c r="I128" s="155"/>
      <c r="J128" s="156"/>
      <c r="K128" s="26"/>
      <c r="M128" s="197"/>
      <c r="N128" s="28">
        <f t="shared" si="7"/>
        <v>0</v>
      </c>
      <c r="O128" s="2"/>
      <c r="P128" s="198"/>
      <c r="Q128" s="28">
        <f t="shared" si="8"/>
        <v>0</v>
      </c>
      <c r="R128" s="29"/>
      <c r="S128" s="153">
        <f t="shared" si="9"/>
        <v>0</v>
      </c>
      <c r="T128" s="28">
        <f t="shared" si="10"/>
        <v>0</v>
      </c>
      <c r="U128" s="117">
        <f t="shared" si="11"/>
        <v>0</v>
      </c>
      <c r="V128" s="118"/>
    </row>
    <row r="129" spans="1:23" x14ac:dyDescent="0.2">
      <c r="A129" s="46" t="s">
        <v>173</v>
      </c>
      <c r="B129" s="785" t="s">
        <v>174</v>
      </c>
      <c r="C129" s="786" t="s">
        <v>73</v>
      </c>
      <c r="D129" s="786" t="s">
        <v>174</v>
      </c>
      <c r="E129" s="786" t="s">
        <v>73</v>
      </c>
      <c r="F129" s="786" t="s">
        <v>174</v>
      </c>
      <c r="G129" s="787" t="s">
        <v>73</v>
      </c>
      <c r="H129" s="47" t="s">
        <v>73</v>
      </c>
      <c r="I129" s="43"/>
      <c r="J129" s="44"/>
      <c r="K129" s="23">
        <f t="shared" si="12"/>
        <v>0</v>
      </c>
      <c r="M129" s="197"/>
      <c r="N129" s="28">
        <f t="shared" si="7"/>
        <v>0</v>
      </c>
      <c r="O129" s="2"/>
      <c r="P129" s="198"/>
      <c r="Q129" s="28">
        <f t="shared" si="8"/>
        <v>0</v>
      </c>
      <c r="R129" s="29"/>
      <c r="S129" s="153">
        <f t="shared" si="9"/>
        <v>0</v>
      </c>
      <c r="T129" s="28">
        <f t="shared" si="10"/>
        <v>0</v>
      </c>
      <c r="U129" s="117">
        <f t="shared" si="11"/>
        <v>0</v>
      </c>
      <c r="V129" s="118"/>
    </row>
    <row r="130" spans="1:23" x14ac:dyDescent="0.2">
      <c r="A130" s="46" t="s">
        <v>440</v>
      </c>
      <c r="B130" s="785" t="s">
        <v>441</v>
      </c>
      <c r="C130" s="786" t="s">
        <v>73</v>
      </c>
      <c r="D130" s="786" t="s">
        <v>441</v>
      </c>
      <c r="E130" s="786" t="s">
        <v>73</v>
      </c>
      <c r="F130" s="786" t="s">
        <v>441</v>
      </c>
      <c r="G130" s="787" t="s">
        <v>73</v>
      </c>
      <c r="H130" s="47" t="s">
        <v>73</v>
      </c>
      <c r="I130" s="43"/>
      <c r="J130" s="44"/>
      <c r="K130" s="23">
        <f t="shared" si="12"/>
        <v>0</v>
      </c>
      <c r="M130" s="197"/>
      <c r="N130" s="28">
        <f t="shared" si="7"/>
        <v>0</v>
      </c>
      <c r="O130" s="2"/>
      <c r="P130" s="198"/>
      <c r="Q130" s="28">
        <f t="shared" si="8"/>
        <v>0</v>
      </c>
      <c r="R130" s="29"/>
      <c r="S130" s="153">
        <f t="shared" si="9"/>
        <v>0</v>
      </c>
      <c r="T130" s="28">
        <f t="shared" si="10"/>
        <v>0</v>
      </c>
      <c r="U130" s="117">
        <f t="shared" si="11"/>
        <v>0</v>
      </c>
      <c r="V130" s="118"/>
    </row>
    <row r="131" spans="1:23" x14ac:dyDescent="0.2">
      <c r="A131" s="46" t="s">
        <v>442</v>
      </c>
      <c r="B131" s="785" t="s">
        <v>443</v>
      </c>
      <c r="C131" s="786" t="s">
        <v>47</v>
      </c>
      <c r="D131" s="786" t="s">
        <v>443</v>
      </c>
      <c r="E131" s="786" t="s">
        <v>47</v>
      </c>
      <c r="F131" s="786" t="s">
        <v>443</v>
      </c>
      <c r="G131" s="787" t="s">
        <v>47</v>
      </c>
      <c r="H131" s="47" t="s">
        <v>47</v>
      </c>
      <c r="I131" s="43"/>
      <c r="J131" s="44"/>
      <c r="K131" s="23">
        <f t="shared" si="12"/>
        <v>0</v>
      </c>
      <c r="M131" s="197"/>
      <c r="N131" s="28">
        <f t="shared" si="7"/>
        <v>0</v>
      </c>
      <c r="O131" s="2"/>
      <c r="P131" s="198"/>
      <c r="Q131" s="28">
        <f t="shared" si="8"/>
        <v>0</v>
      </c>
      <c r="R131" s="29"/>
      <c r="S131" s="153">
        <f t="shared" si="9"/>
        <v>0</v>
      </c>
      <c r="T131" s="28">
        <f t="shared" si="10"/>
        <v>0</v>
      </c>
      <c r="U131" s="117">
        <f t="shared" si="11"/>
        <v>0</v>
      </c>
      <c r="V131" s="118"/>
    </row>
    <row r="132" spans="1:23" x14ac:dyDescent="0.2">
      <c r="A132" s="46" t="s">
        <v>444</v>
      </c>
      <c r="B132" s="785" t="s">
        <v>445</v>
      </c>
      <c r="C132" s="786" t="s">
        <v>73</v>
      </c>
      <c r="D132" s="786" t="s">
        <v>445</v>
      </c>
      <c r="E132" s="786" t="s">
        <v>73</v>
      </c>
      <c r="F132" s="786" t="s">
        <v>445</v>
      </c>
      <c r="G132" s="787" t="s">
        <v>73</v>
      </c>
      <c r="H132" s="47" t="s">
        <v>73</v>
      </c>
      <c r="I132" s="43"/>
      <c r="J132" s="44"/>
      <c r="K132" s="23">
        <f t="shared" si="12"/>
        <v>0</v>
      </c>
      <c r="M132" s="197"/>
      <c r="N132" s="28">
        <f t="shared" si="7"/>
        <v>0</v>
      </c>
      <c r="O132" s="2"/>
      <c r="P132" s="198"/>
      <c r="Q132" s="28">
        <f t="shared" si="8"/>
        <v>0</v>
      </c>
      <c r="R132" s="29"/>
      <c r="S132" s="153">
        <f t="shared" si="9"/>
        <v>0</v>
      </c>
      <c r="T132" s="28">
        <f t="shared" si="10"/>
        <v>0</v>
      </c>
      <c r="U132" s="117">
        <f t="shared" si="11"/>
        <v>0</v>
      </c>
      <c r="V132" s="118"/>
    </row>
    <row r="133" spans="1:23" x14ac:dyDescent="0.2">
      <c r="A133" s="46" t="s">
        <v>177</v>
      </c>
      <c r="B133" s="785" t="s">
        <v>178</v>
      </c>
      <c r="C133" s="786" t="s">
        <v>73</v>
      </c>
      <c r="D133" s="786" t="s">
        <v>178</v>
      </c>
      <c r="E133" s="786" t="s">
        <v>73</v>
      </c>
      <c r="F133" s="786" t="s">
        <v>178</v>
      </c>
      <c r="G133" s="787" t="s">
        <v>73</v>
      </c>
      <c r="H133" s="47" t="s">
        <v>73</v>
      </c>
      <c r="I133" s="43"/>
      <c r="J133" s="44"/>
      <c r="K133" s="23">
        <f t="shared" si="12"/>
        <v>0</v>
      </c>
      <c r="M133" s="197"/>
      <c r="N133" s="28">
        <f t="shared" si="7"/>
        <v>0</v>
      </c>
      <c r="O133" s="2"/>
      <c r="P133" s="198"/>
      <c r="Q133" s="28">
        <f t="shared" si="8"/>
        <v>0</v>
      </c>
      <c r="R133" s="29"/>
      <c r="S133" s="153">
        <f t="shared" si="9"/>
        <v>0</v>
      </c>
      <c r="T133" s="28">
        <f t="shared" si="10"/>
        <v>0</v>
      </c>
      <c r="U133" s="117">
        <f t="shared" si="11"/>
        <v>0</v>
      </c>
      <c r="V133" s="118"/>
    </row>
    <row r="134" spans="1:23" x14ac:dyDescent="0.2">
      <c r="A134" s="147"/>
      <c r="B134" s="791" t="s">
        <v>179</v>
      </c>
      <c r="C134" s="792"/>
      <c r="D134" s="792" t="s">
        <v>179</v>
      </c>
      <c r="E134" s="792"/>
      <c r="F134" s="792" t="s">
        <v>179</v>
      </c>
      <c r="G134" s="793"/>
      <c r="H134" s="160"/>
      <c r="I134" s="161"/>
      <c r="J134" s="162"/>
      <c r="K134" s="163"/>
      <c r="L134" s="77"/>
      <c r="M134" s="197"/>
      <c r="N134" s="28">
        <f t="shared" si="7"/>
        <v>0</v>
      </c>
      <c r="O134" s="2"/>
      <c r="P134" s="198"/>
      <c r="Q134" s="28">
        <f t="shared" si="8"/>
        <v>0</v>
      </c>
      <c r="R134" s="29"/>
      <c r="S134" s="153">
        <f t="shared" si="9"/>
        <v>0</v>
      </c>
      <c r="T134" s="28">
        <f t="shared" si="10"/>
        <v>0</v>
      </c>
      <c r="U134" s="117">
        <f t="shared" si="11"/>
        <v>0</v>
      </c>
      <c r="V134" s="118"/>
      <c r="W134" s="77"/>
    </row>
    <row r="135" spans="1:23" x14ac:dyDescent="0.2">
      <c r="A135" s="151"/>
      <c r="B135" s="788" t="s">
        <v>289</v>
      </c>
      <c r="C135" s="789"/>
      <c r="D135" s="789" t="s">
        <v>289</v>
      </c>
      <c r="E135" s="789"/>
      <c r="F135" s="789" t="s">
        <v>289</v>
      </c>
      <c r="G135" s="790"/>
      <c r="H135" s="154"/>
      <c r="I135" s="155"/>
      <c r="J135" s="156"/>
      <c r="K135" s="26"/>
      <c r="L135" s="77"/>
      <c r="M135" s="197"/>
      <c r="N135" s="28">
        <f t="shared" ref="N135:N173" si="13">+ROUND((ROUNDDOWN(M135,2))*J135,2)</f>
        <v>0</v>
      </c>
      <c r="O135" s="2"/>
      <c r="P135" s="198"/>
      <c r="Q135" s="28">
        <f t="shared" ref="Q135:Q173" si="14">+ROUND(P135*J135,2)</f>
        <v>0</v>
      </c>
      <c r="R135" s="29"/>
      <c r="S135" s="153">
        <f t="shared" ref="S135:S173" si="15">+M135+P135</f>
        <v>0</v>
      </c>
      <c r="T135" s="28">
        <f t="shared" ref="T135:T173" si="16">+ROUND((ROUNDDOWN(S135,2))*J135,2)</f>
        <v>0</v>
      </c>
      <c r="U135" s="117">
        <f t="shared" ref="U135:U173" si="17">IF(K135=0,0)+IF(K135&gt;0,T135/K135)</f>
        <v>0</v>
      </c>
      <c r="V135" s="118"/>
      <c r="W135" s="77"/>
    </row>
    <row r="136" spans="1:23" x14ac:dyDescent="0.2">
      <c r="A136" s="46" t="s">
        <v>180</v>
      </c>
      <c r="B136" s="785" t="s">
        <v>181</v>
      </c>
      <c r="C136" s="786" t="s">
        <v>47</v>
      </c>
      <c r="D136" s="786" t="s">
        <v>181</v>
      </c>
      <c r="E136" s="786" t="s">
        <v>47</v>
      </c>
      <c r="F136" s="786" t="s">
        <v>181</v>
      </c>
      <c r="G136" s="787" t="s">
        <v>47</v>
      </c>
      <c r="H136" s="47" t="s">
        <v>47</v>
      </c>
      <c r="I136" s="43"/>
      <c r="J136" s="44"/>
      <c r="K136" s="23">
        <f t="shared" si="12"/>
        <v>0</v>
      </c>
      <c r="M136" s="197"/>
      <c r="N136" s="28">
        <f t="shared" si="13"/>
        <v>0</v>
      </c>
      <c r="O136" s="2"/>
      <c r="P136" s="198"/>
      <c r="Q136" s="28">
        <f t="shared" si="14"/>
        <v>0</v>
      </c>
      <c r="R136" s="29"/>
      <c r="S136" s="153">
        <f t="shared" si="15"/>
        <v>0</v>
      </c>
      <c r="T136" s="28">
        <f t="shared" si="16"/>
        <v>0</v>
      </c>
      <c r="U136" s="117">
        <f t="shared" si="17"/>
        <v>0</v>
      </c>
      <c r="V136" s="118"/>
    </row>
    <row r="137" spans="1:23" x14ac:dyDescent="0.2">
      <c r="A137" s="46" t="s">
        <v>182</v>
      </c>
      <c r="B137" s="785" t="s">
        <v>183</v>
      </c>
      <c r="C137" s="786" t="s">
        <v>87</v>
      </c>
      <c r="D137" s="786" t="s">
        <v>183</v>
      </c>
      <c r="E137" s="786" t="s">
        <v>87</v>
      </c>
      <c r="F137" s="786" t="s">
        <v>183</v>
      </c>
      <c r="G137" s="787" t="s">
        <v>87</v>
      </c>
      <c r="H137" s="47" t="s">
        <v>87</v>
      </c>
      <c r="I137" s="43"/>
      <c r="J137" s="44"/>
      <c r="K137" s="23">
        <f t="shared" si="12"/>
        <v>0</v>
      </c>
      <c r="M137" s="197"/>
      <c r="N137" s="28">
        <f t="shared" si="13"/>
        <v>0</v>
      </c>
      <c r="O137" s="2"/>
      <c r="P137" s="198"/>
      <c r="Q137" s="28">
        <f t="shared" si="14"/>
        <v>0</v>
      </c>
      <c r="R137" s="29"/>
      <c r="S137" s="153">
        <f t="shared" si="15"/>
        <v>0</v>
      </c>
      <c r="T137" s="28">
        <f t="shared" si="16"/>
        <v>0</v>
      </c>
      <c r="U137" s="117">
        <f t="shared" si="17"/>
        <v>0</v>
      </c>
      <c r="V137" s="118"/>
    </row>
    <row r="138" spans="1:23" x14ac:dyDescent="0.2">
      <c r="A138" s="147"/>
      <c r="B138" s="791" t="s">
        <v>188</v>
      </c>
      <c r="C138" s="792"/>
      <c r="D138" s="792" t="s">
        <v>188</v>
      </c>
      <c r="E138" s="792"/>
      <c r="F138" s="792" t="s">
        <v>188</v>
      </c>
      <c r="G138" s="793"/>
      <c r="H138" s="160"/>
      <c r="I138" s="161"/>
      <c r="J138" s="162"/>
      <c r="K138" s="163"/>
      <c r="M138" s="197"/>
      <c r="N138" s="28">
        <f t="shared" si="13"/>
        <v>0</v>
      </c>
      <c r="O138" s="2"/>
      <c r="P138" s="198"/>
      <c r="Q138" s="28">
        <f t="shared" si="14"/>
        <v>0</v>
      </c>
      <c r="R138" s="29"/>
      <c r="S138" s="153">
        <f t="shared" si="15"/>
        <v>0</v>
      </c>
      <c r="T138" s="28">
        <f t="shared" si="16"/>
        <v>0</v>
      </c>
      <c r="U138" s="117">
        <f t="shared" si="17"/>
        <v>0</v>
      </c>
      <c r="V138" s="118"/>
    </row>
    <row r="139" spans="1:23" x14ac:dyDescent="0.2">
      <c r="A139" s="151"/>
      <c r="B139" s="788" t="s">
        <v>446</v>
      </c>
      <c r="C139" s="789"/>
      <c r="D139" s="789" t="s">
        <v>446</v>
      </c>
      <c r="E139" s="789"/>
      <c r="F139" s="789" t="s">
        <v>446</v>
      </c>
      <c r="G139" s="790"/>
      <c r="H139" s="154"/>
      <c r="I139" s="155"/>
      <c r="J139" s="156"/>
      <c r="K139" s="26"/>
      <c r="M139" s="197"/>
      <c r="N139" s="28">
        <f t="shared" si="13"/>
        <v>0</v>
      </c>
      <c r="O139" s="2"/>
      <c r="P139" s="198"/>
      <c r="Q139" s="28">
        <f t="shared" si="14"/>
        <v>0</v>
      </c>
      <c r="R139" s="29"/>
      <c r="S139" s="153">
        <f t="shared" si="15"/>
        <v>0</v>
      </c>
      <c r="T139" s="28">
        <f t="shared" si="16"/>
        <v>0</v>
      </c>
      <c r="U139" s="117">
        <f t="shared" si="17"/>
        <v>0</v>
      </c>
      <c r="V139" s="118"/>
    </row>
    <row r="140" spans="1:23" x14ac:dyDescent="0.2">
      <c r="A140" s="46" t="s">
        <v>447</v>
      </c>
      <c r="B140" s="785" t="s">
        <v>448</v>
      </c>
      <c r="C140" s="786" t="s">
        <v>87</v>
      </c>
      <c r="D140" s="786" t="s">
        <v>448</v>
      </c>
      <c r="E140" s="786" t="s">
        <v>87</v>
      </c>
      <c r="F140" s="786" t="s">
        <v>448</v>
      </c>
      <c r="G140" s="787" t="s">
        <v>87</v>
      </c>
      <c r="H140" s="47" t="s">
        <v>87</v>
      </c>
      <c r="I140" s="43"/>
      <c r="J140" s="44"/>
      <c r="K140" s="23">
        <f t="shared" si="12"/>
        <v>0</v>
      </c>
      <c r="M140" s="197"/>
      <c r="N140" s="28">
        <f t="shared" si="13"/>
        <v>0</v>
      </c>
      <c r="O140" s="2"/>
      <c r="P140" s="198"/>
      <c r="Q140" s="28">
        <f t="shared" si="14"/>
        <v>0</v>
      </c>
      <c r="R140" s="29"/>
      <c r="S140" s="153">
        <f t="shared" si="15"/>
        <v>0</v>
      </c>
      <c r="T140" s="28">
        <f t="shared" si="16"/>
        <v>0</v>
      </c>
      <c r="U140" s="117">
        <f t="shared" si="17"/>
        <v>0</v>
      </c>
      <c r="V140" s="118"/>
    </row>
    <row r="141" spans="1:23" x14ac:dyDescent="0.2">
      <c r="A141" s="147"/>
      <c r="B141" s="791" t="s">
        <v>189</v>
      </c>
      <c r="C141" s="792"/>
      <c r="D141" s="792" t="s">
        <v>189</v>
      </c>
      <c r="E141" s="792"/>
      <c r="F141" s="792" t="s">
        <v>189</v>
      </c>
      <c r="G141" s="793"/>
      <c r="H141" s="160"/>
      <c r="I141" s="161"/>
      <c r="J141" s="162"/>
      <c r="K141" s="163"/>
      <c r="M141" s="197"/>
      <c r="N141" s="28">
        <f t="shared" si="13"/>
        <v>0</v>
      </c>
      <c r="O141" s="2"/>
      <c r="P141" s="198"/>
      <c r="Q141" s="28">
        <f t="shared" si="14"/>
        <v>0</v>
      </c>
      <c r="R141" s="29"/>
      <c r="S141" s="153">
        <f t="shared" si="15"/>
        <v>0</v>
      </c>
      <c r="T141" s="28">
        <f t="shared" si="16"/>
        <v>0</v>
      </c>
      <c r="U141" s="117">
        <f t="shared" si="17"/>
        <v>0</v>
      </c>
      <c r="V141" s="118"/>
    </row>
    <row r="142" spans="1:23" x14ac:dyDescent="0.2">
      <c r="A142" s="151"/>
      <c r="B142" s="788" t="s">
        <v>190</v>
      </c>
      <c r="C142" s="789"/>
      <c r="D142" s="789" t="s">
        <v>190</v>
      </c>
      <c r="E142" s="789"/>
      <c r="F142" s="789" t="s">
        <v>190</v>
      </c>
      <c r="G142" s="790"/>
      <c r="H142" s="154"/>
      <c r="I142" s="155"/>
      <c r="J142" s="156"/>
      <c r="K142" s="26"/>
      <c r="M142" s="197"/>
      <c r="N142" s="28">
        <f t="shared" si="13"/>
        <v>0</v>
      </c>
      <c r="O142" s="2"/>
      <c r="P142" s="198"/>
      <c r="Q142" s="28">
        <f t="shared" si="14"/>
        <v>0</v>
      </c>
      <c r="R142" s="29"/>
      <c r="S142" s="153">
        <f t="shared" si="15"/>
        <v>0</v>
      </c>
      <c r="T142" s="28">
        <f t="shared" si="16"/>
        <v>0</v>
      </c>
      <c r="U142" s="117">
        <f t="shared" si="17"/>
        <v>0</v>
      </c>
      <c r="V142" s="118"/>
    </row>
    <row r="143" spans="1:23" x14ac:dyDescent="0.2">
      <c r="A143" s="46" t="s">
        <v>449</v>
      </c>
      <c r="B143" s="785" t="s">
        <v>450</v>
      </c>
      <c r="C143" s="786" t="s">
        <v>87</v>
      </c>
      <c r="D143" s="786" t="s">
        <v>450</v>
      </c>
      <c r="E143" s="786" t="s">
        <v>87</v>
      </c>
      <c r="F143" s="786" t="s">
        <v>450</v>
      </c>
      <c r="G143" s="787" t="s">
        <v>87</v>
      </c>
      <c r="H143" s="47" t="s">
        <v>87</v>
      </c>
      <c r="I143" s="43"/>
      <c r="J143" s="44"/>
      <c r="K143" s="23">
        <f t="shared" si="12"/>
        <v>0</v>
      </c>
      <c r="M143" s="197"/>
      <c r="N143" s="28">
        <f t="shared" si="13"/>
        <v>0</v>
      </c>
      <c r="O143" s="2"/>
      <c r="P143" s="198"/>
      <c r="Q143" s="28">
        <f t="shared" si="14"/>
        <v>0</v>
      </c>
      <c r="R143" s="29"/>
      <c r="S143" s="153">
        <f t="shared" si="15"/>
        <v>0</v>
      </c>
      <c r="T143" s="28">
        <f t="shared" si="16"/>
        <v>0</v>
      </c>
      <c r="U143" s="117">
        <f t="shared" si="17"/>
        <v>0</v>
      </c>
      <c r="V143" s="118"/>
    </row>
    <row r="144" spans="1:23" x14ac:dyDescent="0.2">
      <c r="A144" s="46" t="s">
        <v>223</v>
      </c>
      <c r="B144" s="785" t="s">
        <v>224</v>
      </c>
      <c r="C144" s="786" t="s">
        <v>87</v>
      </c>
      <c r="D144" s="786" t="s">
        <v>224</v>
      </c>
      <c r="E144" s="786" t="s">
        <v>87</v>
      </c>
      <c r="F144" s="786" t="s">
        <v>224</v>
      </c>
      <c r="G144" s="787" t="s">
        <v>87</v>
      </c>
      <c r="H144" s="47" t="s">
        <v>87</v>
      </c>
      <c r="I144" s="43"/>
      <c r="J144" s="44"/>
      <c r="K144" s="23">
        <f t="shared" si="12"/>
        <v>0</v>
      </c>
      <c r="M144" s="197"/>
      <c r="N144" s="28">
        <f t="shared" si="13"/>
        <v>0</v>
      </c>
      <c r="O144" s="2"/>
      <c r="P144" s="198"/>
      <c r="Q144" s="28">
        <f t="shared" si="14"/>
        <v>0</v>
      </c>
      <c r="R144" s="29"/>
      <c r="S144" s="153">
        <f t="shared" si="15"/>
        <v>0</v>
      </c>
      <c r="T144" s="28">
        <f t="shared" si="16"/>
        <v>0</v>
      </c>
      <c r="U144" s="117">
        <f t="shared" si="17"/>
        <v>0</v>
      </c>
      <c r="V144" s="118"/>
    </row>
    <row r="145" spans="1:22" x14ac:dyDescent="0.2">
      <c r="A145" s="151"/>
      <c r="B145" s="788" t="s">
        <v>220</v>
      </c>
      <c r="C145" s="789"/>
      <c r="D145" s="789" t="s">
        <v>220</v>
      </c>
      <c r="E145" s="789"/>
      <c r="F145" s="789" t="s">
        <v>220</v>
      </c>
      <c r="G145" s="790"/>
      <c r="H145" s="154"/>
      <c r="I145" s="155"/>
      <c r="J145" s="156"/>
      <c r="K145" s="26"/>
      <c r="M145" s="197"/>
      <c r="N145" s="28">
        <f t="shared" si="13"/>
        <v>0</v>
      </c>
      <c r="O145" s="2"/>
      <c r="P145" s="198"/>
      <c r="Q145" s="28">
        <f t="shared" si="14"/>
        <v>0</v>
      </c>
      <c r="R145" s="29"/>
      <c r="S145" s="153">
        <f t="shared" si="15"/>
        <v>0</v>
      </c>
      <c r="T145" s="28">
        <f t="shared" si="16"/>
        <v>0</v>
      </c>
      <c r="U145" s="117">
        <f t="shared" si="17"/>
        <v>0</v>
      </c>
      <c r="V145" s="118"/>
    </row>
    <row r="146" spans="1:22" x14ac:dyDescent="0.2">
      <c r="A146" s="46" t="s">
        <v>221</v>
      </c>
      <c r="B146" s="785" t="s">
        <v>222</v>
      </c>
      <c r="C146" s="786" t="s">
        <v>87</v>
      </c>
      <c r="D146" s="786" t="s">
        <v>222</v>
      </c>
      <c r="E146" s="786" t="s">
        <v>87</v>
      </c>
      <c r="F146" s="786" t="s">
        <v>222</v>
      </c>
      <c r="G146" s="787" t="s">
        <v>87</v>
      </c>
      <c r="H146" s="47" t="s">
        <v>87</v>
      </c>
      <c r="I146" s="43"/>
      <c r="J146" s="44"/>
      <c r="K146" s="23">
        <f t="shared" si="12"/>
        <v>0</v>
      </c>
      <c r="M146" s="197"/>
      <c r="N146" s="28">
        <f t="shared" si="13"/>
        <v>0</v>
      </c>
      <c r="O146" s="2"/>
      <c r="P146" s="198"/>
      <c r="Q146" s="28">
        <f t="shared" si="14"/>
        <v>0</v>
      </c>
      <c r="R146" s="29"/>
      <c r="S146" s="153">
        <f t="shared" si="15"/>
        <v>0</v>
      </c>
      <c r="T146" s="28">
        <f t="shared" si="16"/>
        <v>0</v>
      </c>
      <c r="U146" s="117">
        <f t="shared" si="17"/>
        <v>0</v>
      </c>
      <c r="V146" s="118"/>
    </row>
    <row r="147" spans="1:22" x14ac:dyDescent="0.2">
      <c r="A147" s="147"/>
      <c r="B147" s="791" t="s">
        <v>191</v>
      </c>
      <c r="C147" s="792"/>
      <c r="D147" s="792" t="s">
        <v>191</v>
      </c>
      <c r="E147" s="792"/>
      <c r="F147" s="792" t="s">
        <v>191</v>
      </c>
      <c r="G147" s="793"/>
      <c r="H147" s="160"/>
      <c r="I147" s="161"/>
      <c r="J147" s="162"/>
      <c r="K147" s="163"/>
      <c r="M147" s="197"/>
      <c r="N147" s="28">
        <f t="shared" si="13"/>
        <v>0</v>
      </c>
      <c r="O147" s="2"/>
      <c r="P147" s="198"/>
      <c r="Q147" s="28">
        <f t="shared" si="14"/>
        <v>0</v>
      </c>
      <c r="R147" s="29"/>
      <c r="S147" s="153">
        <f t="shared" si="15"/>
        <v>0</v>
      </c>
      <c r="T147" s="28">
        <f t="shared" si="16"/>
        <v>0</v>
      </c>
      <c r="U147" s="117">
        <f t="shared" si="17"/>
        <v>0</v>
      </c>
      <c r="V147" s="118"/>
    </row>
    <row r="148" spans="1:22" x14ac:dyDescent="0.2">
      <c r="A148" s="151"/>
      <c r="B148" s="788" t="s">
        <v>192</v>
      </c>
      <c r="C148" s="789"/>
      <c r="D148" s="789" t="s">
        <v>192</v>
      </c>
      <c r="E148" s="789"/>
      <c r="F148" s="789" t="s">
        <v>192</v>
      </c>
      <c r="G148" s="790"/>
      <c r="H148" s="154"/>
      <c r="I148" s="155"/>
      <c r="J148" s="156"/>
      <c r="K148" s="26"/>
      <c r="M148" s="197"/>
      <c r="N148" s="28">
        <f t="shared" si="13"/>
        <v>0</v>
      </c>
      <c r="O148" s="2"/>
      <c r="P148" s="198"/>
      <c r="Q148" s="28">
        <f t="shared" si="14"/>
        <v>0</v>
      </c>
      <c r="R148" s="29"/>
      <c r="S148" s="153">
        <f t="shared" si="15"/>
        <v>0</v>
      </c>
      <c r="T148" s="28">
        <f t="shared" si="16"/>
        <v>0</v>
      </c>
      <c r="U148" s="117">
        <f t="shared" si="17"/>
        <v>0</v>
      </c>
      <c r="V148" s="118"/>
    </row>
    <row r="149" spans="1:22" x14ac:dyDescent="0.2">
      <c r="A149" s="46" t="s">
        <v>193</v>
      </c>
      <c r="B149" s="785" t="s">
        <v>194</v>
      </c>
      <c r="C149" s="786" t="s">
        <v>87</v>
      </c>
      <c r="D149" s="786" t="s">
        <v>194</v>
      </c>
      <c r="E149" s="786" t="s">
        <v>87</v>
      </c>
      <c r="F149" s="786" t="s">
        <v>194</v>
      </c>
      <c r="G149" s="787" t="s">
        <v>87</v>
      </c>
      <c r="H149" s="47" t="s">
        <v>87</v>
      </c>
      <c r="I149" s="43"/>
      <c r="J149" s="44"/>
      <c r="K149" s="23">
        <f t="shared" si="12"/>
        <v>0</v>
      </c>
      <c r="M149" s="197"/>
      <c r="N149" s="28">
        <f t="shared" si="13"/>
        <v>0</v>
      </c>
      <c r="O149" s="2"/>
      <c r="P149" s="198"/>
      <c r="Q149" s="28">
        <f t="shared" si="14"/>
        <v>0</v>
      </c>
      <c r="R149" s="29"/>
      <c r="S149" s="153">
        <f t="shared" si="15"/>
        <v>0</v>
      </c>
      <c r="T149" s="28">
        <f t="shared" si="16"/>
        <v>0</v>
      </c>
      <c r="U149" s="117">
        <f t="shared" si="17"/>
        <v>0</v>
      </c>
      <c r="V149" s="118"/>
    </row>
    <row r="150" spans="1:22" x14ac:dyDescent="0.2">
      <c r="A150" s="46" t="s">
        <v>195</v>
      </c>
      <c r="B150" s="785" t="s">
        <v>196</v>
      </c>
      <c r="C150" s="786" t="s">
        <v>87</v>
      </c>
      <c r="D150" s="786" t="s">
        <v>196</v>
      </c>
      <c r="E150" s="786" t="s">
        <v>87</v>
      </c>
      <c r="F150" s="786" t="s">
        <v>196</v>
      </c>
      <c r="G150" s="787" t="s">
        <v>87</v>
      </c>
      <c r="H150" s="47" t="s">
        <v>87</v>
      </c>
      <c r="I150" s="43"/>
      <c r="J150" s="44"/>
      <c r="K150" s="23">
        <f t="shared" si="12"/>
        <v>0</v>
      </c>
      <c r="M150" s="197"/>
      <c r="N150" s="28">
        <f t="shared" si="13"/>
        <v>0</v>
      </c>
      <c r="O150" s="2"/>
      <c r="P150" s="198"/>
      <c r="Q150" s="28">
        <f t="shared" si="14"/>
        <v>0</v>
      </c>
      <c r="R150" s="29"/>
      <c r="S150" s="153">
        <f t="shared" si="15"/>
        <v>0</v>
      </c>
      <c r="T150" s="28">
        <f t="shared" si="16"/>
        <v>0</v>
      </c>
      <c r="U150" s="117">
        <f t="shared" si="17"/>
        <v>0</v>
      </c>
      <c r="V150" s="118"/>
    </row>
    <row r="151" spans="1:22" x14ac:dyDescent="0.2">
      <c r="A151" s="46" t="s">
        <v>451</v>
      </c>
      <c r="B151" s="785" t="s">
        <v>452</v>
      </c>
      <c r="C151" s="786" t="s">
        <v>87</v>
      </c>
      <c r="D151" s="786" t="s">
        <v>452</v>
      </c>
      <c r="E151" s="786" t="s">
        <v>87</v>
      </c>
      <c r="F151" s="786" t="s">
        <v>452</v>
      </c>
      <c r="G151" s="787" t="s">
        <v>87</v>
      </c>
      <c r="H151" s="47" t="s">
        <v>87</v>
      </c>
      <c r="I151" s="43"/>
      <c r="J151" s="44"/>
      <c r="K151" s="23">
        <f t="shared" si="12"/>
        <v>0</v>
      </c>
      <c r="M151" s="197"/>
      <c r="N151" s="28">
        <f t="shared" si="13"/>
        <v>0</v>
      </c>
      <c r="O151" s="2"/>
      <c r="P151" s="198"/>
      <c r="Q151" s="28">
        <f t="shared" si="14"/>
        <v>0</v>
      </c>
      <c r="R151" s="29"/>
      <c r="S151" s="153">
        <f t="shared" si="15"/>
        <v>0</v>
      </c>
      <c r="T151" s="28">
        <f t="shared" si="16"/>
        <v>0</v>
      </c>
      <c r="U151" s="117">
        <f t="shared" si="17"/>
        <v>0</v>
      </c>
      <c r="V151" s="118"/>
    </row>
    <row r="152" spans="1:22" x14ac:dyDescent="0.2">
      <c r="A152" s="147"/>
      <c r="B152" s="791" t="s">
        <v>82</v>
      </c>
      <c r="C152" s="792"/>
      <c r="D152" s="792" t="s">
        <v>82</v>
      </c>
      <c r="E152" s="792"/>
      <c r="F152" s="792" t="s">
        <v>82</v>
      </c>
      <c r="G152" s="793"/>
      <c r="H152" s="160"/>
      <c r="I152" s="161"/>
      <c r="J152" s="162"/>
      <c r="K152" s="163"/>
      <c r="M152" s="197"/>
      <c r="N152" s="28">
        <f t="shared" si="13"/>
        <v>0</v>
      </c>
      <c r="O152" s="2"/>
      <c r="P152" s="198"/>
      <c r="Q152" s="28">
        <f t="shared" si="14"/>
        <v>0</v>
      </c>
      <c r="R152" s="29"/>
      <c r="S152" s="153">
        <f t="shared" si="15"/>
        <v>0</v>
      </c>
      <c r="T152" s="28">
        <f t="shared" si="16"/>
        <v>0</v>
      </c>
      <c r="U152" s="117">
        <f t="shared" si="17"/>
        <v>0</v>
      </c>
      <c r="V152" s="118"/>
    </row>
    <row r="153" spans="1:22" x14ac:dyDescent="0.2">
      <c r="A153" s="151"/>
      <c r="B153" s="788" t="s">
        <v>83</v>
      </c>
      <c r="C153" s="789"/>
      <c r="D153" s="789" t="s">
        <v>83</v>
      </c>
      <c r="E153" s="789"/>
      <c r="F153" s="789" t="s">
        <v>83</v>
      </c>
      <c r="G153" s="790"/>
      <c r="H153" s="154"/>
      <c r="I153" s="155"/>
      <c r="J153" s="156"/>
      <c r="K153" s="26"/>
      <c r="M153" s="197"/>
      <c r="N153" s="28">
        <f t="shared" si="13"/>
        <v>0</v>
      </c>
      <c r="O153" s="2"/>
      <c r="P153" s="198"/>
      <c r="Q153" s="28">
        <f t="shared" si="14"/>
        <v>0</v>
      </c>
      <c r="R153" s="29"/>
      <c r="S153" s="153">
        <f t="shared" si="15"/>
        <v>0</v>
      </c>
      <c r="T153" s="28">
        <f t="shared" si="16"/>
        <v>0</v>
      </c>
      <c r="U153" s="117">
        <f t="shared" si="17"/>
        <v>0</v>
      </c>
      <c r="V153" s="118"/>
    </row>
    <row r="154" spans="1:22" x14ac:dyDescent="0.2">
      <c r="A154" s="46" t="s">
        <v>197</v>
      </c>
      <c r="B154" s="785" t="s">
        <v>198</v>
      </c>
      <c r="C154" s="786" t="s">
        <v>87</v>
      </c>
      <c r="D154" s="786" t="s">
        <v>198</v>
      </c>
      <c r="E154" s="786" t="s">
        <v>87</v>
      </c>
      <c r="F154" s="786" t="s">
        <v>198</v>
      </c>
      <c r="G154" s="787" t="s">
        <v>87</v>
      </c>
      <c r="H154" s="47" t="s">
        <v>87</v>
      </c>
      <c r="I154" s="43"/>
      <c r="J154" s="44"/>
      <c r="K154" s="23">
        <f t="shared" si="12"/>
        <v>0</v>
      </c>
      <c r="M154" s="197"/>
      <c r="N154" s="28">
        <f t="shared" si="13"/>
        <v>0</v>
      </c>
      <c r="O154" s="2"/>
      <c r="P154" s="198"/>
      <c r="Q154" s="28">
        <f t="shared" si="14"/>
        <v>0</v>
      </c>
      <c r="R154" s="29"/>
      <c r="S154" s="153">
        <f t="shared" si="15"/>
        <v>0</v>
      </c>
      <c r="T154" s="28">
        <f t="shared" si="16"/>
        <v>0</v>
      </c>
      <c r="U154" s="117">
        <f t="shared" si="17"/>
        <v>0</v>
      </c>
      <c r="V154" s="118"/>
    </row>
    <row r="155" spans="1:22" x14ac:dyDescent="0.2">
      <c r="A155" s="46" t="s">
        <v>229</v>
      </c>
      <c r="B155" s="785" t="s">
        <v>230</v>
      </c>
      <c r="C155" s="786" t="s">
        <v>73</v>
      </c>
      <c r="D155" s="786" t="s">
        <v>230</v>
      </c>
      <c r="E155" s="786" t="s">
        <v>73</v>
      </c>
      <c r="F155" s="786" t="s">
        <v>230</v>
      </c>
      <c r="G155" s="787" t="s">
        <v>73</v>
      </c>
      <c r="H155" s="47" t="s">
        <v>73</v>
      </c>
      <c r="I155" s="43"/>
      <c r="J155" s="44"/>
      <c r="K155" s="23">
        <f t="shared" si="12"/>
        <v>0</v>
      </c>
      <c r="M155" s="197"/>
      <c r="N155" s="28">
        <f t="shared" si="13"/>
        <v>0</v>
      </c>
      <c r="O155" s="2"/>
      <c r="P155" s="198"/>
      <c r="Q155" s="28">
        <f t="shared" si="14"/>
        <v>0</v>
      </c>
      <c r="R155" s="29"/>
      <c r="S155" s="153">
        <f t="shared" si="15"/>
        <v>0</v>
      </c>
      <c r="T155" s="28">
        <f t="shared" si="16"/>
        <v>0</v>
      </c>
      <c r="U155" s="117">
        <f t="shared" si="17"/>
        <v>0</v>
      </c>
      <c r="V155" s="118"/>
    </row>
    <row r="156" spans="1:22" x14ac:dyDescent="0.2">
      <c r="A156" s="46" t="s">
        <v>199</v>
      </c>
      <c r="B156" s="785" t="s">
        <v>200</v>
      </c>
      <c r="C156" s="786" t="s">
        <v>73</v>
      </c>
      <c r="D156" s="786" t="s">
        <v>200</v>
      </c>
      <c r="E156" s="786" t="s">
        <v>73</v>
      </c>
      <c r="F156" s="786" t="s">
        <v>200</v>
      </c>
      <c r="G156" s="787" t="s">
        <v>73</v>
      </c>
      <c r="H156" s="47" t="s">
        <v>73</v>
      </c>
      <c r="I156" s="43"/>
      <c r="J156" s="44"/>
      <c r="K156" s="23">
        <f t="shared" si="12"/>
        <v>0</v>
      </c>
      <c r="M156" s="197"/>
      <c r="N156" s="28">
        <f t="shared" si="13"/>
        <v>0</v>
      </c>
      <c r="O156" s="2"/>
      <c r="P156" s="198"/>
      <c r="Q156" s="28">
        <f t="shared" si="14"/>
        <v>0</v>
      </c>
      <c r="R156" s="29"/>
      <c r="S156" s="153">
        <f t="shared" si="15"/>
        <v>0</v>
      </c>
      <c r="T156" s="28">
        <f t="shared" si="16"/>
        <v>0</v>
      </c>
      <c r="U156" s="117">
        <f t="shared" si="17"/>
        <v>0</v>
      </c>
      <c r="V156" s="118"/>
    </row>
    <row r="157" spans="1:22" x14ac:dyDescent="0.2">
      <c r="A157" s="147"/>
      <c r="B157" s="791" t="s">
        <v>231</v>
      </c>
      <c r="C157" s="792" t="s">
        <v>202</v>
      </c>
      <c r="D157" s="792" t="s">
        <v>231</v>
      </c>
      <c r="E157" s="792" t="s">
        <v>202</v>
      </c>
      <c r="F157" s="792" t="s">
        <v>231</v>
      </c>
      <c r="G157" s="793" t="s">
        <v>202</v>
      </c>
      <c r="H157" s="160" t="s">
        <v>202</v>
      </c>
      <c r="I157" s="161"/>
      <c r="J157" s="162"/>
      <c r="K157" s="163"/>
      <c r="M157" s="197"/>
      <c r="N157" s="28">
        <f t="shared" si="13"/>
        <v>0</v>
      </c>
      <c r="O157" s="2"/>
      <c r="P157" s="198"/>
      <c r="Q157" s="28">
        <f t="shared" si="14"/>
        <v>0</v>
      </c>
      <c r="R157" s="29"/>
      <c r="S157" s="153">
        <f t="shared" si="15"/>
        <v>0</v>
      </c>
      <c r="T157" s="28">
        <f t="shared" si="16"/>
        <v>0</v>
      </c>
      <c r="U157" s="117">
        <f t="shared" si="17"/>
        <v>0</v>
      </c>
      <c r="V157" s="118"/>
    </row>
    <row r="158" spans="1:22" x14ac:dyDescent="0.2">
      <c r="A158" s="46" t="s">
        <v>453</v>
      </c>
      <c r="B158" s="785" t="s">
        <v>232</v>
      </c>
      <c r="C158" s="786" t="s">
        <v>233</v>
      </c>
      <c r="D158" s="786" t="s">
        <v>232</v>
      </c>
      <c r="E158" s="786" t="s">
        <v>233</v>
      </c>
      <c r="F158" s="786" t="s">
        <v>232</v>
      </c>
      <c r="G158" s="787" t="s">
        <v>233</v>
      </c>
      <c r="H158" s="47" t="s">
        <v>233</v>
      </c>
      <c r="I158" s="43"/>
      <c r="J158" s="44"/>
      <c r="K158" s="23">
        <f t="shared" si="12"/>
        <v>0</v>
      </c>
      <c r="M158" s="197"/>
      <c r="N158" s="28">
        <f t="shared" si="13"/>
        <v>0</v>
      </c>
      <c r="O158" s="2"/>
      <c r="P158" s="198"/>
      <c r="Q158" s="28">
        <f t="shared" si="14"/>
        <v>0</v>
      </c>
      <c r="R158" s="29"/>
      <c r="S158" s="153">
        <f t="shared" si="15"/>
        <v>0</v>
      </c>
      <c r="T158" s="28">
        <f t="shared" si="16"/>
        <v>0</v>
      </c>
      <c r="U158" s="117">
        <f t="shared" si="17"/>
        <v>0</v>
      </c>
      <c r="V158" s="118"/>
    </row>
    <row r="159" spans="1:22" x14ac:dyDescent="0.2">
      <c r="A159" s="147"/>
      <c r="B159" s="791" t="s">
        <v>234</v>
      </c>
      <c r="C159" s="792" t="s">
        <v>202</v>
      </c>
      <c r="D159" s="792" t="s">
        <v>234</v>
      </c>
      <c r="E159" s="792" t="s">
        <v>202</v>
      </c>
      <c r="F159" s="792" t="s">
        <v>234</v>
      </c>
      <c r="G159" s="793" t="s">
        <v>202</v>
      </c>
      <c r="H159" s="160" t="s">
        <v>202</v>
      </c>
      <c r="I159" s="161"/>
      <c r="J159" s="162"/>
      <c r="K159" s="163"/>
      <c r="M159" s="197"/>
      <c r="N159" s="28">
        <f t="shared" si="13"/>
        <v>0</v>
      </c>
      <c r="O159" s="2"/>
      <c r="P159" s="198"/>
      <c r="Q159" s="28">
        <f t="shared" si="14"/>
        <v>0</v>
      </c>
      <c r="R159" s="29"/>
      <c r="S159" s="153">
        <f t="shared" si="15"/>
        <v>0</v>
      </c>
      <c r="T159" s="28">
        <f t="shared" si="16"/>
        <v>0</v>
      </c>
      <c r="U159" s="117">
        <f t="shared" si="17"/>
        <v>0</v>
      </c>
      <c r="V159" s="118"/>
    </row>
    <row r="160" spans="1:22" x14ac:dyDescent="0.2">
      <c r="A160" s="46" t="s">
        <v>212</v>
      </c>
      <c r="B160" s="785" t="s">
        <v>213</v>
      </c>
      <c r="C160" s="786" t="s">
        <v>47</v>
      </c>
      <c r="D160" s="786" t="s">
        <v>213</v>
      </c>
      <c r="E160" s="786" t="s">
        <v>47</v>
      </c>
      <c r="F160" s="786" t="s">
        <v>213</v>
      </c>
      <c r="G160" s="787" t="s">
        <v>47</v>
      </c>
      <c r="H160" s="47" t="s">
        <v>47</v>
      </c>
      <c r="I160" s="43"/>
      <c r="J160" s="44"/>
      <c r="K160" s="23">
        <f t="shared" si="12"/>
        <v>0</v>
      </c>
      <c r="M160" s="197"/>
      <c r="N160" s="28">
        <f t="shared" si="13"/>
        <v>0</v>
      </c>
      <c r="O160" s="2"/>
      <c r="P160" s="198"/>
      <c r="Q160" s="28">
        <f t="shared" si="14"/>
        <v>0</v>
      </c>
      <c r="R160" s="29"/>
      <c r="S160" s="153">
        <f t="shared" si="15"/>
        <v>0</v>
      </c>
      <c r="T160" s="28">
        <f t="shared" si="16"/>
        <v>0</v>
      </c>
      <c r="U160" s="117">
        <f t="shared" si="17"/>
        <v>0</v>
      </c>
      <c r="V160" s="118"/>
    </row>
    <row r="161" spans="1:22" x14ac:dyDescent="0.2">
      <c r="A161" s="46" t="s">
        <v>300</v>
      </c>
      <c r="B161" s="785" t="s">
        <v>301</v>
      </c>
      <c r="C161" s="786" t="s">
        <v>47</v>
      </c>
      <c r="D161" s="786" t="s">
        <v>301</v>
      </c>
      <c r="E161" s="786" t="s">
        <v>47</v>
      </c>
      <c r="F161" s="786" t="s">
        <v>301</v>
      </c>
      <c r="G161" s="787" t="s">
        <v>47</v>
      </c>
      <c r="H161" s="47" t="s">
        <v>47</v>
      </c>
      <c r="I161" s="43"/>
      <c r="J161" s="44"/>
      <c r="K161" s="23">
        <f t="shared" si="12"/>
        <v>0</v>
      </c>
      <c r="M161" s="197"/>
      <c r="N161" s="28">
        <f t="shared" si="13"/>
        <v>0</v>
      </c>
      <c r="O161" s="2"/>
      <c r="P161" s="198"/>
      <c r="Q161" s="28">
        <f t="shared" si="14"/>
        <v>0</v>
      </c>
      <c r="R161" s="29"/>
      <c r="S161" s="153">
        <f t="shared" si="15"/>
        <v>0</v>
      </c>
      <c r="T161" s="28">
        <f t="shared" si="16"/>
        <v>0</v>
      </c>
      <c r="U161" s="117">
        <f t="shared" si="17"/>
        <v>0</v>
      </c>
      <c r="V161" s="118"/>
    </row>
    <row r="162" spans="1:22" x14ac:dyDescent="0.2">
      <c r="A162" s="46" t="s">
        <v>302</v>
      </c>
      <c r="B162" s="785" t="s">
        <v>303</v>
      </c>
      <c r="C162" s="786" t="s">
        <v>47</v>
      </c>
      <c r="D162" s="786" t="s">
        <v>303</v>
      </c>
      <c r="E162" s="786" t="s">
        <v>47</v>
      </c>
      <c r="F162" s="786" t="s">
        <v>303</v>
      </c>
      <c r="G162" s="787" t="s">
        <v>47</v>
      </c>
      <c r="H162" s="47" t="s">
        <v>47</v>
      </c>
      <c r="I162" s="43"/>
      <c r="J162" s="44"/>
      <c r="K162" s="23">
        <f t="shared" si="12"/>
        <v>0</v>
      </c>
      <c r="M162" s="197"/>
      <c r="N162" s="28">
        <f t="shared" si="13"/>
        <v>0</v>
      </c>
      <c r="O162" s="2"/>
      <c r="P162" s="198"/>
      <c r="Q162" s="28">
        <f t="shared" si="14"/>
        <v>0</v>
      </c>
      <c r="R162" s="29"/>
      <c r="S162" s="153">
        <f t="shared" si="15"/>
        <v>0</v>
      </c>
      <c r="T162" s="28">
        <f t="shared" si="16"/>
        <v>0</v>
      </c>
      <c r="U162" s="117">
        <f t="shared" si="17"/>
        <v>0</v>
      </c>
      <c r="V162" s="118"/>
    </row>
    <row r="163" spans="1:22" x14ac:dyDescent="0.2">
      <c r="A163" s="46" t="s">
        <v>306</v>
      </c>
      <c r="B163" s="785" t="s">
        <v>307</v>
      </c>
      <c r="C163" s="786" t="s">
        <v>47</v>
      </c>
      <c r="D163" s="786" t="s">
        <v>307</v>
      </c>
      <c r="E163" s="786" t="s">
        <v>47</v>
      </c>
      <c r="F163" s="786" t="s">
        <v>307</v>
      </c>
      <c r="G163" s="787" t="s">
        <v>47</v>
      </c>
      <c r="H163" s="47" t="s">
        <v>47</v>
      </c>
      <c r="I163" s="43"/>
      <c r="J163" s="44"/>
      <c r="K163" s="23">
        <f t="shared" si="12"/>
        <v>0</v>
      </c>
      <c r="M163" s="197"/>
      <c r="N163" s="28">
        <f t="shared" si="13"/>
        <v>0</v>
      </c>
      <c r="O163" s="2"/>
      <c r="P163" s="198"/>
      <c r="Q163" s="28">
        <f t="shared" si="14"/>
        <v>0</v>
      </c>
      <c r="R163" s="29"/>
      <c r="S163" s="153">
        <f t="shared" si="15"/>
        <v>0</v>
      </c>
      <c r="T163" s="28">
        <f t="shared" si="16"/>
        <v>0</v>
      </c>
      <c r="U163" s="117">
        <f t="shared" si="17"/>
        <v>0</v>
      </c>
      <c r="V163" s="118"/>
    </row>
    <row r="164" spans="1:22" x14ac:dyDescent="0.2">
      <c r="A164" s="46" t="s">
        <v>308</v>
      </c>
      <c r="B164" s="785" t="s">
        <v>309</v>
      </c>
      <c r="C164" s="786" t="s">
        <v>47</v>
      </c>
      <c r="D164" s="786" t="s">
        <v>309</v>
      </c>
      <c r="E164" s="786" t="s">
        <v>47</v>
      </c>
      <c r="F164" s="786" t="s">
        <v>309</v>
      </c>
      <c r="G164" s="787" t="s">
        <v>47</v>
      </c>
      <c r="H164" s="47" t="s">
        <v>47</v>
      </c>
      <c r="I164" s="43"/>
      <c r="J164" s="44"/>
      <c r="K164" s="23">
        <f t="shared" si="12"/>
        <v>0</v>
      </c>
      <c r="M164" s="197"/>
      <c r="N164" s="28">
        <f t="shared" si="13"/>
        <v>0</v>
      </c>
      <c r="O164" s="2"/>
      <c r="P164" s="198"/>
      <c r="Q164" s="28">
        <f t="shared" si="14"/>
        <v>0</v>
      </c>
      <c r="R164" s="29"/>
      <c r="S164" s="153">
        <f t="shared" si="15"/>
        <v>0</v>
      </c>
      <c r="T164" s="28">
        <f t="shared" si="16"/>
        <v>0</v>
      </c>
      <c r="U164" s="117">
        <f t="shared" si="17"/>
        <v>0</v>
      </c>
      <c r="V164" s="118"/>
    </row>
    <row r="165" spans="1:22" x14ac:dyDescent="0.2">
      <c r="A165" s="46" t="s">
        <v>310</v>
      </c>
      <c r="B165" s="785" t="s">
        <v>311</v>
      </c>
      <c r="C165" s="786" t="s">
        <v>47</v>
      </c>
      <c r="D165" s="786" t="s">
        <v>311</v>
      </c>
      <c r="E165" s="786" t="s">
        <v>47</v>
      </c>
      <c r="F165" s="786" t="s">
        <v>311</v>
      </c>
      <c r="G165" s="787" t="s">
        <v>47</v>
      </c>
      <c r="H165" s="47" t="s">
        <v>47</v>
      </c>
      <c r="I165" s="43"/>
      <c r="J165" s="44"/>
      <c r="K165" s="23">
        <f t="shared" si="12"/>
        <v>0</v>
      </c>
      <c r="M165" s="197"/>
      <c r="N165" s="28">
        <f t="shared" si="13"/>
        <v>0</v>
      </c>
      <c r="O165" s="2"/>
      <c r="P165" s="198"/>
      <c r="Q165" s="28">
        <f t="shared" si="14"/>
        <v>0</v>
      </c>
      <c r="R165" s="29"/>
      <c r="S165" s="153">
        <f t="shared" si="15"/>
        <v>0</v>
      </c>
      <c r="T165" s="28">
        <f t="shared" si="16"/>
        <v>0</v>
      </c>
      <c r="U165" s="117">
        <f t="shared" si="17"/>
        <v>0</v>
      </c>
      <c r="V165" s="118"/>
    </row>
    <row r="166" spans="1:22" x14ac:dyDescent="0.2">
      <c r="A166" s="46" t="s">
        <v>312</v>
      </c>
      <c r="B166" s="785" t="s">
        <v>313</v>
      </c>
      <c r="C166" s="786" t="s">
        <v>47</v>
      </c>
      <c r="D166" s="786" t="s">
        <v>313</v>
      </c>
      <c r="E166" s="786" t="s">
        <v>47</v>
      </c>
      <c r="F166" s="786" t="s">
        <v>313</v>
      </c>
      <c r="G166" s="787" t="s">
        <v>47</v>
      </c>
      <c r="H166" s="47" t="s">
        <v>47</v>
      </c>
      <c r="I166" s="43"/>
      <c r="J166" s="44"/>
      <c r="K166" s="23">
        <f t="shared" si="12"/>
        <v>0</v>
      </c>
      <c r="M166" s="197"/>
      <c r="N166" s="28">
        <f t="shared" si="13"/>
        <v>0</v>
      </c>
      <c r="O166" s="2"/>
      <c r="P166" s="198"/>
      <c r="Q166" s="28">
        <f t="shared" si="14"/>
        <v>0</v>
      </c>
      <c r="R166" s="29"/>
      <c r="S166" s="153">
        <f t="shared" si="15"/>
        <v>0</v>
      </c>
      <c r="T166" s="28">
        <f t="shared" si="16"/>
        <v>0</v>
      </c>
      <c r="U166" s="117">
        <f t="shared" si="17"/>
        <v>0</v>
      </c>
      <c r="V166" s="118"/>
    </row>
    <row r="167" spans="1:22" x14ac:dyDescent="0.2">
      <c r="A167" s="46" t="s">
        <v>314</v>
      </c>
      <c r="B167" s="785" t="s">
        <v>315</v>
      </c>
      <c r="C167" s="786" t="s">
        <v>73</v>
      </c>
      <c r="D167" s="786" t="s">
        <v>315</v>
      </c>
      <c r="E167" s="786" t="s">
        <v>73</v>
      </c>
      <c r="F167" s="786" t="s">
        <v>315</v>
      </c>
      <c r="G167" s="787" t="s">
        <v>73</v>
      </c>
      <c r="H167" s="47" t="s">
        <v>73</v>
      </c>
      <c r="I167" s="43"/>
      <c r="J167" s="44"/>
      <c r="K167" s="23">
        <f t="shared" si="12"/>
        <v>0</v>
      </c>
      <c r="M167" s="197"/>
      <c r="N167" s="28">
        <f t="shared" si="13"/>
        <v>0</v>
      </c>
      <c r="O167" s="2"/>
      <c r="P167" s="198"/>
      <c r="Q167" s="28">
        <f t="shared" si="14"/>
        <v>0</v>
      </c>
      <c r="R167" s="29"/>
      <c r="S167" s="153">
        <f t="shared" si="15"/>
        <v>0</v>
      </c>
      <c r="T167" s="28">
        <f t="shared" si="16"/>
        <v>0</v>
      </c>
      <c r="U167" s="117">
        <f t="shared" si="17"/>
        <v>0</v>
      </c>
      <c r="V167" s="118"/>
    </row>
    <row r="168" spans="1:22" x14ac:dyDescent="0.2">
      <c r="A168" s="46" t="s">
        <v>316</v>
      </c>
      <c r="B168" s="785" t="s">
        <v>317</v>
      </c>
      <c r="C168" s="786" t="s">
        <v>73</v>
      </c>
      <c r="D168" s="786" t="s">
        <v>317</v>
      </c>
      <c r="E168" s="786" t="s">
        <v>73</v>
      </c>
      <c r="F168" s="786" t="s">
        <v>317</v>
      </c>
      <c r="G168" s="787" t="s">
        <v>73</v>
      </c>
      <c r="H168" s="47" t="s">
        <v>73</v>
      </c>
      <c r="I168" s="43"/>
      <c r="J168" s="44"/>
      <c r="K168" s="23">
        <f t="shared" si="12"/>
        <v>0</v>
      </c>
      <c r="M168" s="197"/>
      <c r="N168" s="28">
        <f t="shared" si="13"/>
        <v>0</v>
      </c>
      <c r="O168" s="2"/>
      <c r="P168" s="198"/>
      <c r="Q168" s="28">
        <f t="shared" si="14"/>
        <v>0</v>
      </c>
      <c r="R168" s="29"/>
      <c r="S168" s="153">
        <f t="shared" si="15"/>
        <v>0</v>
      </c>
      <c r="T168" s="28">
        <f t="shared" si="16"/>
        <v>0</v>
      </c>
      <c r="U168" s="117">
        <f t="shared" si="17"/>
        <v>0</v>
      </c>
      <c r="V168" s="118"/>
    </row>
    <row r="169" spans="1:22" x14ac:dyDescent="0.2">
      <c r="A169" s="46" t="s">
        <v>208</v>
      </c>
      <c r="B169" s="785" t="s">
        <v>209</v>
      </c>
      <c r="C169" s="786" t="s">
        <v>73</v>
      </c>
      <c r="D169" s="786" t="s">
        <v>209</v>
      </c>
      <c r="E169" s="786" t="s">
        <v>73</v>
      </c>
      <c r="F169" s="786" t="s">
        <v>209</v>
      </c>
      <c r="G169" s="787" t="s">
        <v>73</v>
      </c>
      <c r="H169" s="47" t="s">
        <v>73</v>
      </c>
      <c r="I169" s="43"/>
      <c r="J169" s="44"/>
      <c r="K169" s="23">
        <f t="shared" si="12"/>
        <v>0</v>
      </c>
      <c r="M169" s="197"/>
      <c r="N169" s="28">
        <f t="shared" si="13"/>
        <v>0</v>
      </c>
      <c r="O169" s="2"/>
      <c r="P169" s="198"/>
      <c r="Q169" s="28">
        <f t="shared" si="14"/>
        <v>0</v>
      </c>
      <c r="R169" s="29"/>
      <c r="S169" s="153">
        <f t="shared" si="15"/>
        <v>0</v>
      </c>
      <c r="T169" s="28">
        <f t="shared" si="16"/>
        <v>0</v>
      </c>
      <c r="U169" s="117">
        <f t="shared" si="17"/>
        <v>0</v>
      </c>
      <c r="V169" s="118"/>
    </row>
    <row r="170" spans="1:22" x14ac:dyDescent="0.2">
      <c r="A170" s="46" t="s">
        <v>210</v>
      </c>
      <c r="B170" s="785" t="s">
        <v>211</v>
      </c>
      <c r="C170" s="786" t="s">
        <v>87</v>
      </c>
      <c r="D170" s="786" t="s">
        <v>211</v>
      </c>
      <c r="E170" s="786" t="s">
        <v>87</v>
      </c>
      <c r="F170" s="786" t="s">
        <v>211</v>
      </c>
      <c r="G170" s="787" t="s">
        <v>87</v>
      </c>
      <c r="H170" s="47" t="s">
        <v>87</v>
      </c>
      <c r="I170" s="43"/>
      <c r="J170" s="44"/>
      <c r="K170" s="23">
        <f>I170*J170</f>
        <v>0</v>
      </c>
      <c r="M170" s="197"/>
      <c r="N170" s="28">
        <f t="shared" si="13"/>
        <v>0</v>
      </c>
      <c r="O170" s="2"/>
      <c r="P170" s="198"/>
      <c r="Q170" s="28">
        <f t="shared" si="14"/>
        <v>0</v>
      </c>
      <c r="R170" s="29"/>
      <c r="S170" s="153">
        <f t="shared" si="15"/>
        <v>0</v>
      </c>
      <c r="T170" s="28">
        <f t="shared" si="16"/>
        <v>0</v>
      </c>
      <c r="U170" s="117">
        <f t="shared" si="17"/>
        <v>0</v>
      </c>
      <c r="V170" s="118"/>
    </row>
    <row r="171" spans="1:22" x14ac:dyDescent="0.2">
      <c r="A171" s="46" t="s">
        <v>454</v>
      </c>
      <c r="B171" s="785" t="s">
        <v>455</v>
      </c>
      <c r="C171" s="786" t="s">
        <v>87</v>
      </c>
      <c r="D171" s="786" t="s">
        <v>455</v>
      </c>
      <c r="E171" s="786" t="s">
        <v>87</v>
      </c>
      <c r="F171" s="786" t="s">
        <v>455</v>
      </c>
      <c r="G171" s="787" t="s">
        <v>87</v>
      </c>
      <c r="H171" s="47" t="s">
        <v>87</v>
      </c>
      <c r="I171" s="43"/>
      <c r="J171" s="44"/>
      <c r="K171" s="23">
        <f>I171*J171</f>
        <v>0</v>
      </c>
      <c r="M171" s="197"/>
      <c r="N171" s="28">
        <f t="shared" si="13"/>
        <v>0</v>
      </c>
      <c r="O171" s="2"/>
      <c r="P171" s="198"/>
      <c r="Q171" s="28">
        <f t="shared" si="14"/>
        <v>0</v>
      </c>
      <c r="R171" s="29"/>
      <c r="S171" s="153">
        <f t="shared" si="15"/>
        <v>0</v>
      </c>
      <c r="T171" s="28">
        <f t="shared" si="16"/>
        <v>0</v>
      </c>
      <c r="U171" s="117">
        <f t="shared" si="17"/>
        <v>0</v>
      </c>
      <c r="V171" s="118"/>
    </row>
    <row r="172" spans="1:22" x14ac:dyDescent="0.2">
      <c r="A172" s="46" t="s">
        <v>456</v>
      </c>
      <c r="B172" s="785" t="s">
        <v>457</v>
      </c>
      <c r="C172" s="786" t="s">
        <v>87</v>
      </c>
      <c r="D172" s="786" t="s">
        <v>457</v>
      </c>
      <c r="E172" s="786" t="s">
        <v>87</v>
      </c>
      <c r="F172" s="786" t="s">
        <v>457</v>
      </c>
      <c r="G172" s="787" t="s">
        <v>87</v>
      </c>
      <c r="H172" s="47" t="s">
        <v>87</v>
      </c>
      <c r="I172" s="43"/>
      <c r="J172" s="44"/>
      <c r="K172" s="23">
        <f>I172*J172</f>
        <v>0</v>
      </c>
      <c r="M172" s="197"/>
      <c r="N172" s="28">
        <f t="shared" si="13"/>
        <v>0</v>
      </c>
      <c r="O172" s="2"/>
      <c r="P172" s="198"/>
      <c r="Q172" s="28">
        <f t="shared" si="14"/>
        <v>0</v>
      </c>
      <c r="R172" s="29"/>
      <c r="S172" s="153">
        <f t="shared" si="15"/>
        <v>0</v>
      </c>
      <c r="T172" s="28">
        <f t="shared" si="16"/>
        <v>0</v>
      </c>
      <c r="U172" s="117">
        <f t="shared" si="17"/>
        <v>0</v>
      </c>
      <c r="V172" s="118"/>
    </row>
    <row r="173" spans="1:22" x14ac:dyDescent="0.2">
      <c r="A173" s="46" t="s">
        <v>458</v>
      </c>
      <c r="B173" s="785" t="s">
        <v>459</v>
      </c>
      <c r="C173" s="786" t="s">
        <v>102</v>
      </c>
      <c r="D173" s="786" t="s">
        <v>459</v>
      </c>
      <c r="E173" s="786" t="s">
        <v>102</v>
      </c>
      <c r="F173" s="786" t="s">
        <v>459</v>
      </c>
      <c r="G173" s="787" t="s">
        <v>102</v>
      </c>
      <c r="H173" s="47" t="s">
        <v>102</v>
      </c>
      <c r="I173" s="43"/>
      <c r="J173" s="44"/>
      <c r="K173" s="23">
        <f>I173*J173</f>
        <v>0</v>
      </c>
      <c r="M173" s="197"/>
      <c r="N173" s="28">
        <f t="shared" si="13"/>
        <v>0</v>
      </c>
      <c r="O173" s="2"/>
      <c r="P173" s="198"/>
      <c r="Q173" s="28">
        <f t="shared" si="14"/>
        <v>0</v>
      </c>
      <c r="R173" s="29"/>
      <c r="S173" s="153">
        <f t="shared" si="15"/>
        <v>0</v>
      </c>
      <c r="T173" s="28">
        <f t="shared" si="16"/>
        <v>0</v>
      </c>
      <c r="U173" s="117">
        <f t="shared" si="17"/>
        <v>0</v>
      </c>
      <c r="V173" s="118"/>
    </row>
    <row r="174" spans="1:22" x14ac:dyDescent="0.2">
      <c r="A174" s="75"/>
      <c r="B174" s="31"/>
      <c r="C174" s="31"/>
      <c r="D174" s="31"/>
      <c r="E174" s="31"/>
      <c r="F174" s="31"/>
      <c r="G174" s="31"/>
      <c r="H174" s="13"/>
      <c r="I174" s="14"/>
      <c r="J174" s="15"/>
      <c r="K174" s="25"/>
      <c r="L174" s="120"/>
    </row>
    <row r="175" spans="1:22" x14ac:dyDescent="0.2">
      <c r="A175" s="74"/>
      <c r="B175" s="797" t="s">
        <v>460</v>
      </c>
      <c r="C175" s="798"/>
      <c r="D175" s="798"/>
      <c r="E175" s="798"/>
      <c r="F175" s="798"/>
      <c r="G175" s="799"/>
      <c r="H175" s="11"/>
      <c r="I175" s="12"/>
      <c r="J175" s="16"/>
      <c r="K175" s="26">
        <f>SUM(K7:K173)</f>
        <v>0</v>
      </c>
      <c r="N175" s="169">
        <f>ROUND(SUM(N7:N173),2)</f>
        <v>0</v>
      </c>
      <c r="Q175" s="26">
        <f>ROUND(SUM(Q7:Q173),2)</f>
        <v>0</v>
      </c>
      <c r="T175" s="26">
        <f>ROUND(SUM(T7:T173),2)</f>
        <v>0</v>
      </c>
      <c r="U175" s="800">
        <f>IF(K175=0,0)+IF(K175&gt;0,T175/K175)</f>
        <v>0</v>
      </c>
      <c r="V175" s="801"/>
    </row>
  </sheetData>
  <mergeCells count="171">
    <mergeCell ref="B139:G139"/>
    <mergeCell ref="B81:G81"/>
    <mergeCell ref="B63:G63"/>
    <mergeCell ref="B62:G62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18:G118"/>
    <mergeCell ref="B119:G119"/>
    <mergeCell ref="B136:G136"/>
    <mergeCell ref="B137:G137"/>
    <mergeCell ref="B138:G138"/>
    <mergeCell ref="B71:G71"/>
    <mergeCell ref="B72:G72"/>
    <mergeCell ref="B120:G120"/>
    <mergeCell ref="B121:G121"/>
    <mergeCell ref="B122:G122"/>
    <mergeCell ref="B123:G123"/>
    <mergeCell ref="B59:G59"/>
    <mergeCell ref="B60:G60"/>
    <mergeCell ref="B38:G38"/>
    <mergeCell ref="B61:G61"/>
    <mergeCell ref="B80:G80"/>
    <mergeCell ref="B79:G79"/>
    <mergeCell ref="B78:G78"/>
    <mergeCell ref="B77:G77"/>
    <mergeCell ref="B76:G76"/>
    <mergeCell ref="B75:G75"/>
    <mergeCell ref="B73:G73"/>
    <mergeCell ref="B74:G74"/>
    <mergeCell ref="B64:G64"/>
    <mergeCell ref="B65:G65"/>
    <mergeCell ref="B66:G66"/>
    <mergeCell ref="B67:G67"/>
    <mergeCell ref="B68:G68"/>
    <mergeCell ref="B69:G69"/>
    <mergeCell ref="B70:G70"/>
    <mergeCell ref="B39:G39"/>
    <mergeCell ref="B40:G40"/>
    <mergeCell ref="B56:G56"/>
    <mergeCell ref="B57:G57"/>
    <mergeCell ref="B58:G58"/>
    <mergeCell ref="B152:G152"/>
    <mergeCell ref="B153:G153"/>
    <mergeCell ref="B154:G154"/>
    <mergeCell ref="B145:G145"/>
    <mergeCell ref="B140:G140"/>
    <mergeCell ref="B141:G141"/>
    <mergeCell ref="B142:G142"/>
    <mergeCell ref="B143:G143"/>
    <mergeCell ref="B144:G144"/>
    <mergeCell ref="B149:G149"/>
    <mergeCell ref="B150:G150"/>
    <mergeCell ref="B151:G151"/>
    <mergeCell ref="B146:G146"/>
    <mergeCell ref="B147:G147"/>
    <mergeCell ref="B148:G148"/>
    <mergeCell ref="B173:G173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9:G169"/>
    <mergeCell ref="B170:G170"/>
    <mergeCell ref="B164:G164"/>
    <mergeCell ref="B165:G165"/>
    <mergeCell ref="B166:G166"/>
    <mergeCell ref="B167:G167"/>
    <mergeCell ref="B168:G168"/>
    <mergeCell ref="B171:G171"/>
    <mergeCell ref="B172:G172"/>
    <mergeCell ref="B104:G104"/>
    <mergeCell ref="B105:G105"/>
    <mergeCell ref="B106:G106"/>
    <mergeCell ref="B107:G107"/>
    <mergeCell ref="B108:G108"/>
    <mergeCell ref="B124:G124"/>
    <mergeCell ref="B125:G125"/>
    <mergeCell ref="B126:G126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14:G14"/>
    <mergeCell ref="B15:G15"/>
    <mergeCell ref="B10:G10"/>
    <mergeCell ref="B11:G11"/>
    <mergeCell ref="B12:G12"/>
    <mergeCell ref="B5:G5"/>
    <mergeCell ref="B7:G7"/>
    <mergeCell ref="B8:G8"/>
    <mergeCell ref="B9:G9"/>
    <mergeCell ref="B13:G13"/>
    <mergeCell ref="A6:K6"/>
    <mergeCell ref="H7:K7"/>
    <mergeCell ref="B22:G22"/>
    <mergeCell ref="B23:G23"/>
    <mergeCell ref="B24:G24"/>
    <mergeCell ref="B19:G19"/>
    <mergeCell ref="B20:G20"/>
    <mergeCell ref="B21:G21"/>
    <mergeCell ref="B16:G16"/>
    <mergeCell ref="B17:G17"/>
    <mergeCell ref="B18:G18"/>
    <mergeCell ref="B31:G31"/>
    <mergeCell ref="B32:G32"/>
    <mergeCell ref="B33:G33"/>
    <mergeCell ref="B28:G28"/>
    <mergeCell ref="B29:G29"/>
    <mergeCell ref="B30:G30"/>
    <mergeCell ref="B25:G25"/>
    <mergeCell ref="B26:G26"/>
    <mergeCell ref="B27:G27"/>
    <mergeCell ref="B34:G34"/>
    <mergeCell ref="B35:G35"/>
    <mergeCell ref="B36:G36"/>
    <mergeCell ref="B37:G37"/>
    <mergeCell ref="B175:G175"/>
    <mergeCell ref="U175:V175"/>
    <mergeCell ref="B43:G43"/>
    <mergeCell ref="A42:K42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82:G82"/>
    <mergeCell ref="B83:G83"/>
    <mergeCell ref="B84:G84"/>
    <mergeCell ref="B85:G85"/>
  </mergeCells>
  <dataValidations count="1">
    <dataValidation type="custom" allowBlank="1" showInputMessage="1" showErrorMessage="1" errorTitle="SE ESTAN PASANDO DEL 100% " error="ES NECESARIO QUE LAS MAYORES CANTIDADES SEAN CONSIGNADAS EN EL AREA PARA ELLO DESIGNADA EN EL FORMATO_x000a__x000a_" sqref="I57 I159 I157 I147 I141 I138 I134 I120 I117 I112 I83 I64 I61" xr:uid="{00000000-0002-0000-0200-000000000000}">
      <formula1>O57&lt;=E57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B7C45-42CF-497C-BAB7-2315D3CCF7B4}">
  <sheetPr>
    <tabColor rgb="FFFF0000"/>
  </sheetPr>
  <dimension ref="A2:A3"/>
  <sheetViews>
    <sheetView workbookViewId="0">
      <selection activeCell="A3" sqref="A3"/>
    </sheetView>
  </sheetViews>
  <sheetFormatPr baseColWidth="10" defaultRowHeight="14.25" x14ac:dyDescent="0.2"/>
  <sheetData>
    <row r="2" spans="1:1" x14ac:dyDescent="0.2">
      <c r="A2" s="200" t="s">
        <v>545</v>
      </c>
    </row>
    <row r="3" spans="1:1" x14ac:dyDescent="0.2">
      <c r="A3" s="200" t="s">
        <v>546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4:K72"/>
  <sheetViews>
    <sheetView topLeftCell="A55" zoomScaleNormal="100" workbookViewId="0">
      <selection activeCell="B36" sqref="B36"/>
    </sheetView>
  </sheetViews>
  <sheetFormatPr baseColWidth="10" defaultColWidth="11" defaultRowHeight="12.75" x14ac:dyDescent="0.2"/>
  <cols>
    <col min="1" max="1" width="4.5" style="78" customWidth="1"/>
    <col min="2" max="2" width="52.25" style="78" customWidth="1"/>
    <col min="3" max="3" width="16.75" style="78" customWidth="1"/>
    <col min="4" max="4" width="14.625" style="78" customWidth="1"/>
    <col min="5" max="5" width="16.75" style="78" customWidth="1"/>
    <col min="6" max="6" width="14.625" style="78" customWidth="1"/>
    <col min="7" max="7" width="16.375" style="78" customWidth="1"/>
    <col min="8" max="8" width="14" style="78" customWidth="1"/>
    <col min="9" max="9" width="16" style="79" customWidth="1"/>
    <col min="10" max="10" width="16.125" style="78" customWidth="1"/>
    <col min="11" max="11" width="14.375" style="78" customWidth="1"/>
    <col min="12" max="12" width="13.125" style="78" customWidth="1"/>
    <col min="13" max="13" width="13.625" style="78" customWidth="1"/>
    <col min="14" max="14" width="15.375" style="78" customWidth="1"/>
    <col min="15" max="15" width="14.75" style="78" customWidth="1"/>
    <col min="16" max="16" width="17" style="78" customWidth="1"/>
    <col min="17" max="17" width="15.75" style="78" customWidth="1"/>
    <col min="18" max="18" width="13.375" style="78" customWidth="1"/>
    <col min="19" max="19" width="13.625" style="78" customWidth="1"/>
    <col min="20" max="20" width="14.25" style="78" customWidth="1"/>
    <col min="21" max="21" width="15.75" style="78" customWidth="1"/>
    <col min="22" max="22" width="14.75" style="78" customWidth="1"/>
    <col min="23" max="23" width="16.625" style="78" customWidth="1"/>
    <col min="24" max="24" width="14.75" style="78" customWidth="1"/>
    <col min="25" max="25" width="14.375" style="78" customWidth="1"/>
    <col min="26" max="26" width="14.625" style="78" customWidth="1"/>
    <col min="27" max="27" width="13.75" style="78" customWidth="1"/>
    <col min="28" max="28" width="14.25" style="78" customWidth="1"/>
    <col min="29" max="29" width="16.75" style="78" customWidth="1"/>
    <col min="30" max="30" width="16.125" style="78" customWidth="1"/>
    <col min="31" max="31" width="16.375" style="78" customWidth="1"/>
    <col min="32" max="32" width="15.25" style="78" customWidth="1"/>
    <col min="33" max="33" width="15" style="78" customWidth="1"/>
    <col min="34" max="34" width="15.625" style="78" customWidth="1"/>
    <col min="35" max="35" width="15" style="78" customWidth="1"/>
    <col min="36" max="16384" width="11" style="78"/>
  </cols>
  <sheetData>
    <row r="4" spans="2:9" ht="26.25" customHeight="1" x14ac:dyDescent="0.2">
      <c r="B4" s="830" t="s">
        <v>461</v>
      </c>
      <c r="C4" s="830"/>
      <c r="D4" s="830"/>
      <c r="E4" s="830"/>
      <c r="F4" s="830"/>
    </row>
    <row r="5" spans="2:9" ht="13.5" thickBot="1" x14ac:dyDescent="0.25"/>
    <row r="6" spans="2:9" ht="14.25" thickTop="1" thickBot="1" x14ac:dyDescent="0.25">
      <c r="B6" s="80" t="s">
        <v>462</v>
      </c>
      <c r="C6" s="81">
        <v>100</v>
      </c>
      <c r="E6" s="82"/>
      <c r="F6" s="82"/>
    </row>
    <row r="7" spans="2:9" ht="14.25" thickTop="1" thickBot="1" x14ac:dyDescent="0.25">
      <c r="B7" s="83"/>
      <c r="C7" s="83"/>
      <c r="E7" s="82"/>
      <c r="F7" s="82"/>
      <c r="G7" s="79"/>
    </row>
    <row r="8" spans="2:9" ht="14.25" thickTop="1" thickBot="1" x14ac:dyDescent="0.25">
      <c r="B8" s="80" t="s">
        <v>463</v>
      </c>
      <c r="C8" s="81">
        <v>1</v>
      </c>
    </row>
    <row r="9" spans="2:9" ht="13.5" thickTop="1" x14ac:dyDescent="0.2"/>
    <row r="10" spans="2:9" ht="25.5" x14ac:dyDescent="0.2">
      <c r="F10" s="84" t="s">
        <v>519</v>
      </c>
      <c r="I10" s="78"/>
    </row>
    <row r="11" spans="2:9" x14ac:dyDescent="0.2">
      <c r="F11" s="54">
        <v>1.0723</v>
      </c>
      <c r="I11" s="78"/>
    </row>
    <row r="12" spans="2:9" ht="32.25" customHeight="1" x14ac:dyDescent="0.2">
      <c r="B12" s="822" t="s">
        <v>464</v>
      </c>
      <c r="C12" s="823"/>
      <c r="D12" s="823"/>
      <c r="E12" s="823"/>
      <c r="F12" s="824"/>
      <c r="I12" s="78"/>
    </row>
    <row r="13" spans="2:9" ht="13.5" thickBot="1" x14ac:dyDescent="0.25">
      <c r="I13" s="78"/>
    </row>
    <row r="14" spans="2:9" ht="25.5" customHeight="1" thickTop="1" thickBot="1" x14ac:dyDescent="0.25">
      <c r="B14" s="85" t="s">
        <v>465</v>
      </c>
      <c r="C14" s="83"/>
      <c r="D14" s="83"/>
      <c r="E14" s="86"/>
      <c r="F14" s="87">
        <f>+F54/C6/C8</f>
        <v>0</v>
      </c>
      <c r="I14" s="78"/>
    </row>
    <row r="15" spans="2:9" ht="14.25" thickTop="1" thickBot="1" x14ac:dyDescent="0.25">
      <c r="B15" s="88"/>
      <c r="I15" s="78"/>
    </row>
    <row r="16" spans="2:9" ht="31.5" customHeight="1" thickTop="1" thickBot="1" x14ac:dyDescent="0.25">
      <c r="B16" s="825" t="s">
        <v>466</v>
      </c>
      <c r="C16" s="826"/>
      <c r="D16" s="826"/>
      <c r="E16" s="827"/>
      <c r="F16" s="89">
        <f>+F14*C6</f>
        <v>0</v>
      </c>
      <c r="I16" s="78"/>
    </row>
    <row r="17" spans="1:9" ht="14.25" thickTop="1" thickBot="1" x14ac:dyDescent="0.25">
      <c r="B17" s="88"/>
      <c r="F17" s="88"/>
      <c r="I17" s="78"/>
    </row>
    <row r="18" spans="1:9" ht="31.5" customHeight="1" thickTop="1" thickBot="1" x14ac:dyDescent="0.25">
      <c r="B18" s="825" t="s">
        <v>467</v>
      </c>
      <c r="C18" s="826"/>
      <c r="D18" s="826"/>
      <c r="E18" s="827"/>
      <c r="F18" s="89">
        <f>+F16*$C$8</f>
        <v>0</v>
      </c>
      <c r="I18" s="78"/>
    </row>
    <row r="19" spans="1:9" ht="13.5" thickTop="1" x14ac:dyDescent="0.2">
      <c r="B19" s="88"/>
      <c r="I19" s="78"/>
    </row>
    <row r="20" spans="1:9" ht="31.5" customHeight="1" x14ac:dyDescent="0.2">
      <c r="B20" s="90" t="s">
        <v>468</v>
      </c>
      <c r="C20" s="91"/>
      <c r="D20" s="91"/>
      <c r="E20" s="91"/>
      <c r="F20" s="92"/>
      <c r="I20" s="78"/>
    </row>
    <row r="21" spans="1:9" ht="13.5" thickBot="1" x14ac:dyDescent="0.25">
      <c r="B21" s="88"/>
      <c r="I21" s="78"/>
    </row>
    <row r="22" spans="1:9" ht="31.5" customHeight="1" thickTop="1" thickBot="1" x14ac:dyDescent="0.25">
      <c r="B22" s="93" t="s">
        <v>469</v>
      </c>
      <c r="C22" s="83"/>
      <c r="D22" s="83"/>
      <c r="E22" s="86"/>
      <c r="F22" s="89">
        <f>+$F$70</f>
        <v>0</v>
      </c>
      <c r="I22" s="78"/>
    </row>
    <row r="23" spans="1:9" ht="13.5" thickTop="1" x14ac:dyDescent="0.2">
      <c r="B23" s="88"/>
      <c r="I23" s="78"/>
    </row>
    <row r="24" spans="1:9" ht="16.5" customHeight="1" thickBot="1" x14ac:dyDescent="0.25">
      <c r="B24" s="88"/>
      <c r="I24" s="78"/>
    </row>
    <row r="25" spans="1:9" ht="31.5" customHeight="1" thickTop="1" thickBot="1" x14ac:dyDescent="0.25">
      <c r="B25" s="94" t="s">
        <v>470</v>
      </c>
      <c r="C25" s="95"/>
      <c r="D25" s="95"/>
      <c r="E25" s="96"/>
      <c r="F25" s="97">
        <f>+F18+F22</f>
        <v>0</v>
      </c>
      <c r="I25" s="78"/>
    </row>
    <row r="26" spans="1:9" ht="13.5" thickTop="1" x14ac:dyDescent="0.2">
      <c r="F26" s="79"/>
      <c r="I26" s="78"/>
    </row>
    <row r="27" spans="1:9" ht="13.5" thickBot="1" x14ac:dyDescent="0.25"/>
    <row r="28" spans="1:9" ht="26.25" thickBot="1" x14ac:dyDescent="0.25">
      <c r="A28" s="98" t="s">
        <v>471</v>
      </c>
      <c r="B28" s="99" t="s">
        <v>472</v>
      </c>
      <c r="C28" s="99" t="s">
        <v>473</v>
      </c>
      <c r="D28" s="100" t="s">
        <v>474</v>
      </c>
      <c r="E28" s="99" t="s">
        <v>475</v>
      </c>
      <c r="F28" s="101" t="s">
        <v>476</v>
      </c>
    </row>
    <row r="29" spans="1:9" ht="4.5" customHeight="1" x14ac:dyDescent="0.2">
      <c r="A29" s="102"/>
      <c r="B29" s="102"/>
      <c r="C29" s="102"/>
      <c r="D29" s="102"/>
      <c r="E29" s="102"/>
    </row>
    <row r="30" spans="1:9" x14ac:dyDescent="0.2">
      <c r="A30" s="103"/>
      <c r="B30" s="103" t="s">
        <v>477</v>
      </c>
      <c r="C30" s="103"/>
      <c r="D30" s="103"/>
      <c r="E30" s="103"/>
      <c r="F30" s="104"/>
    </row>
    <row r="31" spans="1:9" x14ac:dyDescent="0.2">
      <c r="A31" s="103">
        <v>1</v>
      </c>
      <c r="B31" s="105" t="s">
        <v>478</v>
      </c>
      <c r="C31" s="103" t="s">
        <v>479</v>
      </c>
      <c r="D31" s="103"/>
      <c r="E31" s="106"/>
      <c r="F31" s="106">
        <f t="shared" ref="F31:F38" si="0">(D31*E31)</f>
        <v>0</v>
      </c>
    </row>
    <row r="32" spans="1:9" x14ac:dyDescent="0.2">
      <c r="A32" s="103">
        <v>2</v>
      </c>
      <c r="B32" s="105" t="s">
        <v>480</v>
      </c>
      <c r="C32" s="103" t="s">
        <v>481</v>
      </c>
      <c r="D32" s="103"/>
      <c r="E32" s="106"/>
      <c r="F32" s="106">
        <f t="shared" si="0"/>
        <v>0</v>
      </c>
    </row>
    <row r="33" spans="1:11" x14ac:dyDescent="0.2">
      <c r="A33" s="103">
        <v>3</v>
      </c>
      <c r="B33" s="105" t="s">
        <v>482</v>
      </c>
      <c r="C33" s="103" t="s">
        <v>479</v>
      </c>
      <c r="D33" s="103"/>
      <c r="E33" s="106"/>
      <c r="F33" s="106">
        <f t="shared" si="0"/>
        <v>0</v>
      </c>
    </row>
    <row r="34" spans="1:11" x14ac:dyDescent="0.2">
      <c r="A34" s="103">
        <v>4</v>
      </c>
      <c r="B34" s="105" t="s">
        <v>483</v>
      </c>
      <c r="C34" s="103" t="s">
        <v>484</v>
      </c>
      <c r="D34" s="103"/>
      <c r="E34" s="106"/>
      <c r="F34" s="106">
        <f t="shared" si="0"/>
        <v>0</v>
      </c>
    </row>
    <row r="35" spans="1:11" x14ac:dyDescent="0.2">
      <c r="A35" s="103">
        <v>5</v>
      </c>
      <c r="B35" s="105" t="s">
        <v>485</v>
      </c>
      <c r="C35" s="103" t="s">
        <v>486</v>
      </c>
      <c r="D35" s="103"/>
      <c r="E35" s="106"/>
      <c r="F35" s="106">
        <f t="shared" si="0"/>
        <v>0</v>
      </c>
      <c r="I35" s="107"/>
      <c r="J35" s="79"/>
      <c r="K35" s="108"/>
    </row>
    <row r="36" spans="1:11" x14ac:dyDescent="0.2">
      <c r="A36" s="103">
        <v>6</v>
      </c>
      <c r="B36" s="105" t="s">
        <v>487</v>
      </c>
      <c r="C36" s="103" t="s">
        <v>488</v>
      </c>
      <c r="D36" s="103"/>
      <c r="E36" s="106"/>
      <c r="F36" s="106">
        <f t="shared" si="0"/>
        <v>0</v>
      </c>
      <c r="I36" s="78"/>
    </row>
    <row r="37" spans="1:11" x14ac:dyDescent="0.2">
      <c r="A37" s="103">
        <v>7</v>
      </c>
      <c r="B37" s="109" t="s">
        <v>489</v>
      </c>
      <c r="C37" s="103" t="s">
        <v>484</v>
      </c>
      <c r="D37" s="103"/>
      <c r="E37" s="106"/>
      <c r="F37" s="106">
        <f t="shared" si="0"/>
        <v>0</v>
      </c>
      <c r="I37" s="107"/>
      <c r="J37" s="79"/>
      <c r="K37" s="108"/>
    </row>
    <row r="38" spans="1:11" x14ac:dyDescent="0.2">
      <c r="A38" s="103">
        <v>8</v>
      </c>
      <c r="B38" s="109" t="s">
        <v>490</v>
      </c>
      <c r="C38" s="103" t="s">
        <v>87</v>
      </c>
      <c r="D38" s="103"/>
      <c r="E38" s="106"/>
      <c r="F38" s="106">
        <f t="shared" si="0"/>
        <v>0</v>
      </c>
      <c r="I38" s="78"/>
    </row>
    <row r="39" spans="1:11" x14ac:dyDescent="0.2">
      <c r="A39" s="103"/>
      <c r="B39" s="110" t="s">
        <v>491</v>
      </c>
      <c r="C39" s="103"/>
      <c r="D39" s="111"/>
      <c r="E39" s="106"/>
      <c r="F39" s="106">
        <f>SUM(F31:F38)</f>
        <v>0</v>
      </c>
      <c r="I39" s="107"/>
      <c r="J39" s="79"/>
      <c r="K39" s="108"/>
    </row>
    <row r="40" spans="1:11" x14ac:dyDescent="0.2">
      <c r="A40" s="103"/>
      <c r="B40" s="110"/>
      <c r="C40" s="103"/>
      <c r="D40" s="111"/>
      <c r="E40" s="106"/>
      <c r="F40" s="106"/>
      <c r="I40" s="107"/>
    </row>
    <row r="41" spans="1:11" x14ac:dyDescent="0.2">
      <c r="A41" s="103"/>
      <c r="B41" s="103" t="s">
        <v>492</v>
      </c>
      <c r="C41" s="103"/>
      <c r="D41" s="111"/>
      <c r="E41" s="106"/>
      <c r="F41" s="106"/>
      <c r="I41" s="107"/>
      <c r="J41" s="79"/>
      <c r="K41" s="108"/>
    </row>
    <row r="42" spans="1:11" x14ac:dyDescent="0.2">
      <c r="A42" s="103">
        <v>1</v>
      </c>
      <c r="B42" s="105" t="s">
        <v>493</v>
      </c>
      <c r="C42" s="103" t="s">
        <v>494</v>
      </c>
      <c r="D42" s="111"/>
      <c r="E42" s="106"/>
      <c r="F42" s="106">
        <f>(D42*E42)</f>
        <v>0</v>
      </c>
      <c r="I42" s="78"/>
    </row>
    <row r="43" spans="1:11" x14ac:dyDescent="0.2">
      <c r="A43" s="103">
        <v>2</v>
      </c>
      <c r="B43" s="105" t="s">
        <v>495</v>
      </c>
      <c r="C43" s="103" t="s">
        <v>494</v>
      </c>
      <c r="D43" s="111"/>
      <c r="E43" s="106"/>
      <c r="F43" s="106">
        <f>(D43*E43)</f>
        <v>0</v>
      </c>
      <c r="I43" s="107"/>
      <c r="J43" s="79"/>
      <c r="K43" s="108"/>
    </row>
    <row r="44" spans="1:11" x14ac:dyDescent="0.2">
      <c r="A44" s="103"/>
      <c r="B44" s="110" t="s">
        <v>491</v>
      </c>
      <c r="C44" s="103"/>
      <c r="D44" s="111"/>
      <c r="E44" s="106"/>
      <c r="F44" s="106">
        <f>SUM(F42:F43)</f>
        <v>0</v>
      </c>
      <c r="I44" s="78"/>
    </row>
    <row r="45" spans="1:11" x14ac:dyDescent="0.2">
      <c r="A45" s="103"/>
      <c r="B45" s="105"/>
      <c r="C45" s="103"/>
      <c r="D45" s="111"/>
      <c r="E45" s="106"/>
      <c r="F45" s="112"/>
      <c r="I45" s="107"/>
      <c r="J45" s="79"/>
      <c r="K45" s="108"/>
    </row>
    <row r="46" spans="1:11" x14ac:dyDescent="0.2">
      <c r="A46" s="103"/>
      <c r="B46" s="103" t="s">
        <v>496</v>
      </c>
      <c r="C46" s="103"/>
      <c r="D46" s="111"/>
      <c r="E46" s="106"/>
      <c r="F46" s="112"/>
      <c r="I46" s="78"/>
    </row>
    <row r="47" spans="1:11" ht="63.75" x14ac:dyDescent="0.2">
      <c r="A47" s="103">
        <v>1</v>
      </c>
      <c r="B47" s="105" t="s">
        <v>497</v>
      </c>
      <c r="C47" s="103" t="s">
        <v>498</v>
      </c>
      <c r="D47" s="103"/>
      <c r="E47" s="106"/>
      <c r="F47" s="106">
        <f>(D47*E47)</f>
        <v>0</v>
      </c>
      <c r="I47" s="107"/>
      <c r="J47" s="79"/>
      <c r="K47" s="108"/>
    </row>
    <row r="48" spans="1:11" x14ac:dyDescent="0.2">
      <c r="A48" s="103"/>
      <c r="B48" s="110" t="s">
        <v>491</v>
      </c>
      <c r="C48" s="103"/>
      <c r="D48" s="103"/>
      <c r="E48" s="110"/>
      <c r="F48" s="106">
        <f>SUM(F47:F47)</f>
        <v>0</v>
      </c>
      <c r="I48" s="78"/>
    </row>
    <row r="49" spans="1:11" x14ac:dyDescent="0.2">
      <c r="A49" s="103"/>
      <c r="B49" s="110"/>
      <c r="C49" s="103"/>
      <c r="D49" s="103"/>
      <c r="E49" s="110"/>
      <c r="F49" s="106"/>
      <c r="I49" s="107"/>
      <c r="J49" s="79"/>
      <c r="K49" s="108"/>
    </row>
    <row r="50" spans="1:11" x14ac:dyDescent="0.2">
      <c r="A50" s="103"/>
      <c r="B50" s="103" t="s">
        <v>499</v>
      </c>
      <c r="C50" s="103"/>
      <c r="D50" s="103"/>
      <c r="E50" s="110"/>
      <c r="F50" s="106"/>
      <c r="I50" s="78"/>
    </row>
    <row r="51" spans="1:11" x14ac:dyDescent="0.2">
      <c r="A51" s="103">
        <v>1</v>
      </c>
      <c r="B51" s="105" t="s">
        <v>500</v>
      </c>
      <c r="C51" s="103" t="s">
        <v>498</v>
      </c>
      <c r="D51" s="103"/>
      <c r="E51" s="106"/>
      <c r="F51" s="106">
        <f>(D51*E51)</f>
        <v>0</v>
      </c>
      <c r="I51" s="107"/>
      <c r="J51" s="79"/>
      <c r="K51" s="108"/>
    </row>
    <row r="52" spans="1:11" x14ac:dyDescent="0.2">
      <c r="A52" s="103"/>
      <c r="B52" s="110" t="s">
        <v>491</v>
      </c>
      <c r="C52" s="103"/>
      <c r="D52" s="103"/>
      <c r="E52" s="110"/>
      <c r="F52" s="106">
        <f>SUM(F51)</f>
        <v>0</v>
      </c>
    </row>
    <row r="53" spans="1:11" x14ac:dyDescent="0.2">
      <c r="A53" s="103"/>
      <c r="B53" s="110"/>
      <c r="C53" s="103"/>
      <c r="D53" s="103"/>
      <c r="E53" s="110"/>
      <c r="F53" s="106"/>
    </row>
    <row r="54" spans="1:11" ht="26.25" customHeight="1" x14ac:dyDescent="0.2">
      <c r="A54" s="828" t="s">
        <v>501</v>
      </c>
      <c r="B54" s="829"/>
      <c r="C54" s="113"/>
      <c r="D54" s="113"/>
      <c r="E54" s="114"/>
      <c r="F54" s="115">
        <f>(F39+F44+F48+F52)</f>
        <v>0</v>
      </c>
    </row>
    <row r="55" spans="1:11" x14ac:dyDescent="0.2">
      <c r="A55" s="103"/>
      <c r="B55" s="110"/>
      <c r="C55" s="103"/>
      <c r="D55" s="103"/>
      <c r="E55" s="110"/>
      <c r="F55" s="106"/>
    </row>
    <row r="56" spans="1:11" x14ac:dyDescent="0.2">
      <c r="A56" s="103"/>
      <c r="B56" s="103" t="s">
        <v>502</v>
      </c>
      <c r="C56" s="103"/>
      <c r="D56" s="103"/>
      <c r="E56" s="103"/>
      <c r="F56" s="112"/>
    </row>
    <row r="57" spans="1:11" x14ac:dyDescent="0.2">
      <c r="A57" s="103">
        <v>1</v>
      </c>
      <c r="B57" s="105" t="s">
        <v>503</v>
      </c>
      <c r="C57" s="103" t="s">
        <v>494</v>
      </c>
      <c r="D57" s="103"/>
      <c r="E57" s="112"/>
      <c r="F57" s="106">
        <f t="shared" ref="F57:F63" si="1">(D57*E57)</f>
        <v>0</v>
      </c>
    </row>
    <row r="58" spans="1:11" x14ac:dyDescent="0.2">
      <c r="A58" s="103">
        <v>2</v>
      </c>
      <c r="B58" s="105" t="s">
        <v>504</v>
      </c>
      <c r="C58" s="103" t="s">
        <v>494</v>
      </c>
      <c r="D58" s="103"/>
      <c r="E58" s="112"/>
      <c r="F58" s="106">
        <f t="shared" si="1"/>
        <v>0</v>
      </c>
    </row>
    <row r="59" spans="1:11" ht="51" x14ac:dyDescent="0.2">
      <c r="A59" s="103">
        <v>3</v>
      </c>
      <c r="B59" s="105" t="s">
        <v>505</v>
      </c>
      <c r="C59" s="103" t="s">
        <v>506</v>
      </c>
      <c r="D59" s="103"/>
      <c r="E59" s="112"/>
      <c r="F59" s="106">
        <f t="shared" si="1"/>
        <v>0</v>
      </c>
    </row>
    <row r="60" spans="1:11" ht="25.5" x14ac:dyDescent="0.2">
      <c r="A60" s="103">
        <v>5</v>
      </c>
      <c r="B60" s="105" t="s">
        <v>507</v>
      </c>
      <c r="C60" s="103" t="s">
        <v>506</v>
      </c>
      <c r="D60" s="103"/>
      <c r="E60" s="112"/>
      <c r="F60" s="106">
        <f t="shared" si="1"/>
        <v>0</v>
      </c>
    </row>
    <row r="61" spans="1:11" x14ac:dyDescent="0.2">
      <c r="A61" s="103">
        <v>6</v>
      </c>
      <c r="B61" s="105" t="s">
        <v>508</v>
      </c>
      <c r="C61" s="103" t="s">
        <v>506</v>
      </c>
      <c r="D61" s="103"/>
      <c r="E61" s="112"/>
      <c r="F61" s="106">
        <f t="shared" si="1"/>
        <v>0</v>
      </c>
    </row>
    <row r="62" spans="1:11" x14ac:dyDescent="0.2">
      <c r="A62" s="103">
        <v>7</v>
      </c>
      <c r="B62" s="105" t="s">
        <v>509</v>
      </c>
      <c r="C62" s="103" t="s">
        <v>494</v>
      </c>
      <c r="D62" s="103"/>
      <c r="E62" s="112"/>
      <c r="F62" s="106">
        <f t="shared" si="1"/>
        <v>0</v>
      </c>
    </row>
    <row r="63" spans="1:11" x14ac:dyDescent="0.2">
      <c r="A63" s="103">
        <v>9</v>
      </c>
      <c r="B63" s="105" t="s">
        <v>510</v>
      </c>
      <c r="C63" s="103" t="s">
        <v>494</v>
      </c>
      <c r="D63" s="103"/>
      <c r="E63" s="112"/>
      <c r="F63" s="106">
        <f t="shared" si="1"/>
        <v>0</v>
      </c>
    </row>
    <row r="64" spans="1:11" x14ac:dyDescent="0.2">
      <c r="A64" s="103"/>
      <c r="B64" s="110" t="s">
        <v>491</v>
      </c>
      <c r="C64" s="103"/>
      <c r="D64" s="103"/>
      <c r="E64" s="103"/>
      <c r="F64" s="106">
        <f>SUM(F57:F63)</f>
        <v>0</v>
      </c>
    </row>
    <row r="65" spans="1:6" x14ac:dyDescent="0.2">
      <c r="A65" s="103"/>
      <c r="B65" s="105"/>
      <c r="C65" s="103"/>
      <c r="D65" s="103"/>
      <c r="E65" s="103"/>
      <c r="F65" s="106"/>
    </row>
    <row r="66" spans="1:6" x14ac:dyDescent="0.2">
      <c r="A66" s="103"/>
      <c r="B66" s="105" t="s">
        <v>511</v>
      </c>
      <c r="C66" s="103"/>
      <c r="D66" s="103"/>
      <c r="E66" s="103"/>
      <c r="F66" s="112"/>
    </row>
    <row r="67" spans="1:6" x14ac:dyDescent="0.2">
      <c r="A67" s="103">
        <v>1</v>
      </c>
      <c r="B67" s="105" t="s">
        <v>512</v>
      </c>
      <c r="C67" s="103" t="s">
        <v>506</v>
      </c>
      <c r="D67" s="103"/>
      <c r="E67" s="112"/>
      <c r="F67" s="106">
        <f>(D67*E67)</f>
        <v>0</v>
      </c>
    </row>
    <row r="68" spans="1:6" x14ac:dyDescent="0.2">
      <c r="A68" s="103"/>
      <c r="B68" s="110" t="s">
        <v>491</v>
      </c>
      <c r="C68" s="103"/>
      <c r="D68" s="103"/>
      <c r="E68" s="103"/>
      <c r="F68" s="106">
        <f>SUM(F67)</f>
        <v>0</v>
      </c>
    </row>
    <row r="69" spans="1:6" x14ac:dyDescent="0.2">
      <c r="A69" s="103"/>
      <c r="B69" s="110"/>
      <c r="C69" s="103"/>
      <c r="D69" s="103"/>
      <c r="E69" s="103"/>
      <c r="F69" s="106"/>
    </row>
    <row r="70" spans="1:6" ht="27.75" customHeight="1" x14ac:dyDescent="0.2">
      <c r="A70" s="113"/>
      <c r="B70" s="116" t="s">
        <v>513</v>
      </c>
      <c r="C70" s="113" t="s">
        <v>413</v>
      </c>
      <c r="D70" s="113"/>
      <c r="E70" s="113"/>
      <c r="F70" s="115">
        <f>(F64+F68)</f>
        <v>0</v>
      </c>
    </row>
    <row r="71" spans="1:6" x14ac:dyDescent="0.2">
      <c r="A71" s="102"/>
      <c r="B71" s="102"/>
      <c r="C71" s="102"/>
      <c r="D71" s="102"/>
      <c r="E71" s="102"/>
    </row>
    <row r="72" spans="1:6" x14ac:dyDescent="0.2">
      <c r="A72" s="102"/>
      <c r="B72" s="102"/>
      <c r="C72" s="102"/>
      <c r="D72" s="102"/>
    </row>
  </sheetData>
  <mergeCells count="5">
    <mergeCell ref="B12:F12"/>
    <mergeCell ref="B16:E16"/>
    <mergeCell ref="B18:E18"/>
    <mergeCell ref="A54:B54"/>
    <mergeCell ref="B4:F4"/>
  </mergeCells>
  <pageMargins left="0.7" right="0.7" top="0.75" bottom="0.75" header="0.3" footer="0.3"/>
  <pageSetup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A6"/>
  <sheetViews>
    <sheetView workbookViewId="0"/>
  </sheetViews>
  <sheetFormatPr baseColWidth="10" defaultColWidth="11" defaultRowHeight="14.25" x14ac:dyDescent="0.2"/>
  <cols>
    <col min="1" max="1" width="48.75" bestFit="1" customWidth="1"/>
  </cols>
  <sheetData>
    <row r="1" spans="1:1" ht="15" x14ac:dyDescent="0.25">
      <c r="A1" s="17" t="s">
        <v>514</v>
      </c>
    </row>
    <row r="2" spans="1:1" x14ac:dyDescent="0.2">
      <c r="A2" t="s">
        <v>515</v>
      </c>
    </row>
    <row r="3" spans="1:1" x14ac:dyDescent="0.2">
      <c r="A3" t="s">
        <v>265</v>
      </c>
    </row>
    <row r="4" spans="1:1" x14ac:dyDescent="0.2">
      <c r="A4" t="s">
        <v>516</v>
      </c>
    </row>
    <row r="5" spans="1:1" x14ac:dyDescent="0.2">
      <c r="A5" t="s">
        <v>517</v>
      </c>
    </row>
    <row r="6" spans="1:1" x14ac:dyDescent="0.2">
      <c r="A6" t="s">
        <v>518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c67b653-7cc5-4112-babc-ae68adaaae44">
      <UserInfo>
        <DisplayName/>
        <AccountId xsi:nil="true"/>
        <AccountType/>
      </UserInfo>
    </SharedWithUsers>
    <MediaLengthInSeconds xmlns="0a054503-ebef-4791-9347-b41ce582d95d" xsi:nil="true"/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CANTIDAD xmlns="0a054503-ebef-4791-9347-b41ce582d95d" xsi:nil="true"/>
    <_Flow_SignoffStatus xmlns="0a054503-ebef-4791-9347-b41ce582d9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D33FB7-DC3F-43EA-9D71-AF728A0290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96798C-215A-4AAE-8A7C-49E112E56357}">
  <ds:schemaRefs>
    <ds:schemaRef ds:uri="http://www.w3.org/XML/1998/namespace"/>
    <ds:schemaRef ds:uri="702f09fa-776f-4cf1-a118-2d00487f409c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3e3ac52f-85bf-453b-bfcd-14656476860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2821BE-DCE4-4FFD-B811-C655A07BC8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ACTA PARCIAL OBRA</vt:lpstr>
      <vt:lpstr>Anexo Acta Complementaria</vt:lpstr>
      <vt:lpstr>Anexo Obras Mejoramiento</vt:lpstr>
      <vt:lpstr>Mayores y Menores Cantidades</vt:lpstr>
      <vt:lpstr>Anexo 1 PAPSO</vt:lpstr>
      <vt:lpstr>Hoja1</vt:lpstr>
      <vt:lpstr>'ACTA PARCIAL OBRA'!Área_de_impresión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Patricia Rocha Rodriguez</dc:creator>
  <cp:keywords/>
  <dc:description/>
  <cp:lastModifiedBy>Juan Carlos</cp:lastModifiedBy>
  <cp:revision/>
  <cp:lastPrinted>2023-02-22T17:33:00Z</cp:lastPrinted>
  <dcterms:created xsi:type="dcterms:W3CDTF">2020-10-01T14:08:44Z</dcterms:created>
  <dcterms:modified xsi:type="dcterms:W3CDTF">2023-02-22T17:37:25Z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82954000</vt:r8>
  </property>
  <property fmtid="{D5CDD505-2E9C-101B-9397-08002B2CF9AE}" pid="3" name="ContentTypeId">
    <vt:lpwstr>0x010100B7EEF6BC470BA54C8318C4CA99A1D526</vt:lpwstr>
  </property>
  <property fmtid="{D5CDD505-2E9C-101B-9397-08002B2CF9AE}" pid="4" name="ComplianceAssetId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